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8"/>
  </bookViews>
  <sheets>
    <sheet name="13" sheetId="542" r:id="rId1"/>
    <sheet name="14" sheetId="541" r:id="rId2"/>
    <sheet name="15" sheetId="563" r:id="rId3"/>
    <sheet name="16" sheetId="564" r:id="rId4"/>
    <sheet name="17" sheetId="565" r:id="rId5"/>
    <sheet name="18" sheetId="566" r:id="rId6"/>
    <sheet name="20" sheetId="567" r:id="rId7"/>
    <sheet name="21" sheetId="568" r:id="rId8"/>
    <sheet name="22" sheetId="569" r:id="rId9"/>
    <sheet name="表样" sheetId="561" r:id="rId10"/>
    <sheet name="周汇总" sheetId="508" r:id="rId11"/>
    <sheet name="汇总" sheetId="505" r:id="rId12"/>
    <sheet name="直接人工成本" sheetId="489" r:id="rId13"/>
    <sheet name="分类汇总" sheetId="534" r:id="rId14"/>
  </sheets>
  <definedNames>
    <definedName name="_xlnm._FilterDatabase" localSheetId="11" hidden="1">汇总!$A$1:$BA$536</definedName>
    <definedName name="_xlnm._FilterDatabase" localSheetId="12" hidden="1">直接人工成本!$A$1:$BA$507</definedName>
    <definedName name="_xlnm._FilterDatabase" localSheetId="10" hidden="1">周汇总!$A$1:$BA$536</definedName>
  </definedNames>
  <calcPr calcId="145621"/>
</workbook>
</file>

<file path=xl/calcChain.xml><?xml version="1.0" encoding="utf-8"?>
<calcChain xmlns="http://schemas.openxmlformats.org/spreadsheetml/2006/main">
  <c r="I219" i="569" l="1"/>
  <c r="I218" i="569"/>
  <c r="I206" i="569"/>
  <c r="I205" i="569"/>
  <c r="I95" i="569"/>
  <c r="G330" i="569"/>
  <c r="G206" i="569"/>
  <c r="G205" i="569"/>
  <c r="G218" i="569"/>
  <c r="G219" i="569"/>
  <c r="G96" i="569"/>
  <c r="G95" i="569"/>
  <c r="G120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J535" i="569" s="1"/>
  <c r="Q535" i="569" s="1"/>
  <c r="C534" i="569"/>
  <c r="J534" i="569" s="1"/>
  <c r="Q534" i="569" s="1"/>
  <c r="C533" i="569"/>
  <c r="J533" i="569" s="1"/>
  <c r="G517" i="569"/>
  <c r="N517" i="569" s="1"/>
  <c r="X515" i="569"/>
  <c r="X514" i="569"/>
  <c r="X513" i="569"/>
  <c r="G513" i="569"/>
  <c r="C513" i="569"/>
  <c r="X512" i="569"/>
  <c r="I512" i="569"/>
  <c r="E512" i="569"/>
  <c r="K512" i="569" s="1"/>
  <c r="M512" i="569" s="1"/>
  <c r="X511" i="569"/>
  <c r="I511" i="569"/>
  <c r="E511" i="569"/>
  <c r="I510" i="569"/>
  <c r="E510" i="569"/>
  <c r="I509" i="569"/>
  <c r="I513" i="569" s="1"/>
  <c r="E509" i="569"/>
  <c r="K509" i="569" s="1"/>
  <c r="AA506" i="569"/>
  <c r="Z506" i="569"/>
  <c r="Y506" i="569"/>
  <c r="X506" i="569"/>
  <c r="U506" i="569"/>
  <c r="T506" i="569"/>
  <c r="S506" i="569"/>
  <c r="R506" i="569"/>
  <c r="Q506" i="569"/>
  <c r="P506" i="569"/>
  <c r="O506" i="569"/>
  <c r="R514" i="569" s="1"/>
  <c r="I506" i="569"/>
  <c r="G506" i="569"/>
  <c r="J506" i="569" s="1" a="1"/>
  <c r="J506" i="569" s="1"/>
  <c r="H505" i="569"/>
  <c r="H504" i="569"/>
  <c r="H503" i="569"/>
  <c r="D502" i="569"/>
  <c r="H502" i="569" s="1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K498" i="569"/>
  <c r="M498" i="569" s="1"/>
  <c r="K498" i="569" a="1"/>
  <c r="J498" i="569"/>
  <c r="J498" i="569" a="1"/>
  <c r="H498" i="569"/>
  <c r="V497" i="569"/>
  <c r="W497" i="569" s="1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K494" i="569" a="1"/>
  <c r="K494" i="569" s="1"/>
  <c r="M494" i="569" s="1"/>
  <c r="J494" i="569" a="1"/>
  <c r="J494" i="569" s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V492" i="569"/>
  <c r="W492" i="569" s="1"/>
  <c r="N492" i="569"/>
  <c r="K492" i="569"/>
  <c r="M492" i="569" s="1"/>
  <c r="K492" i="569" a="1"/>
  <c r="J492" i="569"/>
  <c r="J492" i="569" a="1"/>
  <c r="H492" i="569"/>
  <c r="V491" i="569"/>
  <c r="V506" i="569" s="1"/>
  <c r="N491" i="569"/>
  <c r="N506" i="569" s="1"/>
  <c r="K491" i="569" a="1"/>
  <c r="K491" i="569" s="1"/>
  <c r="J491" i="569" a="1"/>
  <c r="J491" i="569" s="1"/>
  <c r="H491" i="569"/>
  <c r="H506" i="569" s="1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 a="1"/>
  <c r="K489" i="569" s="1"/>
  <c r="M489" i="569" s="1"/>
  <c r="J489" i="569" a="1"/>
  <c r="J489" i="569" s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V490" i="569" s="1"/>
  <c r="W490" i="569" s="1"/>
  <c r="N480" i="569"/>
  <c r="K480" i="569" a="1"/>
  <c r="K480" i="569" s="1"/>
  <c r="J480" i="569" a="1"/>
  <c r="J480" i="569" s="1"/>
  <c r="H480" i="569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W478" i="569"/>
  <c r="V478" i="569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J463" i="569" s="1" a="1"/>
  <c r="J463" i="569" s="1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 a="1"/>
  <c r="K457" i="569" s="1"/>
  <c r="M457" i="569" s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 a="1"/>
  <c r="K455" i="569" s="1"/>
  <c r="M455" i="569" s="1"/>
  <c r="J455" i="569" a="1"/>
  <c r="J455" i="569" s="1"/>
  <c r="H455" i="569"/>
  <c r="N454" i="569"/>
  <c r="K454" i="569"/>
  <c r="M454" i="569" s="1"/>
  <c r="K454" i="569" a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 a="1"/>
  <c r="K451" i="569" s="1"/>
  <c r="M451" i="569" s="1"/>
  <c r="H451" i="569"/>
  <c r="N450" i="569"/>
  <c r="K450" i="569"/>
  <c r="M450" i="569" s="1"/>
  <c r="K450" i="569" a="1"/>
  <c r="H450" i="569"/>
  <c r="N449" i="569"/>
  <c r="K449" i="569" a="1"/>
  <c r="K449" i="569" s="1"/>
  <c r="M449" i="569" s="1"/>
  <c r="H449" i="569"/>
  <c r="W448" i="569"/>
  <c r="V448" i="569"/>
  <c r="N448" i="569"/>
  <c r="K448" i="569" a="1"/>
  <c r="K448" i="569" s="1"/>
  <c r="M448" i="569" s="1"/>
  <c r="J448" i="569" a="1"/>
  <c r="J448" i="569" s="1"/>
  <c r="H448" i="569"/>
  <c r="V447" i="569"/>
  <c r="W447" i="569" s="1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K446" i="569"/>
  <c r="M446" i="569" s="1"/>
  <c r="K446" i="569" a="1"/>
  <c r="J446" i="569"/>
  <c r="J446" i="569" a="1"/>
  <c r="H446" i="569"/>
  <c r="V445" i="569"/>
  <c r="W445" i="569" s="1"/>
  <c r="N445" i="569"/>
  <c r="K445" i="569" a="1"/>
  <c r="K445" i="569" s="1"/>
  <c r="M445" i="569" s="1"/>
  <c r="J445" i="569" a="1"/>
  <c r="J445" i="569" s="1"/>
  <c r="H445" i="569"/>
  <c r="W444" i="569"/>
  <c r="V444" i="569"/>
  <c r="N444" i="569"/>
  <c r="K444" i="569" a="1"/>
  <c r="K444" i="569" s="1"/>
  <c r="M444" i="569" s="1"/>
  <c r="J444" i="569" a="1"/>
  <c r="J444" i="569" s="1"/>
  <c r="H444" i="569"/>
  <c r="V443" i="569"/>
  <c r="W443" i="569" s="1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K442" i="569"/>
  <c r="M442" i="569" s="1"/>
  <c r="K442" i="569" a="1"/>
  <c r="J442" i="569"/>
  <c r="J442" i="569" a="1"/>
  <c r="H442" i="569"/>
  <c r="V441" i="569"/>
  <c r="W441" i="569" s="1"/>
  <c r="N441" i="569"/>
  <c r="K441" i="569" a="1"/>
  <c r="K441" i="569" s="1"/>
  <c r="M441" i="569" s="1"/>
  <c r="J441" i="569" a="1"/>
  <c r="J441" i="569" s="1"/>
  <c r="H441" i="569"/>
  <c r="W440" i="569"/>
  <c r="V440" i="569"/>
  <c r="N440" i="569"/>
  <c r="K440" i="569" a="1"/>
  <c r="K440" i="569" s="1"/>
  <c r="M440" i="569" s="1"/>
  <c r="J440" i="569" a="1"/>
  <c r="J440" i="569" s="1"/>
  <c r="H440" i="569"/>
  <c r="V439" i="569"/>
  <c r="W439" i="569" s="1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K438" i="569"/>
  <c r="M438" i="569" s="1"/>
  <c r="K438" i="569" a="1"/>
  <c r="J438" i="569"/>
  <c r="J438" i="569" a="1"/>
  <c r="H438" i="569"/>
  <c r="V437" i="569"/>
  <c r="W437" i="569" s="1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 a="1"/>
  <c r="K435" i="569" s="1"/>
  <c r="M435" i="569" s="1"/>
  <c r="J435" i="569" a="1"/>
  <c r="J435" i="569" s="1"/>
  <c r="H435" i="569"/>
  <c r="V434" i="569"/>
  <c r="W434" i="569" s="1"/>
  <c r="N434" i="569"/>
  <c r="K434" i="569"/>
  <c r="M434" i="569" s="1"/>
  <c r="K434" i="569" a="1"/>
  <c r="J434" i="569"/>
  <c r="J434" i="569" a="1"/>
  <c r="H434" i="569"/>
  <c r="V433" i="569"/>
  <c r="W433" i="569" s="1"/>
  <c r="N433" i="569"/>
  <c r="K433" i="569" a="1"/>
  <c r="K433" i="569" s="1"/>
  <c r="M433" i="569" s="1"/>
  <c r="J433" i="569" a="1"/>
  <c r="J433" i="569" s="1"/>
  <c r="H433" i="569"/>
  <c r="W432" i="569"/>
  <c r="V432" i="569"/>
  <c r="N432" i="569"/>
  <c r="K432" i="569" a="1"/>
  <c r="K432" i="569" s="1"/>
  <c r="M432" i="569" s="1"/>
  <c r="J432" i="569" a="1"/>
  <c r="J432" i="569" s="1"/>
  <c r="H432" i="569"/>
  <c r="V431" i="569"/>
  <c r="W431" i="569" s="1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K430" i="569"/>
  <c r="M430" i="569" s="1"/>
  <c r="K430" i="569" a="1"/>
  <c r="J430" i="569"/>
  <c r="J430" i="569" a="1"/>
  <c r="H430" i="569"/>
  <c r="V429" i="569"/>
  <c r="W429" i="569" s="1"/>
  <c r="N429" i="569"/>
  <c r="N463" i="569" s="1"/>
  <c r="K429" i="569" a="1"/>
  <c r="K429" i="569" s="1"/>
  <c r="J429" i="569" a="1"/>
  <c r="J429" i="569" s="1"/>
  <c r="H429" i="569"/>
  <c r="AA428" i="569"/>
  <c r="Z428" i="569"/>
  <c r="Y428" i="569"/>
  <c r="X428" i="569"/>
  <c r="U428" i="569"/>
  <c r="T428" i="569"/>
  <c r="S428" i="569"/>
  <c r="R428" i="569"/>
  <c r="Q428" i="569"/>
  <c r="P428" i="569"/>
  <c r="O428" i="569"/>
  <c r="R510" i="569" s="1"/>
  <c r="I428" i="569"/>
  <c r="G428" i="569"/>
  <c r="J428" i="569" s="1" a="1"/>
  <c r="J428" i="569" s="1"/>
  <c r="K427" i="569" a="1"/>
  <c r="K427" i="569" s="1"/>
  <c r="M427" i="569" s="1"/>
  <c r="H427" i="569"/>
  <c r="K426" i="569"/>
  <c r="M426" i="569" s="1"/>
  <c r="K426" i="569" a="1"/>
  <c r="H426" i="569"/>
  <c r="K425" i="569" a="1"/>
  <c r="K425" i="569" s="1"/>
  <c r="M425" i="569" s="1"/>
  <c r="H425" i="569"/>
  <c r="K424" i="569"/>
  <c r="M424" i="569" s="1"/>
  <c r="K424" i="569" a="1"/>
  <c r="H424" i="569"/>
  <c r="K423" i="569" a="1"/>
  <c r="K423" i="569" s="1"/>
  <c r="M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K419" i="569" a="1"/>
  <c r="K419" i="569" s="1"/>
  <c r="M419" i="569" s="1"/>
  <c r="H419" i="569"/>
  <c r="K418" i="569" a="1"/>
  <c r="K418" i="569" s="1"/>
  <c r="M418" i="569" s="1"/>
  <c r="H418" i="569"/>
  <c r="W417" i="569"/>
  <c r="V417" i="569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K416" i="569" a="1"/>
  <c r="K416" i="569" s="1"/>
  <c r="M416" i="569" s="1"/>
  <c r="J416" i="569" a="1"/>
  <c r="J416" i="569" s="1"/>
  <c r="H416" i="569"/>
  <c r="V415" i="569"/>
  <c r="W415" i="569" s="1"/>
  <c r="N415" i="569"/>
  <c r="K415" i="569"/>
  <c r="M415" i="569" s="1"/>
  <c r="K415" i="569" a="1"/>
  <c r="J415" i="569"/>
  <c r="J415" i="569" a="1"/>
  <c r="H415" i="569"/>
  <c r="V414" i="569"/>
  <c r="W414" i="569" s="1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 a="1"/>
  <c r="K412" i="569" s="1"/>
  <c r="M412" i="569" s="1"/>
  <c r="J412" i="569" a="1"/>
  <c r="J412" i="569" s="1"/>
  <c r="H412" i="569"/>
  <c r="W411" i="569"/>
  <c r="V411" i="569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/>
  <c r="M407" i="569" s="1"/>
  <c r="K407" i="569" a="1"/>
  <c r="J407" i="569"/>
  <c r="J407" i="569" a="1"/>
  <c r="H407" i="569"/>
  <c r="V406" i="569"/>
  <c r="W406" i="569" s="1"/>
  <c r="N406" i="569"/>
  <c r="K406" i="569" a="1"/>
  <c r="K406" i="569" s="1"/>
  <c r="M406" i="569" s="1"/>
  <c r="J406" i="569" a="1"/>
  <c r="J406" i="569" s="1"/>
  <c r="H406" i="569"/>
  <c r="W405" i="569"/>
  <c r="V405" i="569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/>
  <c r="M403" i="569" s="1"/>
  <c r="K403" i="569" a="1"/>
  <c r="J403" i="569"/>
  <c r="J403" i="569" a="1"/>
  <c r="H403" i="569"/>
  <c r="V402" i="569"/>
  <c r="W402" i="569" s="1"/>
  <c r="N402" i="569"/>
  <c r="K402" i="569" a="1"/>
  <c r="K402" i="569" s="1"/>
  <c r="M402" i="569" s="1"/>
  <c r="J402" i="569" a="1"/>
  <c r="J402" i="569" s="1"/>
  <c r="H402" i="569"/>
  <c r="W401" i="569"/>
  <c r="V401" i="569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/>
  <c r="M399" i="569" s="1"/>
  <c r="K399" i="569" a="1"/>
  <c r="J399" i="569"/>
  <c r="J399" i="569" a="1"/>
  <c r="H399" i="569"/>
  <c r="K398" i="569" a="1"/>
  <c r="K398" i="569" s="1"/>
  <c r="M398" i="569" s="1"/>
  <c r="H398" i="569"/>
  <c r="K397" i="569"/>
  <c r="M397" i="569" s="1"/>
  <c r="K397" i="569" a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/>
  <c r="M394" i="569" s="1"/>
  <c r="K394" i="569" a="1"/>
  <c r="H394" i="569"/>
  <c r="N393" i="569"/>
  <c r="K393" i="569" a="1"/>
  <c r="K393" i="569" s="1"/>
  <c r="M393" i="569" s="1"/>
  <c r="H393" i="569"/>
  <c r="N392" i="569"/>
  <c r="K392" i="569" a="1"/>
  <c r="K392" i="569" s="1"/>
  <c r="M392" i="569" s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 a="1"/>
  <c r="K369" i="569" s="1"/>
  <c r="M369" i="569" s="1"/>
  <c r="J369" i="569" a="1"/>
  <c r="J369" i="569" s="1"/>
  <c r="H369" i="569"/>
  <c r="V368" i="569"/>
  <c r="W368" i="569" s="1"/>
  <c r="N368" i="569"/>
  <c r="K368" i="569"/>
  <c r="M368" i="569" s="1"/>
  <c r="K368" i="569" a="1"/>
  <c r="J368" i="569"/>
  <c r="J368" i="569" a="1"/>
  <c r="H368" i="569"/>
  <c r="K367" i="569" a="1"/>
  <c r="K367" i="569" s="1"/>
  <c r="M367" i="569" s="1"/>
  <c r="H367" i="569"/>
  <c r="K366" i="569"/>
  <c r="M366" i="569" s="1"/>
  <c r="K366" i="569" a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/>
  <c r="M362" i="569" s="1"/>
  <c r="K362" i="569" a="1"/>
  <c r="J362" i="569" a="1"/>
  <c r="J362" i="569" s="1"/>
  <c r="H362" i="569"/>
  <c r="W361" i="569"/>
  <c r="V361" i="569"/>
  <c r="N361" i="569"/>
  <c r="K361" i="569" a="1"/>
  <c r="K361" i="569" s="1"/>
  <c r="M361" i="569" s="1"/>
  <c r="J361" i="569" a="1"/>
  <c r="J361" i="569" s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V357" i="569"/>
  <c r="W357" i="569" s="1"/>
  <c r="N357" i="569"/>
  <c r="K357" i="569"/>
  <c r="M357" i="569" s="1"/>
  <c r="K357" i="569" a="1"/>
  <c r="J357" i="569" a="1"/>
  <c r="J357" i="569" s="1"/>
  <c r="H357" i="569"/>
  <c r="K356" i="569" a="1"/>
  <c r="K356" i="569" s="1"/>
  <c r="M356" i="569" s="1"/>
  <c r="H356" i="569"/>
  <c r="K355" i="569" a="1"/>
  <c r="K355" i="569" s="1"/>
  <c r="M355" i="569" s="1"/>
  <c r="H355" i="569"/>
  <c r="W354" i="569"/>
  <c r="V354" i="569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 a="1"/>
  <c r="K353" i="569" s="1"/>
  <c r="M353" i="569" s="1"/>
  <c r="J353" i="569" a="1"/>
  <c r="J353" i="569" s="1"/>
  <c r="H353" i="569"/>
  <c r="V352" i="569"/>
  <c r="W352" i="569" s="1"/>
  <c r="N352" i="569"/>
  <c r="K352" i="569"/>
  <c r="M352" i="569" s="1"/>
  <c r="K352" i="569" a="1"/>
  <c r="J352" i="569"/>
  <c r="J352" i="569" a="1"/>
  <c r="H352" i="569"/>
  <c r="V351" i="569"/>
  <c r="W351" i="569" s="1"/>
  <c r="N351" i="569"/>
  <c r="K351" i="569" a="1"/>
  <c r="K351" i="569" s="1"/>
  <c r="M351" i="569" s="1"/>
  <c r="J351" i="569" a="1"/>
  <c r="J351" i="569" s="1"/>
  <c r="H351" i="569"/>
  <c r="W350" i="569"/>
  <c r="V350" i="569"/>
  <c r="N350" i="569"/>
  <c r="K350" i="569" a="1"/>
  <c r="K350" i="569" s="1"/>
  <c r="M350" i="569" s="1"/>
  <c r="J350" i="569" a="1"/>
  <c r="J350" i="569" s="1"/>
  <c r="H350" i="569"/>
  <c r="V349" i="569"/>
  <c r="V370" i="569" s="1"/>
  <c r="N349" i="569"/>
  <c r="K349" i="569" a="1"/>
  <c r="K349" i="569" s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E341" i="569" s="1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K334" i="569" s="1"/>
  <c r="J320" i="569" a="1"/>
  <c r="J320" i="569" s="1"/>
  <c r="H320" i="569"/>
  <c r="H334" i="569" s="1"/>
  <c r="AA319" i="569"/>
  <c r="Z319" i="569"/>
  <c r="Y319" i="569"/>
  <c r="X319" i="569"/>
  <c r="U319" i="569"/>
  <c r="T319" i="569"/>
  <c r="S319" i="569"/>
  <c r="Q319" i="569"/>
  <c r="P319" i="569"/>
  <c r="O319" i="569"/>
  <c r="R341" i="569" s="1"/>
  <c r="I319" i="569"/>
  <c r="G319" i="569"/>
  <c r="J319" i="569" s="1" a="1"/>
  <c r="J319" i="569" s="1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N309" i="569"/>
  <c r="N319" i="569" s="1"/>
  <c r="K309" i="569" a="1"/>
  <c r="K309" i="569" s="1"/>
  <c r="K319" i="569" s="1"/>
  <c r="J309" i="569" a="1"/>
  <c r="J309" i="569" s="1"/>
  <c r="H309" i="569"/>
  <c r="H319" i="569" s="1"/>
  <c r="AA308" i="569"/>
  <c r="Z308" i="569"/>
  <c r="Y308" i="569"/>
  <c r="X308" i="569"/>
  <c r="U308" i="569"/>
  <c r="T308" i="569"/>
  <c r="S308" i="569"/>
  <c r="Q308" i="569"/>
  <c r="P308" i="569"/>
  <c r="O308" i="569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V306" i="569"/>
  <c r="W306" i="569" s="1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W293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/>
  <c r="M290" i="569" s="1"/>
  <c r="K290" i="569" a="1"/>
  <c r="J290" i="569"/>
  <c r="J290" i="569" a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W284" i="569"/>
  <c r="V284" i="569"/>
  <c r="N284" i="569"/>
  <c r="K284" i="569" a="1"/>
  <c r="K284" i="569" s="1"/>
  <c r="M284" i="569" s="1"/>
  <c r="J284" i="569" a="1"/>
  <c r="J284" i="569" s="1"/>
  <c r="H284" i="569"/>
  <c r="N283" i="569"/>
  <c r="K283" i="569" a="1"/>
  <c r="K283" i="569" s="1"/>
  <c r="M283" i="569" s="1"/>
  <c r="H283" i="569"/>
  <c r="N282" i="569"/>
  <c r="K282" i="569"/>
  <c r="M282" i="569" s="1"/>
  <c r="K282" i="569" a="1"/>
  <c r="H282" i="569"/>
  <c r="N281" i="569"/>
  <c r="K281" i="569" a="1"/>
  <c r="K281" i="569" s="1"/>
  <c r="M281" i="569" s="1"/>
  <c r="H281" i="569"/>
  <c r="N280" i="569"/>
  <c r="K280" i="569" a="1"/>
  <c r="K280" i="569" s="1"/>
  <c r="M280" i="569" s="1"/>
  <c r="H280" i="569"/>
  <c r="N279" i="569"/>
  <c r="K279" i="569" a="1"/>
  <c r="K279" i="569" s="1"/>
  <c r="M279" i="569" s="1"/>
  <c r="H279" i="569"/>
  <c r="N278" i="569"/>
  <c r="K278" i="569"/>
  <c r="M278" i="569" s="1"/>
  <c r="K278" i="569" a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W276" i="569"/>
  <c r="V276" i="569"/>
  <c r="N276" i="569"/>
  <c r="K276" i="569" a="1"/>
  <c r="K276" i="569" s="1"/>
  <c r="M276" i="569" s="1"/>
  <c r="J276" i="569" a="1"/>
  <c r="J276" i="569" s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V274" i="569"/>
  <c r="W274" i="569" s="1"/>
  <c r="N274" i="569"/>
  <c r="K274" i="569"/>
  <c r="M274" i="569" s="1"/>
  <c r="K274" i="569" a="1"/>
  <c r="J274" i="569"/>
  <c r="J274" i="569" a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 a="1"/>
  <c r="K272" i="569" s="1"/>
  <c r="M272" i="569" s="1"/>
  <c r="J272" i="569" a="1"/>
  <c r="J272" i="569" s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V270" i="569"/>
  <c r="W270" i="569" s="1"/>
  <c r="N270" i="569"/>
  <c r="K270" i="569"/>
  <c r="M270" i="569" s="1"/>
  <c r="K270" i="569" a="1"/>
  <c r="J270" i="569"/>
  <c r="J270" i="569" a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W268" i="569"/>
  <c r="V268" i="569"/>
  <c r="N268" i="569"/>
  <c r="K268" i="569" a="1"/>
  <c r="K268" i="569" s="1"/>
  <c r="M268" i="569" s="1"/>
  <c r="J268" i="569" a="1"/>
  <c r="J268" i="569" s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V266" i="569"/>
  <c r="W266" i="569" s="1"/>
  <c r="N266" i="569"/>
  <c r="K266" i="569"/>
  <c r="M266" i="569" s="1"/>
  <c r="K266" i="569" a="1"/>
  <c r="J266" i="569"/>
  <c r="J266" i="569" a="1"/>
  <c r="H266" i="569"/>
  <c r="N265" i="569"/>
  <c r="K265" i="569" a="1"/>
  <c r="K265" i="569" s="1"/>
  <c r="M265" i="569" s="1"/>
  <c r="H265" i="569"/>
  <c r="W264" i="569"/>
  <c r="V264" i="569"/>
  <c r="N264" i="569"/>
  <c r="K264" i="569" a="1"/>
  <c r="K264" i="569" s="1"/>
  <c r="M264" i="569" s="1"/>
  <c r="J264" i="569" a="1"/>
  <c r="J264" i="569" s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V262" i="569"/>
  <c r="W262" i="569" s="1"/>
  <c r="N262" i="569"/>
  <c r="K262" i="569"/>
  <c r="M262" i="569" s="1"/>
  <c r="K262" i="569" a="1"/>
  <c r="J262" i="569"/>
  <c r="J262" i="569" a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W260" i="569"/>
  <c r="V260" i="569"/>
  <c r="N260" i="569"/>
  <c r="K260" i="569" a="1"/>
  <c r="K260" i="569" s="1"/>
  <c r="M260" i="569" s="1"/>
  <c r="J260" i="569" a="1"/>
  <c r="J260" i="569" s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V258" i="569"/>
  <c r="V292" i="569" s="1"/>
  <c r="W292" i="569" s="1"/>
  <c r="N258" i="569"/>
  <c r="K258" i="569"/>
  <c r="K258" i="569" a="1"/>
  <c r="J258" i="569"/>
  <c r="J258" i="569" a="1"/>
  <c r="H258" i="569"/>
  <c r="H292" i="569" s="1"/>
  <c r="AA257" i="569"/>
  <c r="Z257" i="569"/>
  <c r="Y257" i="569"/>
  <c r="X257" i="569"/>
  <c r="U257" i="569"/>
  <c r="T257" i="569"/>
  <c r="S257" i="569"/>
  <c r="R257" i="569"/>
  <c r="Q257" i="569"/>
  <c r="P257" i="569"/>
  <c r="O257" i="569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V246" i="569"/>
  <c r="W246" i="569" s="1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/>
  <c r="J244" i="569" a="1"/>
  <c r="H244" i="569"/>
  <c r="V243" i="569"/>
  <c r="W243" i="569" s="1"/>
  <c r="N243" i="569"/>
  <c r="K243" i="569" a="1"/>
  <c r="K243" i="569" s="1"/>
  <c r="M243" i="569" s="1"/>
  <c r="J243" i="569" a="1"/>
  <c r="J243" i="569" s="1"/>
  <c r="H243" i="569"/>
  <c r="M242" i="569"/>
  <c r="H242" i="569"/>
  <c r="W241" i="569"/>
  <c r="V241" i="569"/>
  <c r="N241" i="569"/>
  <c r="K241" i="569" a="1"/>
  <c r="K241" i="569" s="1"/>
  <c r="M241" i="569" s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V228" i="569"/>
  <c r="W228" i="569" s="1"/>
  <c r="N228" i="569"/>
  <c r="K228" i="569"/>
  <c r="M228" i="569" s="1"/>
  <c r="K228" i="569" a="1"/>
  <c r="J228" i="569"/>
  <c r="J228" i="569" a="1"/>
  <c r="H228" i="569"/>
  <c r="N227" i="569"/>
  <c r="K227" i="569" a="1"/>
  <c r="K227" i="569" s="1"/>
  <c r="M227" i="569" s="1"/>
  <c r="H227" i="569"/>
  <c r="N226" i="569"/>
  <c r="K226" i="569" a="1"/>
  <c r="K226" i="569" s="1"/>
  <c r="M226" i="569" s="1"/>
  <c r="H226" i="569"/>
  <c r="N225" i="569"/>
  <c r="K225" i="569" a="1"/>
  <c r="K225" i="569" s="1"/>
  <c r="M225" i="569" s="1"/>
  <c r="H225" i="569"/>
  <c r="N224" i="569"/>
  <c r="K224" i="569"/>
  <c r="M224" i="569" s="1"/>
  <c r="K224" i="569" a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/>
  <c r="M220" i="569" s="1"/>
  <c r="K220" i="569" a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W218" i="569"/>
  <c r="V218" i="569"/>
  <c r="N218" i="569"/>
  <c r="K218" i="569"/>
  <c r="M218" i="569" s="1"/>
  <c r="K218" i="569" a="1"/>
  <c r="J218" i="569" a="1"/>
  <c r="J218" i="569" s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W216" i="569"/>
  <c r="V216" i="569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/>
  <c r="M202" i="569" s="1"/>
  <c r="K202" i="569" a="1"/>
  <c r="J202" i="569"/>
  <c r="J202" i="569" a="1"/>
  <c r="H202" i="569"/>
  <c r="H201" i="569"/>
  <c r="W200" i="569"/>
  <c r="V200" i="569"/>
  <c r="V257" i="569" s="1"/>
  <c r="W257" i="569" s="1"/>
  <c r="N200" i="569"/>
  <c r="N257" i="569" s="1"/>
  <c r="K200" i="569" a="1"/>
  <c r="K200" i="569" s="1"/>
  <c r="M200" i="569" s="1"/>
  <c r="J200" i="569" a="1"/>
  <c r="J200" i="569" s="1"/>
  <c r="H200" i="569"/>
  <c r="H257" i="569" s="1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X338" i="569" s="1"/>
  <c r="O199" i="569"/>
  <c r="I199" i="569"/>
  <c r="I335" i="569" s="1"/>
  <c r="B343" i="569" s="1"/>
  <c r="G199" i="569"/>
  <c r="G335" i="569" s="1"/>
  <c r="W198" i="569"/>
  <c r="V198" i="569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 a="1"/>
  <c r="K196" i="569" s="1"/>
  <c r="M196" i="569" s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V190" i="569"/>
  <c r="W190" i="569" s="1"/>
  <c r="N190" i="569"/>
  <c r="K190" i="569"/>
  <c r="M190" i="569" s="1"/>
  <c r="K190" i="569" a="1"/>
  <c r="J190" i="569"/>
  <c r="J190" i="569" a="1"/>
  <c r="H190" i="569"/>
  <c r="N189" i="569"/>
  <c r="K189" i="569" a="1"/>
  <c r="K189" i="569" s="1"/>
  <c r="M189" i="569" s="1"/>
  <c r="J189" i="569" a="1"/>
  <c r="J189" i="569" s="1"/>
  <c r="H189" i="569"/>
  <c r="N188" i="569"/>
  <c r="K188" i="569"/>
  <c r="M188" i="569" s="1"/>
  <c r="K188" i="569" a="1"/>
  <c r="J188" i="569"/>
  <c r="J188" i="569" a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V183" i="569"/>
  <c r="W183" i="569" s="1"/>
  <c r="N183" i="569"/>
  <c r="K183" i="569" a="1"/>
  <c r="K183" i="569" s="1"/>
  <c r="M183" i="569" s="1"/>
  <c r="J183" i="569" a="1"/>
  <c r="J183" i="569" s="1"/>
  <c r="H183" i="569"/>
  <c r="V182" i="569"/>
  <c r="W182" i="569" s="1"/>
  <c r="N182" i="569"/>
  <c r="K182" i="569"/>
  <c r="M182" i="569" s="1"/>
  <c r="K182" i="569" a="1"/>
  <c r="J182" i="569"/>
  <c r="J182" i="569" a="1"/>
  <c r="H182" i="569"/>
  <c r="V181" i="569"/>
  <c r="W181" i="569" s="1"/>
  <c r="N181" i="569"/>
  <c r="K181" i="569" a="1"/>
  <c r="K181" i="569" s="1"/>
  <c r="M181" i="569" s="1"/>
  <c r="J181" i="569" a="1"/>
  <c r="J181" i="569" s="1"/>
  <c r="H181" i="569"/>
  <c r="V180" i="569"/>
  <c r="W180" i="569" s="1"/>
  <c r="N180" i="569"/>
  <c r="K180" i="569" a="1"/>
  <c r="K180" i="569" s="1"/>
  <c r="M180" i="569" s="1"/>
  <c r="J180" i="569" a="1"/>
  <c r="J180" i="569" s="1"/>
  <c r="H180" i="569"/>
  <c r="V179" i="569"/>
  <c r="W179" i="569" s="1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N199" i="569" s="1"/>
  <c r="K178" i="569" a="1"/>
  <c r="K178" i="569" s="1"/>
  <c r="M178" i="569" s="1"/>
  <c r="M199" i="569" s="1"/>
  <c r="J178" i="569" a="1"/>
  <c r="J178" i="569" s="1"/>
  <c r="H178" i="569"/>
  <c r="H199" i="569" s="1"/>
  <c r="H335" i="569" s="1"/>
  <c r="E342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K166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W159" i="569"/>
  <c r="V159" i="569"/>
  <c r="N159" i="569"/>
  <c r="K159" i="569" a="1"/>
  <c r="K159" i="569" s="1"/>
  <c r="J159" i="569" a="1"/>
  <c r="J159" i="569" s="1"/>
  <c r="D159" i="569"/>
  <c r="H159" i="569" s="1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/>
  <c r="M155" i="569" s="1"/>
  <c r="K155" i="569" a="1"/>
  <c r="J155" i="569"/>
  <c r="J155" i="569" a="1"/>
  <c r="H155" i="569"/>
  <c r="V154" i="569"/>
  <c r="W154" i="569" s="1"/>
  <c r="N154" i="569"/>
  <c r="K154" i="569" a="1"/>
  <c r="K154" i="569" s="1"/>
  <c r="M154" i="569" s="1"/>
  <c r="J154" i="569" a="1"/>
  <c r="J154" i="569" s="1"/>
  <c r="H154" i="569"/>
  <c r="H153" i="569"/>
  <c r="V152" i="569"/>
  <c r="W152" i="569" s="1"/>
  <c r="N152" i="569"/>
  <c r="K152" i="569" a="1"/>
  <c r="K152" i="569" s="1"/>
  <c r="M152" i="569" s="1"/>
  <c r="J152" i="569" a="1"/>
  <c r="J152" i="569" s="1"/>
  <c r="H152" i="569"/>
  <c r="W151" i="569"/>
  <c r="V151" i="569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 a="1"/>
  <c r="K150" i="569" s="1"/>
  <c r="M150" i="569" s="1"/>
  <c r="J150" i="569" a="1"/>
  <c r="J150" i="569" s="1"/>
  <c r="H150" i="569"/>
  <c r="V149" i="569"/>
  <c r="V163" i="569" s="1"/>
  <c r="W163" i="569" s="1"/>
  <c r="N149" i="569"/>
  <c r="K149" i="569"/>
  <c r="K149" i="569" a="1"/>
  <c r="J149" i="569"/>
  <c r="J149" i="569" a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R170" i="569" s="1"/>
  <c r="I148" i="569"/>
  <c r="G148" i="569"/>
  <c r="C528" i="569" s="1"/>
  <c r="V147" i="569"/>
  <c r="W147" i="569" s="1"/>
  <c r="N147" i="569"/>
  <c r="K147" i="569" a="1"/>
  <c r="K147" i="569" s="1"/>
  <c r="M147" i="569" s="1"/>
  <c r="J147" i="569" a="1"/>
  <c r="J147" i="569" s="1"/>
  <c r="H147" i="569"/>
  <c r="K146" i="569"/>
  <c r="K146" i="569" a="1"/>
  <c r="H146" i="569"/>
  <c r="K145" i="569" a="1"/>
  <c r="K145" i="569" s="1"/>
  <c r="H145" i="569"/>
  <c r="K144" i="569" a="1"/>
  <c r="K144" i="569" s="1"/>
  <c r="H144" i="569"/>
  <c r="K143" i="569" a="1"/>
  <c r="K143" i="569" s="1"/>
  <c r="H143" i="569"/>
  <c r="W142" i="569"/>
  <c r="V142" i="569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 a="1"/>
  <c r="K141" i="569" s="1"/>
  <c r="M141" i="569" s="1"/>
  <c r="J141" i="569" a="1"/>
  <c r="J141" i="569" s="1"/>
  <c r="H141" i="569"/>
  <c r="V140" i="569"/>
  <c r="W140" i="569" s="1"/>
  <c r="N140" i="569"/>
  <c r="K140" i="569"/>
  <c r="M140" i="569" s="1"/>
  <c r="K140" i="569" a="1"/>
  <c r="J140" i="569"/>
  <c r="J140" i="569" a="1"/>
  <c r="H140" i="569"/>
  <c r="V139" i="569"/>
  <c r="W139" i="569" s="1"/>
  <c r="N139" i="569"/>
  <c r="K139" i="569" a="1"/>
  <c r="K139" i="569" s="1"/>
  <c r="M139" i="569" s="1"/>
  <c r="J139" i="569" a="1"/>
  <c r="J139" i="569" s="1"/>
  <c r="H139" i="569"/>
  <c r="W138" i="569"/>
  <c r="V138" i="569"/>
  <c r="N138" i="569"/>
  <c r="N148" i="569" s="1"/>
  <c r="K138" i="569" a="1"/>
  <c r="K138" i="569" s="1"/>
  <c r="J138" i="569" a="1"/>
  <c r="J138" i="569" s="1"/>
  <c r="H138" i="569"/>
  <c r="AA137" i="569"/>
  <c r="Z137" i="569"/>
  <c r="Y137" i="569"/>
  <c r="X137" i="569"/>
  <c r="U137" i="569"/>
  <c r="T137" i="569"/>
  <c r="S137" i="569"/>
  <c r="Q137" i="569"/>
  <c r="P137" i="569"/>
  <c r="O137" i="569"/>
  <c r="I137" i="569"/>
  <c r="G137" i="569"/>
  <c r="W136" i="569"/>
  <c r="V136" i="569"/>
  <c r="N136" i="569"/>
  <c r="K136" i="569" a="1"/>
  <c r="K136" i="569" s="1"/>
  <c r="M136" i="569" s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/>
  <c r="M134" i="569" s="1"/>
  <c r="K134" i="569" a="1"/>
  <c r="J134" i="569"/>
  <c r="J134" i="569" a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W132" i="569"/>
  <c r="V132" i="569"/>
  <c r="N132" i="569"/>
  <c r="K132" i="569" a="1"/>
  <c r="K132" i="569" s="1"/>
  <c r="M132" i="569" s="1"/>
  <c r="J132" i="569" a="1"/>
  <c r="J132" i="569" s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V130" i="569"/>
  <c r="W130" i="569" s="1"/>
  <c r="N130" i="569"/>
  <c r="K130" i="569"/>
  <c r="M130" i="569" s="1"/>
  <c r="K130" i="569" a="1"/>
  <c r="J130" i="569"/>
  <c r="J130" i="569" a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W128" i="569"/>
  <c r="V128" i="569"/>
  <c r="N128" i="569"/>
  <c r="K128" i="569" a="1"/>
  <c r="K128" i="569" s="1"/>
  <c r="M128" i="569" s="1"/>
  <c r="J128" i="569" a="1"/>
  <c r="J128" i="569" s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V126" i="569"/>
  <c r="W126" i="569" s="1"/>
  <c r="N126" i="569"/>
  <c r="K126" i="569"/>
  <c r="M126" i="569" s="1"/>
  <c r="K126" i="569" a="1"/>
  <c r="J126" i="569"/>
  <c r="J126" i="569" a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W124" i="569"/>
  <c r="V124" i="569"/>
  <c r="N124" i="569"/>
  <c r="K124" i="569" a="1"/>
  <c r="K124" i="569" s="1"/>
  <c r="M124" i="569" s="1"/>
  <c r="J124" i="569" a="1"/>
  <c r="J124" i="569" s="1"/>
  <c r="H124" i="569"/>
  <c r="V123" i="569"/>
  <c r="W123" i="569" s="1"/>
  <c r="N123" i="569"/>
  <c r="K123" i="569" a="1"/>
  <c r="K123" i="569" s="1"/>
  <c r="M123" i="569" s="1"/>
  <c r="J123" i="569" a="1"/>
  <c r="J123" i="569" s="1"/>
  <c r="H123" i="569"/>
  <c r="V122" i="569"/>
  <c r="V137" i="569" s="1"/>
  <c r="W137" i="569" s="1"/>
  <c r="N122" i="569"/>
  <c r="K122" i="569"/>
  <c r="K122" i="569" a="1"/>
  <c r="J122" i="569"/>
  <c r="J122" i="569" a="1"/>
  <c r="H122" i="569"/>
  <c r="H137" i="569" s="1"/>
  <c r="AA121" i="569"/>
  <c r="Z121" i="569"/>
  <c r="Y121" i="569"/>
  <c r="X121" i="569"/>
  <c r="U121" i="569"/>
  <c r="T121" i="569"/>
  <c r="S121" i="569"/>
  <c r="R121" i="569"/>
  <c r="Q121" i="569"/>
  <c r="P121" i="569"/>
  <c r="O121" i="569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/>
  <c r="K116" i="569" a="1"/>
  <c r="H116" i="569"/>
  <c r="K115" i="569" a="1"/>
  <c r="K115" i="569" s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 a="1"/>
  <c r="K113" i="569" s="1"/>
  <c r="M113" i="569" s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W106" i="569"/>
  <c r="V106" i="569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 a="1"/>
  <c r="K105" i="569" s="1"/>
  <c r="M105" i="569" s="1"/>
  <c r="J105" i="569" a="1"/>
  <c r="J105" i="569" s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 a="1"/>
  <c r="K101" i="569" s="1"/>
  <c r="M101" i="569" s="1"/>
  <c r="J101" i="569" a="1"/>
  <c r="J101" i="569" s="1"/>
  <c r="H101" i="569"/>
  <c r="V100" i="569"/>
  <c r="W100" i="569" s="1"/>
  <c r="N100" i="569"/>
  <c r="K100" i="569"/>
  <c r="M100" i="569" s="1"/>
  <c r="K100" i="569" a="1"/>
  <c r="J100" i="569"/>
  <c r="J100" i="569" a="1"/>
  <c r="H100" i="569"/>
  <c r="V99" i="569"/>
  <c r="W99" i="569" s="1"/>
  <c r="N99" i="569"/>
  <c r="K99" i="569" a="1"/>
  <c r="K99" i="569" s="1"/>
  <c r="M99" i="569" s="1"/>
  <c r="J99" i="569" a="1"/>
  <c r="J99" i="569" s="1"/>
  <c r="H99" i="569"/>
  <c r="W98" i="569"/>
  <c r="V98" i="569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 a="1"/>
  <c r="K97" i="569" s="1"/>
  <c r="M97" i="569" s="1"/>
  <c r="J97" i="569" a="1"/>
  <c r="J97" i="569" s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V95" i="569"/>
  <c r="W95" i="569" s="1"/>
  <c r="N95" i="569"/>
  <c r="K95" i="569" a="1"/>
  <c r="K95" i="569" s="1"/>
  <c r="M95" i="569" s="1"/>
  <c r="J95" i="569" a="1"/>
  <c r="J95" i="569" s="1"/>
  <c r="H95" i="569"/>
  <c r="K94" i="569" a="1"/>
  <c r="K94" i="569" s="1"/>
  <c r="M94" i="569" s="1"/>
  <c r="H94" i="569"/>
  <c r="W93" i="569"/>
  <c r="V93" i="569"/>
  <c r="N93" i="569"/>
  <c r="K93" i="569" a="1"/>
  <c r="K93" i="569" s="1"/>
  <c r="M93" i="569" s="1"/>
  <c r="J93" i="569" a="1"/>
  <c r="J93" i="569" s="1"/>
  <c r="H93" i="569"/>
  <c r="V92" i="569"/>
  <c r="W92" i="569" s="1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 a="1"/>
  <c r="K90" i="569" s="1"/>
  <c r="M90" i="569" s="1"/>
  <c r="J90" i="569" a="1"/>
  <c r="J90" i="569" s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V88" i="569"/>
  <c r="W88" i="569" s="1"/>
  <c r="N88" i="569"/>
  <c r="K88" i="569" a="1"/>
  <c r="K88" i="569" s="1"/>
  <c r="M88" i="569" s="1"/>
  <c r="J88" i="569" a="1"/>
  <c r="J88" i="569" s="1"/>
  <c r="H88" i="569"/>
  <c r="V87" i="569"/>
  <c r="N87" i="569"/>
  <c r="K87" i="569" a="1"/>
  <c r="K87" i="569" s="1"/>
  <c r="M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 a="1"/>
  <c r="K84" i="569" s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 a="1"/>
  <c r="K76" i="569" s="1"/>
  <c r="M76" i="569" s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 a="1"/>
  <c r="K74" i="569" s="1"/>
  <c r="M74" i="569" s="1"/>
  <c r="J74" i="569" a="1"/>
  <c r="J74" i="569" s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V72" i="569"/>
  <c r="W72" i="569" s="1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 a="1"/>
  <c r="K70" i="569" s="1"/>
  <c r="M70" i="569" s="1"/>
  <c r="J70" i="569" a="1"/>
  <c r="J70" i="569" s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 a="1"/>
  <c r="K68" i="569" s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 a="1"/>
  <c r="J66" i="569" s="1"/>
  <c r="H66" i="569"/>
  <c r="W65" i="569"/>
  <c r="V65" i="569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/>
  <c r="M64" i="569" s="1"/>
  <c r="K64" i="569" a="1"/>
  <c r="J64" i="569" a="1"/>
  <c r="J64" i="569" s="1"/>
  <c r="H64" i="569"/>
  <c r="W63" i="569"/>
  <c r="V63" i="569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 a="1"/>
  <c r="J62" i="569" s="1"/>
  <c r="H62" i="569"/>
  <c r="W61" i="569"/>
  <c r="V61" i="569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 a="1"/>
  <c r="K58" i="569" s="1"/>
  <c r="M58" i="569" s="1"/>
  <c r="J58" i="569" a="1"/>
  <c r="J58" i="569" s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 a="1"/>
  <c r="K50" i="569" s="1"/>
  <c r="M50" i="569" s="1"/>
  <c r="H50" i="569"/>
  <c r="N49" i="569"/>
  <c r="K49" i="569" a="1"/>
  <c r="K49" i="569" s="1"/>
  <c r="M49" i="569" s="1"/>
  <c r="H49" i="569"/>
  <c r="V48" i="569"/>
  <c r="W48" i="569" s="1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V46" i="569"/>
  <c r="W46" i="569" s="1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V40" i="569"/>
  <c r="W40" i="569" s="1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V38" i="569"/>
  <c r="W38" i="569" s="1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 a="1"/>
  <c r="K32" i="569" s="1"/>
  <c r="M32" i="569" s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 a="1"/>
  <c r="K26" i="569" s="1"/>
  <c r="M26" i="569" s="1"/>
  <c r="J26" i="569" a="1"/>
  <c r="J26" i="569" s="1"/>
  <c r="H26" i="569"/>
  <c r="K25" i="569" a="1"/>
  <c r="K25" i="569" s="1"/>
  <c r="M25" i="569" s="1"/>
  <c r="J25" i="569" a="1"/>
  <c r="J25" i="569" s="1"/>
  <c r="H25" i="569"/>
  <c r="K24" i="569" a="1"/>
  <c r="K24" i="569" s="1"/>
  <c r="M24" i="569" s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V21" i="569"/>
  <c r="W21" i="569" s="1"/>
  <c r="N21" i="569"/>
  <c r="K21" i="569"/>
  <c r="M21" i="569" s="1"/>
  <c r="K21" i="569" a="1"/>
  <c r="J21" i="569"/>
  <c r="J21" i="569" a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 a="1"/>
  <c r="K19" i="569" s="1"/>
  <c r="M19" i="569" s="1"/>
  <c r="J19" i="569" a="1"/>
  <c r="J19" i="569" s="1"/>
  <c r="H19" i="569"/>
  <c r="N18" i="569"/>
  <c r="K18" i="569" a="1"/>
  <c r="K18" i="569" s="1"/>
  <c r="M18" i="569" s="1"/>
  <c r="J18" i="569" a="1"/>
  <c r="J18" i="569" s="1"/>
  <c r="H18" i="569"/>
  <c r="N17" i="569"/>
  <c r="K17" i="569" a="1"/>
  <c r="K17" i="569" s="1"/>
  <c r="M17" i="569" s="1"/>
  <c r="J17" i="569" a="1"/>
  <c r="J17" i="569" s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V15" i="569"/>
  <c r="W15" i="569" s="1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 a="1"/>
  <c r="K13" i="569" s="1"/>
  <c r="M13" i="569" s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V11" i="569"/>
  <c r="W11" i="569" s="1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 a="1"/>
  <c r="K9" i="569" s="1"/>
  <c r="M9" i="569" s="1"/>
  <c r="J9" i="569" a="1"/>
  <c r="J9" i="569" s="1"/>
  <c r="H9" i="569"/>
  <c r="V8" i="569"/>
  <c r="W8" i="569" s="1"/>
  <c r="N8" i="569"/>
  <c r="K8" i="569" a="1"/>
  <c r="K8" i="569" s="1"/>
  <c r="M8" i="569" s="1"/>
  <c r="J8" i="569" a="1"/>
  <c r="J8" i="569" s="1"/>
  <c r="H8" i="569"/>
  <c r="V7" i="569"/>
  <c r="V28" i="569" s="1"/>
  <c r="N7" i="569"/>
  <c r="K7" i="569" a="1"/>
  <c r="K7" i="569" s="1"/>
  <c r="M7" i="569" s="1"/>
  <c r="J7" i="569" a="1"/>
  <c r="J7" i="569" s="1"/>
  <c r="H7" i="569"/>
  <c r="H28" i="569" s="1"/>
  <c r="J257" i="569" l="1" a="1"/>
  <c r="J257" i="569" s="1"/>
  <c r="H121" i="569"/>
  <c r="V121" i="569"/>
  <c r="W121" i="569" s="1"/>
  <c r="K292" i="569"/>
  <c r="J308" i="569" a="1"/>
  <c r="J308" i="569" s="1"/>
  <c r="R340" i="569"/>
  <c r="W320" i="569"/>
  <c r="W334" i="569" s="1"/>
  <c r="N292" i="569"/>
  <c r="N335" i="569" s="1"/>
  <c r="B344" i="569" s="1"/>
  <c r="E344" i="569" s="1"/>
  <c r="W258" i="569"/>
  <c r="J292" i="569" a="1"/>
  <c r="J292" i="569" s="1"/>
  <c r="R339" i="569"/>
  <c r="N308" i="569"/>
  <c r="M257" i="569"/>
  <c r="W178" i="569"/>
  <c r="W199" i="569" s="1"/>
  <c r="J199" i="569" a="1"/>
  <c r="J199" i="569" s="1"/>
  <c r="K510" i="569"/>
  <c r="M510" i="569" s="1"/>
  <c r="K511" i="569"/>
  <c r="M511" i="569" s="1"/>
  <c r="K428" i="569"/>
  <c r="N479" i="569"/>
  <c r="W464" i="569"/>
  <c r="H490" i="569"/>
  <c r="N370" i="569"/>
  <c r="N428" i="569"/>
  <c r="W371" i="569"/>
  <c r="H463" i="569"/>
  <c r="H507" i="569" s="1"/>
  <c r="E514" i="569" s="1"/>
  <c r="N490" i="569"/>
  <c r="N137" i="569"/>
  <c r="W122" i="569"/>
  <c r="R169" i="569"/>
  <c r="H148" i="569"/>
  <c r="V148" i="569"/>
  <c r="W148" i="569" s="1"/>
  <c r="N163" i="569"/>
  <c r="W149" i="569"/>
  <c r="H164" i="569"/>
  <c r="E171" i="569" s="1"/>
  <c r="K163" i="569"/>
  <c r="N121" i="569"/>
  <c r="M28" i="569"/>
  <c r="N28" i="569"/>
  <c r="W7" i="569"/>
  <c r="J28" i="569" a="1"/>
  <c r="J28" i="569" s="1"/>
  <c r="N86" i="569"/>
  <c r="W87" i="569"/>
  <c r="J121" i="569" a="1"/>
  <c r="J121" i="569" s="1"/>
  <c r="M121" i="569"/>
  <c r="V164" i="569"/>
  <c r="I173" i="569" s="1"/>
  <c r="W28" i="569"/>
  <c r="W164" i="569" s="1"/>
  <c r="M29" i="569"/>
  <c r="M86" i="569" s="1"/>
  <c r="K86" i="569"/>
  <c r="K28" i="569"/>
  <c r="X167" i="569"/>
  <c r="P164" i="569"/>
  <c r="X168" i="569" s="1"/>
  <c r="W29" i="569"/>
  <c r="J86" i="569" a="1"/>
  <c r="J86" i="569" s="1"/>
  <c r="K121" i="569"/>
  <c r="K137" i="569"/>
  <c r="K527" i="569"/>
  <c r="K528" i="569"/>
  <c r="K529" i="569"/>
  <c r="B342" i="569"/>
  <c r="J335" i="569" a="1"/>
  <c r="J335" i="569" s="1"/>
  <c r="M342" i="569" s="1"/>
  <c r="K308" i="569"/>
  <c r="M293" i="569"/>
  <c r="M308" i="569" s="1"/>
  <c r="C524" i="569"/>
  <c r="G164" i="569"/>
  <c r="C520" i="569"/>
  <c r="R166" i="569"/>
  <c r="O164" i="569"/>
  <c r="K525" i="569"/>
  <c r="R168" i="569"/>
  <c r="M122" i="569"/>
  <c r="M137" i="569" s="1"/>
  <c r="C527" i="569"/>
  <c r="J137" i="569" a="1"/>
  <c r="J137" i="569" s="1"/>
  <c r="K148" i="569"/>
  <c r="K170" i="569"/>
  <c r="M170" i="569" s="1"/>
  <c r="M166" i="569"/>
  <c r="E170" i="569"/>
  <c r="K199" i="569"/>
  <c r="K257" i="569"/>
  <c r="V308" i="569"/>
  <c r="W308" i="569" s="1"/>
  <c r="W335" i="569" s="1"/>
  <c r="V319" i="569"/>
  <c r="W319" i="569" s="1"/>
  <c r="P335" i="569"/>
  <c r="X339" i="569" s="1"/>
  <c r="M349" i="569"/>
  <c r="M370" i="569" s="1"/>
  <c r="K370" i="569"/>
  <c r="M138" i="569"/>
  <c r="M148" i="569" s="1"/>
  <c r="J148" i="569" a="1"/>
  <c r="J148" i="569" s="1"/>
  <c r="M149" i="569"/>
  <c r="M163" i="569" s="1"/>
  <c r="J163" i="569" a="1"/>
  <c r="J163" i="569" s="1"/>
  <c r="X173" i="569"/>
  <c r="O335" i="569"/>
  <c r="R337" i="569"/>
  <c r="R338" i="569"/>
  <c r="M258" i="569"/>
  <c r="M292" i="569" s="1"/>
  <c r="M309" i="569"/>
  <c r="M319" i="569" s="1"/>
  <c r="M320" i="569"/>
  <c r="M334" i="569" s="1"/>
  <c r="X344" i="569"/>
  <c r="Z341" i="569" s="1"/>
  <c r="K463" i="569"/>
  <c r="M429" i="569"/>
  <c r="M463" i="569" s="1"/>
  <c r="K337" i="569"/>
  <c r="W349" i="569"/>
  <c r="W370" i="569" s="1"/>
  <c r="J370" i="569" a="1"/>
  <c r="J370" i="569" s="1"/>
  <c r="V463" i="569"/>
  <c r="W463" i="569" s="1"/>
  <c r="B514" i="569"/>
  <c r="J507" i="569" a="1"/>
  <c r="J507" i="569" s="1"/>
  <c r="M514" i="569" s="1"/>
  <c r="R509" i="569"/>
  <c r="X509" i="569"/>
  <c r="O507" i="569"/>
  <c r="X510" i="569" s="1"/>
  <c r="M371" i="569"/>
  <c r="M428" i="569" s="1"/>
  <c r="M464" i="569"/>
  <c r="M479" i="569" s="1"/>
  <c r="K479" i="569"/>
  <c r="K490" i="569"/>
  <c r="M480" i="569"/>
  <c r="M490" i="569" s="1"/>
  <c r="K506" i="569"/>
  <c r="M491" i="569"/>
  <c r="M506" i="569" s="1"/>
  <c r="R534" i="569"/>
  <c r="S534" i="569" a="1"/>
  <c r="S534" i="569" s="1"/>
  <c r="R511" i="569"/>
  <c r="R512" i="569"/>
  <c r="W480" i="569"/>
  <c r="R513" i="569"/>
  <c r="W491" i="569"/>
  <c r="W506" i="569" s="1"/>
  <c r="K513" i="569"/>
  <c r="M509" i="569"/>
  <c r="J536" i="569"/>
  <c r="Q533" i="569"/>
  <c r="R535" i="569"/>
  <c r="S535" i="569" a="1"/>
  <c r="S535" i="569" s="1"/>
  <c r="E513" i="569"/>
  <c r="T533" i="569" a="1"/>
  <c r="T533" i="569" s="1"/>
  <c r="T534" i="569" a="1"/>
  <c r="T534" i="569" s="1"/>
  <c r="T535" i="569" a="1"/>
  <c r="T535" i="569" s="1"/>
  <c r="C536" i="569"/>
  <c r="T536" i="569" s="1" a="1"/>
  <c r="T536" i="569" s="1"/>
  <c r="I291" i="568"/>
  <c r="I217" i="568"/>
  <c r="I216" i="568"/>
  <c r="I20" i="568"/>
  <c r="G216" i="568"/>
  <c r="G217" i="568"/>
  <c r="G98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T534" i="568" a="1"/>
  <c r="T534" i="568" s="1"/>
  <c r="J534" i="568"/>
  <c r="Q534" i="568" s="1"/>
  <c r="R534" i="568" s="1"/>
  <c r="C534" i="568"/>
  <c r="T533" i="568" a="1"/>
  <c r="T533" i="568" s="1"/>
  <c r="C533" i="568"/>
  <c r="J533" i="568" s="1"/>
  <c r="N517" i="568"/>
  <c r="G517" i="568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K511" i="568" s="1"/>
  <c r="M511" i="568" s="1"/>
  <c r="I510" i="568"/>
  <c r="E510" i="568"/>
  <c r="K510" i="568" s="1"/>
  <c r="M510" i="568" s="1"/>
  <c r="I509" i="568"/>
  <c r="I513" i="568" s="1"/>
  <c r="E509" i="568"/>
  <c r="E513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H502" i="568"/>
  <c r="D502" i="568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M498" i="568"/>
  <c r="K498" i="568" a="1"/>
  <c r="K498" i="568" s="1"/>
  <c r="J498" i="568" a="1"/>
  <c r="J498" i="568" s="1"/>
  <c r="H498" i="568"/>
  <c r="W497" i="568"/>
  <c r="V497" i="568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M494" i="568"/>
  <c r="K494" i="568" a="1"/>
  <c r="K494" i="568" s="1"/>
  <c r="J494" i="568" a="1"/>
  <c r="J494" i="568" s="1"/>
  <c r="H494" i="568"/>
  <c r="W493" i="568"/>
  <c r="V493" i="568"/>
  <c r="N493" i="568"/>
  <c r="K493" i="568" a="1"/>
  <c r="K493" i="568" s="1"/>
  <c r="M493" i="568" s="1"/>
  <c r="J493" i="568" a="1"/>
  <c r="J493" i="568" s="1"/>
  <c r="H493" i="568"/>
  <c r="W492" i="568"/>
  <c r="V492" i="568"/>
  <c r="N492" i="568"/>
  <c r="K492" i="568" a="1"/>
  <c r="K492" i="568" s="1"/>
  <c r="M492" i="568" s="1"/>
  <c r="J492" i="568" a="1"/>
  <c r="J492" i="568" s="1"/>
  <c r="H492" i="568"/>
  <c r="V491" i="568"/>
  <c r="N491" i="568"/>
  <c r="M491" i="568"/>
  <c r="K491" i="568" a="1"/>
  <c r="K491" i="568" s="1"/>
  <c r="J491" i="568" a="1"/>
  <c r="J491" i="568" s="1"/>
  <c r="H491" i="568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/>
  <c r="M489" i="568" s="1"/>
  <c r="K489" i="568" a="1"/>
  <c r="J489" i="568"/>
  <c r="J489" i="568" a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W483" i="568"/>
  <c r="V483" i="568"/>
  <c r="N483" i="568"/>
  <c r="K483" i="568" a="1"/>
  <c r="K483" i="568" s="1"/>
  <c r="M483" i="568" s="1"/>
  <c r="J483" i="568" a="1"/>
  <c r="J483" i="568" s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V478" i="568"/>
  <c r="W478" i="568" s="1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M477" i="568"/>
  <c r="K477" i="568" a="1"/>
  <c r="K477" i="568" s="1"/>
  <c r="J477" i="568" a="1"/>
  <c r="J477" i="568" s="1"/>
  <c r="H477" i="568"/>
  <c r="W476" i="568"/>
  <c r="V476" i="568"/>
  <c r="N476" i="568"/>
  <c r="K476" i="568" a="1"/>
  <c r="K476" i="568" s="1"/>
  <c r="M476" i="568" s="1"/>
  <c r="J476" i="568" a="1"/>
  <c r="J476" i="568" s="1"/>
  <c r="H476" i="568"/>
  <c r="V475" i="568"/>
  <c r="W475" i="568" s="1"/>
  <c r="N475" i="568"/>
  <c r="M475" i="568"/>
  <c r="K475" i="568" a="1"/>
  <c r="K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M473" i="568"/>
  <c r="K473" i="568" a="1"/>
  <c r="K473" i="568" s="1"/>
  <c r="J473" i="568" a="1"/>
  <c r="J473" i="568" s="1"/>
  <c r="H473" i="568"/>
  <c r="W472" i="568"/>
  <c r="V472" i="568"/>
  <c r="N472" i="568"/>
  <c r="K472" i="568" a="1"/>
  <c r="K472" i="568" s="1"/>
  <c r="M472" i="568" s="1"/>
  <c r="J472" i="568" a="1"/>
  <c r="J472" i="568" s="1"/>
  <c r="H472" i="568"/>
  <c r="V471" i="568"/>
  <c r="W471" i="568" s="1"/>
  <c r="N471" i="568"/>
  <c r="M471" i="568"/>
  <c r="K471" i="568" a="1"/>
  <c r="K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M469" i="568"/>
  <c r="K469" i="568" a="1"/>
  <c r="K469" i="568" s="1"/>
  <c r="J469" i="568" a="1"/>
  <c r="J469" i="568" s="1"/>
  <c r="H469" i="568"/>
  <c r="W468" i="568"/>
  <c r="V468" i="568"/>
  <c r="N468" i="568"/>
  <c r="K468" i="568" a="1"/>
  <c r="K468" i="568" s="1"/>
  <c r="M468" i="568" s="1"/>
  <c r="J468" i="568" a="1"/>
  <c r="J468" i="568" s="1"/>
  <c r="H468" i="568"/>
  <c r="V467" i="568"/>
  <c r="W467" i="568" s="1"/>
  <c r="N467" i="568"/>
  <c r="M467" i="568"/>
  <c r="K467" i="568" a="1"/>
  <c r="K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M465" i="568"/>
  <c r="K465" i="568" a="1"/>
  <c r="K465" i="568" s="1"/>
  <c r="J465" i="568" a="1"/>
  <c r="J465" i="568" s="1"/>
  <c r="H465" i="568"/>
  <c r="W464" i="568"/>
  <c r="V464" i="568"/>
  <c r="N464" i="568"/>
  <c r="N479" i="568" s="1"/>
  <c r="K464" i="568" a="1"/>
  <c r="K464" i="568" s="1"/>
  <c r="M464" i="568" s="1"/>
  <c r="J464" i="568" a="1"/>
  <c r="J464" i="568" s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W462" i="568"/>
  <c r="V462" i="568"/>
  <c r="N462" i="568"/>
  <c r="K462" i="568" a="1"/>
  <c r="K462" i="568" s="1"/>
  <c r="M462" i="568" s="1"/>
  <c r="J462" i="568" a="1"/>
  <c r="J462" i="568" s="1"/>
  <c r="H462" i="568"/>
  <c r="V461" i="568"/>
  <c r="W461" i="568" s="1"/>
  <c r="N461" i="568"/>
  <c r="M461" i="568"/>
  <c r="K461" i="568" a="1"/>
  <c r="K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 a="1"/>
  <c r="K453" i="568" s="1"/>
  <c r="M453" i="568" s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 a="1"/>
  <c r="K449" i="568" s="1"/>
  <c r="M449" i="568" s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V447" i="568"/>
  <c r="W447" i="568" s="1"/>
  <c r="N447" i="568"/>
  <c r="K447" i="568"/>
  <c r="M447" i="568" s="1"/>
  <c r="K447" i="568" a="1"/>
  <c r="J447" i="568"/>
  <c r="J447" i="568" a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W445" i="568"/>
  <c r="V445" i="568"/>
  <c r="N445" i="568"/>
  <c r="K445" i="568" a="1"/>
  <c r="K445" i="568" s="1"/>
  <c r="M445" i="568" s="1"/>
  <c r="J445" i="568" a="1"/>
  <c r="J445" i="568" s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W435" i="568"/>
  <c r="V435" i="568"/>
  <c r="N435" i="568"/>
  <c r="K435" i="568" a="1"/>
  <c r="K435" i="568" s="1"/>
  <c r="M435" i="568" s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/>
  <c r="M433" i="568" s="1"/>
  <c r="K433" i="568" a="1"/>
  <c r="J433" i="568"/>
  <c r="J433" i="568" a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W431" i="568"/>
  <c r="V431" i="568"/>
  <c r="N431" i="568"/>
  <c r="K431" i="568" a="1"/>
  <c r="K431" i="568" s="1"/>
  <c r="M431" i="568" s="1"/>
  <c r="J431" i="568" a="1"/>
  <c r="J431" i="568" s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W429" i="568" s="1"/>
  <c r="N429" i="568"/>
  <c r="K429" i="568"/>
  <c r="M429" i="568" s="1"/>
  <c r="K429" i="568" a="1"/>
  <c r="J429" i="568"/>
  <c r="J429" i="568" a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I428" i="568"/>
  <c r="G428" i="568"/>
  <c r="J428" i="568" s="1" a="1"/>
  <c r="J428" i="568" s="1"/>
  <c r="K427" i="568" a="1"/>
  <c r="K427" i="568" s="1"/>
  <c r="M427" i="568" s="1"/>
  <c r="H427" i="568"/>
  <c r="K426" i="568" a="1"/>
  <c r="K426" i="568" s="1"/>
  <c r="M426" i="568" s="1"/>
  <c r="H426" i="568"/>
  <c r="K425" i="568" a="1"/>
  <c r="K425" i="568" s="1"/>
  <c r="M425" i="568" s="1"/>
  <c r="H425" i="568"/>
  <c r="M424" i="568"/>
  <c r="K424" i="568" a="1"/>
  <c r="K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M420" i="568"/>
  <c r="K420" i="568" a="1"/>
  <c r="K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N371" i="568"/>
  <c r="N428" i="568" s="1"/>
  <c r="K371" i="568" a="1"/>
  <c r="K371" i="568" s="1"/>
  <c r="J371" i="568" a="1"/>
  <c r="J371" i="568" s="1"/>
  <c r="H371" i="568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J507" i="568" s="1" a="1"/>
  <c r="J507" i="568" s="1"/>
  <c r="M514" i="568" s="1"/>
  <c r="V369" i="568"/>
  <c r="W369" i="568" s="1"/>
  <c r="N369" i="568"/>
  <c r="K369" i="568" a="1"/>
  <c r="K369" i="568" s="1"/>
  <c r="M369" i="568" s="1"/>
  <c r="J369" i="568" a="1"/>
  <c r="J369" i="568" s="1"/>
  <c r="H369" i="568"/>
  <c r="W368" i="568"/>
  <c r="V368" i="568"/>
  <c r="N368" i="568"/>
  <c r="K368" i="568" a="1"/>
  <c r="K368" i="568" s="1"/>
  <c r="M368" i="568" s="1"/>
  <c r="J368" i="568" a="1"/>
  <c r="J368" i="568" s="1"/>
  <c r="H368" i="568"/>
  <c r="K367" i="568"/>
  <c r="M367" i="568" s="1"/>
  <c r="K367" i="568" a="1"/>
  <c r="H367" i="568"/>
  <c r="K366" i="568" a="1"/>
  <c r="K366" i="568" s="1"/>
  <c r="M366" i="568" s="1"/>
  <c r="H366" i="568"/>
  <c r="K365" i="568"/>
  <c r="M365" i="568" s="1"/>
  <c r="K365" i="568" a="1"/>
  <c r="H365" i="568"/>
  <c r="K364" i="568" a="1"/>
  <c r="K364" i="568" s="1"/>
  <c r="M364" i="568" s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V362" i="568"/>
  <c r="W362" i="568" s="1"/>
  <c r="N362" i="568"/>
  <c r="K362" i="568"/>
  <c r="M362" i="568" s="1"/>
  <c r="K362" i="568" a="1"/>
  <c r="J362" i="568"/>
  <c r="J362" i="568" a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W358" i="568"/>
  <c r="V358" i="568"/>
  <c r="N358" i="568"/>
  <c r="K358" i="568" a="1"/>
  <c r="K358" i="568" s="1"/>
  <c r="M358" i="568" s="1"/>
  <c r="J358" i="568" a="1"/>
  <c r="J358" i="568" s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V354" i="568"/>
  <c r="W354" i="568" s="1"/>
  <c r="N354" i="568"/>
  <c r="K354" i="568"/>
  <c r="M354" i="568" s="1"/>
  <c r="K354" i="568" a="1"/>
  <c r="J354" i="568"/>
  <c r="J354" i="568" a="1"/>
  <c r="H354" i="568"/>
  <c r="V353" i="568"/>
  <c r="W353" i="568" s="1"/>
  <c r="N353" i="568"/>
  <c r="K353" i="568" a="1"/>
  <c r="K353" i="568" s="1"/>
  <c r="M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V351" i="568"/>
  <c r="W351" i="568" s="1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/>
  <c r="M350" i="568" s="1"/>
  <c r="K350" i="568" a="1"/>
  <c r="J350" i="568"/>
  <c r="J350" i="568" a="1"/>
  <c r="H350" i="568"/>
  <c r="V349" i="568"/>
  <c r="N349" i="568"/>
  <c r="N370" i="568" s="1"/>
  <c r="K349" i="568" a="1"/>
  <c r="K349" i="568" s="1"/>
  <c r="J349" i="568" a="1"/>
  <c r="J349" i="568" s="1"/>
  <c r="H349" i="568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D330" i="568"/>
  <c r="H330" i="568" s="1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 a="1"/>
  <c r="K325" i="568" s="1"/>
  <c r="M325" i="568" s="1"/>
  <c r="J325" i="568" a="1"/>
  <c r="J325" i="568" s="1"/>
  <c r="H325" i="568"/>
  <c r="H324" i="568"/>
  <c r="V323" i="568"/>
  <c r="W323" i="568" s="1"/>
  <c r="N323" i="568"/>
  <c r="K323" i="568"/>
  <c r="M323" i="568" s="1"/>
  <c r="K323" i="568" a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 a="1"/>
  <c r="J321" i="568" s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W313" i="568"/>
  <c r="V313" i="568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 a="1"/>
  <c r="K312" i="568" s="1"/>
  <c r="M312" i="568" s="1"/>
  <c r="J312" i="568" a="1"/>
  <c r="J312" i="568" s="1"/>
  <c r="H312" i="568"/>
  <c r="V311" i="568"/>
  <c r="W311" i="568" s="1"/>
  <c r="N311" i="568"/>
  <c r="K311" i="568"/>
  <c r="M311" i="568" s="1"/>
  <c r="K311" i="568" a="1"/>
  <c r="J311" i="568"/>
  <c r="J311" i="568" a="1"/>
  <c r="H311" i="568"/>
  <c r="V310" i="568"/>
  <c r="W310" i="568" s="1"/>
  <c r="N310" i="568"/>
  <c r="K310" i="568" a="1"/>
  <c r="K310" i="568" s="1"/>
  <c r="M310" i="568" s="1"/>
  <c r="J310" i="568" a="1"/>
  <c r="J310" i="568" s="1"/>
  <c r="H310" i="568"/>
  <c r="W309" i="568"/>
  <c r="V309" i="568"/>
  <c r="N309" i="568"/>
  <c r="N319" i="568" s="1"/>
  <c r="K309" i="568" a="1"/>
  <c r="K309" i="568" s="1"/>
  <c r="J309" i="568" a="1"/>
  <c r="J309" i="568" s="1"/>
  <c r="H309" i="568"/>
  <c r="AA308" i="568"/>
  <c r="Z308" i="568"/>
  <c r="Y308" i="568"/>
  <c r="X308" i="568"/>
  <c r="U308" i="568"/>
  <c r="T308" i="568"/>
  <c r="S308" i="568"/>
  <c r="Q308" i="568"/>
  <c r="P308" i="568"/>
  <c r="O308" i="568"/>
  <c r="I308" i="568"/>
  <c r="G308" i="568"/>
  <c r="V307" i="568"/>
  <c r="W307" i="568" s="1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/>
  <c r="M306" i="568" s="1"/>
  <c r="K306" i="568" a="1"/>
  <c r="J306" i="568" a="1"/>
  <c r="J306" i="568" s="1"/>
  <c r="H306" i="568"/>
  <c r="V305" i="568"/>
  <c r="W305" i="568" s="1"/>
  <c r="N305" i="568"/>
  <c r="K305" i="568" a="1"/>
  <c r="K305" i="568" s="1"/>
  <c r="M305" i="568" s="1"/>
  <c r="J305" i="568" a="1"/>
  <c r="J305" i="568" s="1"/>
  <c r="H305" i="568"/>
  <c r="V304" i="568"/>
  <c r="W304" i="568" s="1"/>
  <c r="N304" i="568"/>
  <c r="K304" i="568"/>
  <c r="M304" i="568" s="1"/>
  <c r="K304" i="568" a="1"/>
  <c r="J304" i="568"/>
  <c r="J304" i="568" a="1"/>
  <c r="H304" i="568"/>
  <c r="V303" i="568"/>
  <c r="W303" i="568" s="1"/>
  <c r="N303" i="568"/>
  <c r="K303" i="568" a="1"/>
  <c r="K303" i="568" s="1"/>
  <c r="M303" i="568" s="1"/>
  <c r="J303" i="568" a="1"/>
  <c r="J303" i="568" s="1"/>
  <c r="H303" i="568"/>
  <c r="W302" i="568"/>
  <c r="V302" i="568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 a="1"/>
  <c r="K301" i="568" s="1"/>
  <c r="M301" i="568" s="1"/>
  <c r="J301" i="568" a="1"/>
  <c r="J301" i="568" s="1"/>
  <c r="H301" i="568"/>
  <c r="V300" i="568"/>
  <c r="W300" i="568" s="1"/>
  <c r="N300" i="568"/>
  <c r="K300" i="568"/>
  <c r="M300" i="568" s="1"/>
  <c r="K300" i="568" a="1"/>
  <c r="J300" i="568"/>
  <c r="J300" i="568" a="1"/>
  <c r="H300" i="568"/>
  <c r="V299" i="568"/>
  <c r="W299" i="568" s="1"/>
  <c r="N299" i="568"/>
  <c r="K299" i="568" a="1"/>
  <c r="K299" i="568" s="1"/>
  <c r="M299" i="568" s="1"/>
  <c r="J299" i="568" a="1"/>
  <c r="J299" i="568" s="1"/>
  <c r="H299" i="568"/>
  <c r="W298" i="568"/>
  <c r="V298" i="568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 a="1"/>
  <c r="K297" i="568" s="1"/>
  <c r="M297" i="568" s="1"/>
  <c r="J297" i="568" a="1"/>
  <c r="J297" i="568" s="1"/>
  <c r="H297" i="568"/>
  <c r="V296" i="568"/>
  <c r="W296" i="568" s="1"/>
  <c r="N296" i="568"/>
  <c r="K296" i="568"/>
  <c r="M296" i="568" s="1"/>
  <c r="K296" i="568" a="1"/>
  <c r="J296" i="568"/>
  <c r="J296" i="568" a="1"/>
  <c r="H296" i="568"/>
  <c r="V295" i="568"/>
  <c r="W295" i="568" s="1"/>
  <c r="N295" i="568"/>
  <c r="K295" i="568" a="1"/>
  <c r="K295" i="568" s="1"/>
  <c r="M295" i="568" s="1"/>
  <c r="J295" i="568" a="1"/>
  <c r="J295" i="568" s="1"/>
  <c r="H295" i="568"/>
  <c r="W294" i="568"/>
  <c r="V294" i="568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 a="1"/>
  <c r="K293" i="568" s="1"/>
  <c r="J293" i="568" a="1"/>
  <c r="J293" i="568" s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R339" i="568" s="1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W290" i="568"/>
  <c r="V290" i="568"/>
  <c r="N290" i="568"/>
  <c r="K290" i="568" a="1"/>
  <c r="K290" i="568" s="1"/>
  <c r="M290" i="568" s="1"/>
  <c r="J290" i="568" a="1"/>
  <c r="J290" i="568" s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V284" i="568"/>
  <c r="W284" i="568" s="1"/>
  <c r="N284" i="568"/>
  <c r="K284" i="568"/>
  <c r="M284" i="568" s="1"/>
  <c r="K284" i="568" a="1"/>
  <c r="J284" i="568"/>
  <c r="J284" i="568" a="1"/>
  <c r="H284" i="568"/>
  <c r="N283" i="568"/>
  <c r="K283" i="568" a="1"/>
  <c r="K283" i="568" s="1"/>
  <c r="M283" i="568" s="1"/>
  <c r="H283" i="568"/>
  <c r="N282" i="568"/>
  <c r="K282" i="568" a="1"/>
  <c r="K282" i="568" s="1"/>
  <c r="M282" i="568" s="1"/>
  <c r="H282" i="568"/>
  <c r="N281" i="568"/>
  <c r="K281" i="568" a="1"/>
  <c r="K281" i="568" s="1"/>
  <c r="M281" i="568" s="1"/>
  <c r="H281" i="568"/>
  <c r="N280" i="568"/>
  <c r="K280" i="568"/>
  <c r="M280" i="568" s="1"/>
  <c r="K280" i="568" a="1"/>
  <c r="H280" i="568"/>
  <c r="N279" i="568"/>
  <c r="K279" i="568" a="1"/>
  <c r="K279" i="568" s="1"/>
  <c r="M279" i="568" s="1"/>
  <c r="H279" i="568"/>
  <c r="N278" i="568"/>
  <c r="K278" i="568" a="1"/>
  <c r="K278" i="568" s="1"/>
  <c r="M278" i="568" s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V276" i="568"/>
  <c r="W276" i="568" s="1"/>
  <c r="N276" i="568"/>
  <c r="K276" i="568"/>
  <c r="M276" i="568" s="1"/>
  <c r="K276" i="568" a="1"/>
  <c r="J276" i="568"/>
  <c r="J276" i="568" a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W274" i="568"/>
  <c r="V274" i="568"/>
  <c r="N274" i="568"/>
  <c r="K274" i="568" a="1"/>
  <c r="K274" i="568" s="1"/>
  <c r="M274" i="568" s="1"/>
  <c r="J274" i="568" a="1"/>
  <c r="J274" i="568" s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V272" i="568"/>
  <c r="W272" i="568" s="1"/>
  <c r="N272" i="568"/>
  <c r="K272" i="568"/>
  <c r="M272" i="568" s="1"/>
  <c r="K272" i="568" a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W266" i="568"/>
  <c r="V266" i="568"/>
  <c r="N266" i="568"/>
  <c r="K266" i="568" a="1"/>
  <c r="K266" i="568" s="1"/>
  <c r="M266" i="568" s="1"/>
  <c r="J266" i="568" a="1"/>
  <c r="J266" i="568" s="1"/>
  <c r="H266" i="568"/>
  <c r="N265" i="568"/>
  <c r="K265" i="568" a="1"/>
  <c r="K265" i="568" s="1"/>
  <c r="M265" i="568" s="1"/>
  <c r="H265" i="568"/>
  <c r="V264" i="568"/>
  <c r="W264" i="568" s="1"/>
  <c r="N264" i="568"/>
  <c r="K264" i="568"/>
  <c r="M264" i="568" s="1"/>
  <c r="K264" i="568" a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/>
  <c r="M249" i="568" s="1"/>
  <c r="K249" i="568" a="1"/>
  <c r="H249" i="568"/>
  <c r="K248" i="568" a="1"/>
  <c r="K248" i="568" s="1"/>
  <c r="M248" i="568" s="1"/>
  <c r="H248" i="568"/>
  <c r="K247" i="568"/>
  <c r="M247" i="568" s="1"/>
  <c r="K247" i="568" a="1"/>
  <c r="H247" i="568"/>
  <c r="V246" i="568"/>
  <c r="W246" i="568" s="1"/>
  <c r="N246" i="568"/>
  <c r="M246" i="568"/>
  <c r="K246" i="568" a="1"/>
  <c r="K246" i="568" s="1"/>
  <c r="J246" i="568" a="1"/>
  <c r="J246" i="568" s="1"/>
  <c r="H246" i="568"/>
  <c r="W245" i="568"/>
  <c r="V245" i="568"/>
  <c r="N245" i="568"/>
  <c r="K245" i="568" a="1"/>
  <c r="K245" i="568" s="1"/>
  <c r="M245" i="568" s="1"/>
  <c r="J245" i="568" a="1"/>
  <c r="J245" i="568" s="1"/>
  <c r="H245" i="568"/>
  <c r="V244" i="568"/>
  <c r="W244" i="568" s="1"/>
  <c r="N244" i="568"/>
  <c r="M244" i="568"/>
  <c r="K244" i="568" a="1"/>
  <c r="K244" i="568" s="1"/>
  <c r="J244" i="568" a="1"/>
  <c r="J244" i="568" s="1"/>
  <c r="H244" i="568"/>
  <c r="W243" i="568"/>
  <c r="V243" i="568"/>
  <c r="N243" i="568"/>
  <c r="K243" i="568" a="1"/>
  <c r="K243" i="568" s="1"/>
  <c r="M243" i="568" s="1"/>
  <c r="J243" i="568" a="1"/>
  <c r="J243" i="568" s="1"/>
  <c r="H243" i="568"/>
  <c r="M242" i="568"/>
  <c r="H242" i="568"/>
  <c r="V241" i="568"/>
  <c r="W241" i="568" s="1"/>
  <c r="N241" i="568"/>
  <c r="M241" i="568"/>
  <c r="K241" i="568" a="1"/>
  <c r="K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W236" i="568"/>
  <c r="V236" i="568"/>
  <c r="N236" i="568"/>
  <c r="K236" i="568" a="1"/>
  <c r="K236" i="568" s="1"/>
  <c r="M236" i="568" s="1"/>
  <c r="J236" i="568" a="1"/>
  <c r="J236" i="568" s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V234" i="568"/>
  <c r="W234" i="568" s="1"/>
  <c r="N234" i="568"/>
  <c r="K234" i="568"/>
  <c r="M234" i="568" s="1"/>
  <c r="K234" i="568" a="1"/>
  <c r="J234" i="568"/>
  <c r="J234" i="568" a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W232" i="568"/>
  <c r="V232" i="568"/>
  <c r="N232" i="568"/>
  <c r="K232" i="568" a="1"/>
  <c r="K232" i="568" s="1"/>
  <c r="M232" i="568" s="1"/>
  <c r="J232" i="568" a="1"/>
  <c r="J232" i="568" s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V230" i="568"/>
  <c r="W230" i="568" s="1"/>
  <c r="N230" i="568"/>
  <c r="K230" i="568"/>
  <c r="M230" i="568" s="1"/>
  <c r="K230" i="568" a="1"/>
  <c r="J230" i="568"/>
  <c r="J230" i="568" a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W228" i="568"/>
  <c r="V228" i="568"/>
  <c r="N228" i="568"/>
  <c r="K228" i="568" a="1"/>
  <c r="K228" i="568" s="1"/>
  <c r="M228" i="568" s="1"/>
  <c r="J228" i="568" a="1"/>
  <c r="J228" i="568" s="1"/>
  <c r="H228" i="568"/>
  <c r="N227" i="568"/>
  <c r="K227" i="568" a="1"/>
  <c r="K227" i="568" s="1"/>
  <c r="M227" i="568" s="1"/>
  <c r="H227" i="568"/>
  <c r="N226" i="568"/>
  <c r="K226" i="568"/>
  <c r="M226" i="568" s="1"/>
  <c r="K226" i="568" a="1"/>
  <c r="H226" i="568"/>
  <c r="N225" i="568"/>
  <c r="K225" i="568" a="1"/>
  <c r="K225" i="568" s="1"/>
  <c r="M225" i="568" s="1"/>
  <c r="H225" i="568"/>
  <c r="N224" i="568"/>
  <c r="K224" i="568" a="1"/>
  <c r="K224" i="568" s="1"/>
  <c r="M224" i="568" s="1"/>
  <c r="H224" i="568"/>
  <c r="N223" i="568"/>
  <c r="K223" i="568" a="1"/>
  <c r="K223" i="568" s="1"/>
  <c r="M223" i="568" s="1"/>
  <c r="H223" i="568"/>
  <c r="N222" i="568"/>
  <c r="K222" i="568"/>
  <c r="M222" i="568" s="1"/>
  <c r="K222" i="568" a="1"/>
  <c r="H222" i="568"/>
  <c r="N221" i="568"/>
  <c r="K221" i="568" a="1"/>
  <c r="K221" i="568" s="1"/>
  <c r="M221" i="568" s="1"/>
  <c r="H221" i="568"/>
  <c r="N220" i="568"/>
  <c r="K220" i="568" a="1"/>
  <c r="K220" i="568" s="1"/>
  <c r="M220" i="568" s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V218" i="568"/>
  <c r="W218" i="568" s="1"/>
  <c r="N218" i="568"/>
  <c r="K218" i="568"/>
  <c r="M218" i="568" s="1"/>
  <c r="K218" i="568" a="1"/>
  <c r="J218" i="568"/>
  <c r="J218" i="568" a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W216" i="568"/>
  <c r="V216" i="568"/>
  <c r="N216" i="568"/>
  <c r="K216" i="568" a="1"/>
  <c r="K216" i="568" s="1"/>
  <c r="M216" i="568" s="1"/>
  <c r="J216" i="568" a="1"/>
  <c r="J216" i="568" s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V214" i="568"/>
  <c r="W214" i="568" s="1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V210" i="568"/>
  <c r="W210" i="568" s="1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M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W192" i="568"/>
  <c r="V192" i="568"/>
  <c r="N192" i="568"/>
  <c r="K192" i="568" a="1"/>
  <c r="K192" i="568" s="1"/>
  <c r="M192" i="568" s="1"/>
  <c r="J192" i="568" a="1"/>
  <c r="J192" i="568" s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/>
  <c r="M190" i="568" s="1"/>
  <c r="K190" i="568" a="1"/>
  <c r="J190" i="568"/>
  <c r="J190" i="568" a="1"/>
  <c r="H190" i="568"/>
  <c r="N189" i="568"/>
  <c r="K189" i="568" a="1"/>
  <c r="K189" i="568" s="1"/>
  <c r="M189" i="568" s="1"/>
  <c r="J189" i="568" a="1"/>
  <c r="J189" i="568" s="1"/>
  <c r="H189" i="568"/>
  <c r="N188" i="568"/>
  <c r="K188" i="568"/>
  <c r="M188" i="568" s="1"/>
  <c r="K188" i="568" a="1"/>
  <c r="J188" i="568"/>
  <c r="J188" i="568" a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 a="1"/>
  <c r="K186" i="568" s="1"/>
  <c r="M186" i="568" s="1"/>
  <c r="J186" i="568" a="1"/>
  <c r="J186" i="568" s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/>
  <c r="M182" i="568" s="1"/>
  <c r="K182" i="568" a="1"/>
  <c r="J182" i="568"/>
  <c r="J182" i="568" a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 a="1"/>
  <c r="K180" i="568" s="1"/>
  <c r="M180" i="568" s="1"/>
  <c r="J180" i="568" a="1"/>
  <c r="J180" i="568" s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V178" i="568"/>
  <c r="V199" i="568" s="1"/>
  <c r="N178" i="568"/>
  <c r="N199" i="568" s="1"/>
  <c r="K178" i="568" a="1"/>
  <c r="K178" i="568" s="1"/>
  <c r="K199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E170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V159" i="568"/>
  <c r="W159" i="568" s="1"/>
  <c r="N159" i="568"/>
  <c r="K159" i="568"/>
  <c r="K159" i="568" a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R170" i="568" s="1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/>
  <c r="K144" i="568" a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 a="1"/>
  <c r="K138" i="568" s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W135" i="568"/>
  <c r="V135" i="568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H123" i="568"/>
  <c r="V122" i="568"/>
  <c r="V137" i="568" s="1"/>
  <c r="W137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 a="1"/>
  <c r="J119" i="568" s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 a="1"/>
  <c r="K113" i="568" s="1"/>
  <c r="M113" i="568" s="1"/>
  <c r="J113" i="568" a="1"/>
  <c r="J113" i="568" s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 a="1"/>
  <c r="K109" i="568" s="1"/>
  <c r="M109" i="568" s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V103" i="568"/>
  <c r="W103" i="568" s="1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 a="1"/>
  <c r="J101" i="568" s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V99" i="568"/>
  <c r="W99" i="568" s="1"/>
  <c r="N99" i="568"/>
  <c r="K99" i="568"/>
  <c r="M99" i="568" s="1"/>
  <c r="K99" i="568" a="1"/>
  <c r="J99" i="568"/>
  <c r="J99" i="568" a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 a="1"/>
  <c r="K97" i="568" s="1"/>
  <c r="M97" i="568" s="1"/>
  <c r="J97" i="568" a="1"/>
  <c r="J97" i="568" s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V95" i="568"/>
  <c r="W95" i="568" s="1"/>
  <c r="N95" i="568"/>
  <c r="K95" i="568" a="1"/>
  <c r="K95" i="568" s="1"/>
  <c r="M95" i="568" s="1"/>
  <c r="J95" i="568" a="1"/>
  <c r="J95" i="568" s="1"/>
  <c r="H95" i="568"/>
  <c r="K94" i="568" a="1"/>
  <c r="K94" i="568" s="1"/>
  <c r="M94" i="568" s="1"/>
  <c r="H94" i="568"/>
  <c r="W93" i="568"/>
  <c r="V93" i="568"/>
  <c r="N93" i="568"/>
  <c r="K93" i="568" a="1"/>
  <c r="K93" i="568" s="1"/>
  <c r="M93" i="568" s="1"/>
  <c r="J93" i="568" a="1"/>
  <c r="J93" i="568" s="1"/>
  <c r="H93" i="568"/>
  <c r="V92" i="568"/>
  <c r="W92" i="568" s="1"/>
  <c r="N92" i="568"/>
  <c r="K92" i="568" a="1"/>
  <c r="K92" i="568" s="1"/>
  <c r="M92" i="568" s="1"/>
  <c r="J92" i="568" a="1"/>
  <c r="J92" i="568" s="1"/>
  <c r="H92" i="568"/>
  <c r="W91" i="568"/>
  <c r="V91" i="568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 a="1"/>
  <c r="K90" i="568" s="1"/>
  <c r="M90" i="568" s="1"/>
  <c r="J90" i="568" a="1"/>
  <c r="J90" i="568" s="1"/>
  <c r="H90" i="568"/>
  <c r="V89" i="568"/>
  <c r="W89" i="568" s="1"/>
  <c r="N89" i="568"/>
  <c r="K89" i="568"/>
  <c r="M89" i="568" s="1"/>
  <c r="K89" i="568" a="1"/>
  <c r="J89" i="568"/>
  <c r="J89" i="568" a="1"/>
  <c r="H89" i="568"/>
  <c r="V88" i="568"/>
  <c r="W88" i="568" s="1"/>
  <c r="N88" i="568"/>
  <c r="K88" i="568" a="1"/>
  <c r="K88" i="568" s="1"/>
  <c r="M88" i="568" s="1"/>
  <c r="J88" i="568" a="1"/>
  <c r="J88" i="568" s="1"/>
  <c r="H88" i="568"/>
  <c r="W87" i="568"/>
  <c r="V87" i="568"/>
  <c r="V121" i="568" s="1"/>
  <c r="W121" i="568" s="1"/>
  <c r="N87" i="568"/>
  <c r="N121" i="568" s="1"/>
  <c r="K87" i="568" a="1"/>
  <c r="K87" i="568" s="1"/>
  <c r="M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 a="1"/>
  <c r="K84" i="568" s="1"/>
  <c r="H84" i="568"/>
  <c r="K83" i="568" a="1"/>
  <c r="K83" i="568" s="1"/>
  <c r="H83" i="568"/>
  <c r="K82" i="568"/>
  <c r="K82" i="568" a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 a="1"/>
  <c r="K78" i="568" s="1"/>
  <c r="M78" i="568" s="1"/>
  <c r="H78" i="568"/>
  <c r="K77" i="568" a="1"/>
  <c r="K77" i="568" s="1"/>
  <c r="M77" i="568" s="1"/>
  <c r="H77" i="568"/>
  <c r="K76" i="568" a="1"/>
  <c r="K76" i="568" s="1"/>
  <c r="M76" i="568" s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 a="1"/>
  <c r="K70" i="568" s="1"/>
  <c r="M70" i="568" s="1"/>
  <c r="J70" i="568" a="1"/>
  <c r="J70" i="568" s="1"/>
  <c r="H70" i="568"/>
  <c r="W69" i="568"/>
  <c r="V69" i="568"/>
  <c r="N69" i="568"/>
  <c r="K69" i="568" a="1"/>
  <c r="K69" i="568" s="1"/>
  <c r="M69" i="568" s="1"/>
  <c r="J69" i="568" a="1"/>
  <c r="J69" i="568" s="1"/>
  <c r="H69" i="568"/>
  <c r="K68" i="568" a="1"/>
  <c r="K68" i="568" s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 a="1"/>
  <c r="J66" i="568" s="1"/>
  <c r="H66" i="568"/>
  <c r="W65" i="568"/>
  <c r="V65" i="568"/>
  <c r="N65" i="568"/>
  <c r="K65" i="568" a="1"/>
  <c r="K65" i="568" s="1"/>
  <c r="M65" i="568" s="1"/>
  <c r="J65" i="568" a="1"/>
  <c r="J65" i="568" s="1"/>
  <c r="H65" i="568"/>
  <c r="V64" i="568"/>
  <c r="W64" i="568" s="1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/>
  <c r="M63" i="568" s="1"/>
  <c r="K63" i="568" a="1"/>
  <c r="J63" i="568" a="1"/>
  <c r="J63" i="568" s="1"/>
  <c r="H63" i="568"/>
  <c r="W62" i="568"/>
  <c r="V62" i="568"/>
  <c r="N62" i="568"/>
  <c r="K62" i="568" a="1"/>
  <c r="K62" i="568" s="1"/>
  <c r="M62" i="568" s="1"/>
  <c r="J62" i="568" a="1"/>
  <c r="J62" i="568" s="1"/>
  <c r="H62" i="568"/>
  <c r="V61" i="568"/>
  <c r="W61" i="568" s="1"/>
  <c r="N61" i="568"/>
  <c r="K61" i="568"/>
  <c r="M61" i="568" s="1"/>
  <c r="K61" i="568" a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W59" i="568"/>
  <c r="V59" i="568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/>
  <c r="M58" i="568" s="1"/>
  <c r="K58" i="568" a="1"/>
  <c r="J58" i="568" a="1"/>
  <c r="J58" i="568" s="1"/>
  <c r="H58" i="568"/>
  <c r="W57" i="568"/>
  <c r="V57" i="568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 a="1"/>
  <c r="K50" i="568" s="1"/>
  <c r="M50" i="568" s="1"/>
  <c r="H50" i="568"/>
  <c r="N49" i="568"/>
  <c r="K49" i="568" a="1"/>
  <c r="K49" i="568" s="1"/>
  <c r="M49" i="568" s="1"/>
  <c r="H49" i="568"/>
  <c r="V48" i="568"/>
  <c r="W48" i="568" s="1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V44" i="568"/>
  <c r="W44" i="568" s="1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V40" i="568"/>
  <c r="W40" i="568" s="1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V32" i="568"/>
  <c r="W32" i="568" s="1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/>
  <c r="M31" i="568" s="1"/>
  <c r="K31" i="568" a="1"/>
  <c r="J31" i="568"/>
  <c r="J31" i="568" a="1"/>
  <c r="H31" i="568"/>
  <c r="K30" i="568" a="1"/>
  <c r="K30" i="568" s="1"/>
  <c r="H30" i="568"/>
  <c r="W29" i="568"/>
  <c r="V29" i="568"/>
  <c r="N29" i="568"/>
  <c r="N86" i="568" s="1"/>
  <c r="K29" i="568" a="1"/>
  <c r="K29" i="568" s="1"/>
  <c r="M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O28" i="568"/>
  <c r="I28" i="568"/>
  <c r="I164" i="568" s="1"/>
  <c r="B172" i="568" s="1"/>
  <c r="G28" i="568"/>
  <c r="V27" i="568"/>
  <c r="W27" i="568" s="1"/>
  <c r="N27" i="568"/>
  <c r="K27" i="568"/>
  <c r="M27" i="568" s="1"/>
  <c r="K27" i="568" a="1"/>
  <c r="J27" i="568"/>
  <c r="J27" i="568" a="1"/>
  <c r="H27" i="568"/>
  <c r="V26" i="568"/>
  <c r="W26" i="568" s="1"/>
  <c r="N26" i="568"/>
  <c r="K26" i="568" a="1"/>
  <c r="K26" i="568" s="1"/>
  <c r="M26" i="568" s="1"/>
  <c r="J26" i="568" a="1"/>
  <c r="J26" i="568" s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W21" i="568"/>
  <c r="V21" i="568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 a="1"/>
  <c r="J17" i="568" s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V11" i="568"/>
  <c r="W11" i="568" s="1"/>
  <c r="N11" i="568"/>
  <c r="K11" i="568"/>
  <c r="M11" i="568" s="1"/>
  <c r="K11" i="568" a="1"/>
  <c r="J11" i="568"/>
  <c r="J11" i="568" a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V9" i="568"/>
  <c r="W9" i="568" s="1"/>
  <c r="N9" i="568"/>
  <c r="K9" i="568"/>
  <c r="M9" i="568" s="1"/>
  <c r="K9" i="568" a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V28" i="568" s="1"/>
  <c r="N7" i="568"/>
  <c r="N28" i="568" s="1"/>
  <c r="K7" i="568" a="1"/>
  <c r="K7" i="568" s="1"/>
  <c r="J7" i="568" a="1"/>
  <c r="J7" i="568" s="1"/>
  <c r="H7" i="568"/>
  <c r="M335" i="569" l="1"/>
  <c r="Z343" i="569"/>
  <c r="G519" i="569"/>
  <c r="N507" i="569"/>
  <c r="B516" i="569" s="1"/>
  <c r="E516" i="569" s="1"/>
  <c r="N164" i="569"/>
  <c r="B173" i="569" s="1"/>
  <c r="M164" i="569"/>
  <c r="M513" i="569"/>
  <c r="R516" i="569"/>
  <c r="T513" i="569" s="1"/>
  <c r="Z342" i="569"/>
  <c r="Z337" i="569" a="1"/>
  <c r="Z337" i="569" s="1"/>
  <c r="K507" i="569"/>
  <c r="Z340" i="569"/>
  <c r="K335" i="569"/>
  <c r="B171" i="569"/>
  <c r="C519" i="569" s="1"/>
  <c r="J164" i="569" a="1"/>
  <c r="J164" i="569" s="1"/>
  <c r="M171" i="569" s="1"/>
  <c r="Q526" i="569"/>
  <c r="Z168" i="569"/>
  <c r="K164" i="569"/>
  <c r="E172" i="569" s="1"/>
  <c r="R533" i="569"/>
  <c r="R536" i="569" s="1"/>
  <c r="Q536" i="569"/>
  <c r="S536" i="569" s="1" a="1"/>
  <c r="S536" i="569" s="1"/>
  <c r="S533" i="569" a="1"/>
  <c r="S533" i="569" s="1"/>
  <c r="T511" i="569"/>
  <c r="X516" i="569"/>
  <c r="M337" i="569"/>
  <c r="K341" i="569"/>
  <c r="M341" i="569" s="1"/>
  <c r="R344" i="569"/>
  <c r="Z166" i="569" a="1"/>
  <c r="Z166" i="569" s="1"/>
  <c r="Z172" i="569"/>
  <c r="Z171" i="569"/>
  <c r="Z170" i="569"/>
  <c r="Z169" i="569"/>
  <c r="V507" i="569"/>
  <c r="M507" i="569"/>
  <c r="Z339" i="569"/>
  <c r="Z338" i="569"/>
  <c r="V335" i="569"/>
  <c r="I344" i="569" s="1"/>
  <c r="M344" i="569" s="1" a="1"/>
  <c r="M344" i="569" s="1"/>
  <c r="K526" i="569"/>
  <c r="K524" i="569"/>
  <c r="R173" i="569"/>
  <c r="T166" i="569" s="1" a="1"/>
  <c r="T166" i="569" s="1"/>
  <c r="C530" i="569"/>
  <c r="Q525" i="569"/>
  <c r="Z167" i="569"/>
  <c r="R535" i="568"/>
  <c r="S535" i="568" a="1"/>
  <c r="S535" i="568" s="1"/>
  <c r="T535" i="568" a="1"/>
  <c r="T535" i="568" s="1"/>
  <c r="J536" i="568"/>
  <c r="Q533" i="568"/>
  <c r="S533" i="568" s="1" a="1"/>
  <c r="S533" i="568" s="1"/>
  <c r="C536" i="568"/>
  <c r="T536" i="568" s="1" a="1"/>
  <c r="T536" i="568" s="1"/>
  <c r="H28" i="568"/>
  <c r="H164" i="568" s="1"/>
  <c r="E171" i="568" s="1"/>
  <c r="J292" i="568" a="1"/>
  <c r="J292" i="568" s="1"/>
  <c r="J28" i="568" a="1"/>
  <c r="J28" i="568" s="1"/>
  <c r="H370" i="568"/>
  <c r="V370" i="568"/>
  <c r="H428" i="568"/>
  <c r="V428" i="568"/>
  <c r="W428" i="568" s="1"/>
  <c r="K490" i="568"/>
  <c r="N490" i="568"/>
  <c r="K506" i="568"/>
  <c r="R514" i="568"/>
  <c r="K509" i="568"/>
  <c r="N463" i="568"/>
  <c r="H490" i="568"/>
  <c r="M506" i="568"/>
  <c r="R342" i="568"/>
  <c r="K319" i="568"/>
  <c r="W334" i="568"/>
  <c r="N308" i="568"/>
  <c r="J308" i="568" a="1"/>
  <c r="J308" i="568" s="1"/>
  <c r="R340" i="568"/>
  <c r="H319" i="568"/>
  <c r="V319" i="568"/>
  <c r="W319" i="568" s="1"/>
  <c r="N292" i="568"/>
  <c r="N335" i="568" s="1"/>
  <c r="B344" i="568" s="1"/>
  <c r="E344" i="568" s="1"/>
  <c r="W258" i="568"/>
  <c r="K292" i="568"/>
  <c r="W178" i="568"/>
  <c r="W199" i="568" s="1"/>
  <c r="J199" i="568" a="1"/>
  <c r="J199" i="568" s="1"/>
  <c r="H257" i="568"/>
  <c r="H335" i="568" s="1"/>
  <c r="E342" i="568" s="1"/>
  <c r="K163" i="568"/>
  <c r="J163" i="568" a="1"/>
  <c r="J163" i="568" s="1"/>
  <c r="N163" i="568"/>
  <c r="W149" i="568"/>
  <c r="N164" i="568"/>
  <c r="B173" i="568" s="1"/>
  <c r="N137" i="568"/>
  <c r="W138" i="568"/>
  <c r="M121" i="568"/>
  <c r="M86" i="568"/>
  <c r="W7" i="568"/>
  <c r="K28" i="568"/>
  <c r="W28" i="568"/>
  <c r="E173" i="568"/>
  <c r="M7" i="568"/>
  <c r="M28" i="568" s="1"/>
  <c r="C524" i="568"/>
  <c r="G164" i="568"/>
  <c r="C520" i="568"/>
  <c r="O164" i="568"/>
  <c r="R166" i="568"/>
  <c r="V86" i="568"/>
  <c r="W86" i="568" s="1"/>
  <c r="K525" i="568"/>
  <c r="K526" i="568"/>
  <c r="K528" i="568"/>
  <c r="X167" i="568"/>
  <c r="P164" i="568"/>
  <c r="X168" i="568" s="1"/>
  <c r="K86" i="568"/>
  <c r="M122" i="568"/>
  <c r="M137" i="568" s="1"/>
  <c r="K137" i="568"/>
  <c r="K527" i="568"/>
  <c r="K148" i="568"/>
  <c r="K529" i="568"/>
  <c r="M257" i="568"/>
  <c r="J86" i="568" a="1"/>
  <c r="J86" i="568" s="1"/>
  <c r="J121" i="568" a="1"/>
  <c r="J121" i="568" s="1"/>
  <c r="K121" i="568"/>
  <c r="W122" i="568"/>
  <c r="J137" i="568" a="1"/>
  <c r="J137" i="568" s="1"/>
  <c r="M138" i="568"/>
  <c r="M148" i="568" s="1"/>
  <c r="J148" i="568" a="1"/>
  <c r="J148" i="568" s="1"/>
  <c r="M149" i="568"/>
  <c r="M163" i="568" s="1"/>
  <c r="K166" i="568"/>
  <c r="M178" i="568"/>
  <c r="M199" i="568" s="1"/>
  <c r="J335" i="568" a="1"/>
  <c r="J335" i="568" s="1"/>
  <c r="M342" i="568" s="1"/>
  <c r="B342" i="568"/>
  <c r="O335" i="568"/>
  <c r="R337" i="568"/>
  <c r="V257" i="568"/>
  <c r="W257" i="568" s="1"/>
  <c r="W335" i="568" s="1"/>
  <c r="J257" i="568" a="1"/>
  <c r="J257" i="568" s="1"/>
  <c r="M293" i="568"/>
  <c r="M308" i="568" s="1"/>
  <c r="K308" i="568"/>
  <c r="K334" i="568"/>
  <c r="M320" i="568"/>
  <c r="M334" i="568" s="1"/>
  <c r="X338" i="568"/>
  <c r="P335" i="568"/>
  <c r="X339" i="568" s="1"/>
  <c r="K257" i="568"/>
  <c r="K335" i="568" s="1"/>
  <c r="M349" i="568"/>
  <c r="M370" i="568" s="1"/>
  <c r="K370" i="568"/>
  <c r="K428" i="568"/>
  <c r="M371" i="568"/>
  <c r="M428" i="568" s="1"/>
  <c r="M258" i="568"/>
  <c r="M292" i="568" s="1"/>
  <c r="W293" i="568"/>
  <c r="M309" i="568"/>
  <c r="M319" i="568" s="1"/>
  <c r="V334" i="568"/>
  <c r="K337" i="568"/>
  <c r="W349" i="568"/>
  <c r="W370" i="568" s="1"/>
  <c r="J370" i="568" a="1"/>
  <c r="J370" i="568" s="1"/>
  <c r="W371" i="568"/>
  <c r="K463" i="568"/>
  <c r="M479" i="568"/>
  <c r="V479" i="568"/>
  <c r="W479" i="568" s="1"/>
  <c r="K479" i="568"/>
  <c r="M480" i="568"/>
  <c r="M490" i="568" s="1"/>
  <c r="V490" i="568"/>
  <c r="W490" i="568" s="1"/>
  <c r="W480" i="568"/>
  <c r="B514" i="568"/>
  <c r="R509" i="568"/>
  <c r="X509" i="568"/>
  <c r="O507" i="568"/>
  <c r="X510" i="568" s="1"/>
  <c r="M463" i="568"/>
  <c r="V463" i="568"/>
  <c r="W463" i="568" s="1"/>
  <c r="V506" i="568"/>
  <c r="W491" i="568"/>
  <c r="W506" i="568" s="1"/>
  <c r="R510" i="568"/>
  <c r="R511" i="568"/>
  <c r="R512" i="568"/>
  <c r="R513" i="568"/>
  <c r="H506" i="568"/>
  <c r="H507" i="568" s="1"/>
  <c r="E514" i="568" s="1"/>
  <c r="N506" i="568"/>
  <c r="N507" i="568" s="1"/>
  <c r="B516" i="568" s="1"/>
  <c r="R533" i="568"/>
  <c r="R536" i="568" s="1"/>
  <c r="Q536" i="568"/>
  <c r="S536" i="568" s="1" a="1"/>
  <c r="S536" i="568" s="1"/>
  <c r="S534" i="568" a="1"/>
  <c r="S534" i="568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C521" i="569" l="1"/>
  <c r="G521" i="569" s="1"/>
  <c r="E173" i="569"/>
  <c r="M173" i="569" a="1"/>
  <c r="M173" i="569" s="1"/>
  <c r="E525" i="569"/>
  <c r="E528" i="569"/>
  <c r="E526" i="569"/>
  <c r="E529" i="569"/>
  <c r="I516" i="569"/>
  <c r="M516" i="569" s="1" a="1"/>
  <c r="M516" i="569" s="1"/>
  <c r="W507" i="569"/>
  <c r="T343" i="569"/>
  <c r="T339" i="569"/>
  <c r="T340" i="569"/>
  <c r="T341" i="569"/>
  <c r="T342" i="569"/>
  <c r="Z515" i="569"/>
  <c r="Z512" i="569"/>
  <c r="Z513" i="569"/>
  <c r="Z514" i="569"/>
  <c r="Z511" i="569"/>
  <c r="K521" i="569"/>
  <c r="O521" i="569" s="1" a="1"/>
  <c r="O521" i="569" s="1"/>
  <c r="O519" i="569" a="1"/>
  <c r="O519" i="569" s="1"/>
  <c r="E343" i="569"/>
  <c r="I343" i="569" s="1"/>
  <c r="M343" i="569" s="1"/>
  <c r="L335" i="569"/>
  <c r="I342" i="569" s="1"/>
  <c r="E515" i="569"/>
  <c r="I515" i="569" s="1"/>
  <c r="M515" i="569" s="1"/>
  <c r="L507" i="569"/>
  <c r="I514" i="569" s="1"/>
  <c r="T509" i="569" a="1"/>
  <c r="T509" i="569" s="1"/>
  <c r="Z510" i="569"/>
  <c r="Q530" i="569"/>
  <c r="S525" i="569" s="1"/>
  <c r="E524" i="569"/>
  <c r="K530" i="569"/>
  <c r="M526" i="569" s="1"/>
  <c r="T172" i="569"/>
  <c r="T167" i="569"/>
  <c r="T169" i="569"/>
  <c r="T170" i="569"/>
  <c r="T171" i="569"/>
  <c r="T168" i="569"/>
  <c r="E527" i="569"/>
  <c r="T337" i="569" a="1"/>
  <c r="T337" i="569" s="1"/>
  <c r="Z509" i="569" a="1"/>
  <c r="Z509" i="569" s="1"/>
  <c r="G520" i="569"/>
  <c r="K520" i="569" s="1"/>
  <c r="O520" i="569" s="1"/>
  <c r="I172" i="569"/>
  <c r="M172" i="569" s="1"/>
  <c r="S526" i="569"/>
  <c r="L164" i="569"/>
  <c r="I171" i="569" s="1"/>
  <c r="T338" i="569"/>
  <c r="T515" i="569"/>
  <c r="T510" i="569"/>
  <c r="T514" i="569"/>
  <c r="T512" i="569"/>
  <c r="K513" i="568"/>
  <c r="M513" i="568" s="1"/>
  <c r="M509" i="568"/>
  <c r="G519" i="568"/>
  <c r="X173" i="568"/>
  <c r="Z169" i="568" s="1"/>
  <c r="E343" i="568"/>
  <c r="I343" i="568" s="1"/>
  <c r="M343" i="568" s="1"/>
  <c r="L335" i="568"/>
  <c r="I342" i="568" s="1"/>
  <c r="E516" i="568"/>
  <c r="C521" i="568"/>
  <c r="G521" i="568" s="1"/>
  <c r="X516" i="568"/>
  <c r="V507" i="568"/>
  <c r="M507" i="568"/>
  <c r="R344" i="568"/>
  <c r="T337" i="568" s="1" a="1"/>
  <c r="T337" i="568" s="1"/>
  <c r="M335" i="568"/>
  <c r="Q526" i="568"/>
  <c r="Z168" i="568"/>
  <c r="V335" i="568"/>
  <c r="I344" i="568" s="1"/>
  <c r="M344" i="568" s="1" a="1"/>
  <c r="M344" i="568" s="1"/>
  <c r="C530" i="568"/>
  <c r="W164" i="568"/>
  <c r="K164" i="568"/>
  <c r="E172" i="568" s="1"/>
  <c r="Z510" i="568"/>
  <c r="R516" i="568"/>
  <c r="T511" i="568" s="1"/>
  <c r="M337" i="568"/>
  <c r="K341" i="568"/>
  <c r="M341" i="568" s="1"/>
  <c r="K507" i="568"/>
  <c r="X344" i="568"/>
  <c r="Z339" i="568" s="1"/>
  <c r="Z172" i="568"/>
  <c r="Z171" i="568"/>
  <c r="Z166" i="568" a="1"/>
  <c r="Z166" i="568" s="1"/>
  <c r="M166" i="568"/>
  <c r="K170" i="568"/>
  <c r="M170" i="568" s="1"/>
  <c r="Q525" i="568"/>
  <c r="Z167" i="568"/>
  <c r="K524" i="568"/>
  <c r="R173" i="568"/>
  <c r="J164" i="568" a="1"/>
  <c r="J164" i="568" s="1"/>
  <c r="M171" i="568" s="1"/>
  <c r="B171" i="568"/>
  <c r="C519" i="568" s="1"/>
  <c r="L164" i="568"/>
  <c r="I171" i="568" s="1"/>
  <c r="M164" i="568"/>
  <c r="V164" i="568"/>
  <c r="I173" i="568" s="1"/>
  <c r="G492" i="567"/>
  <c r="G494" i="567"/>
  <c r="G328" i="567"/>
  <c r="G97" i="567"/>
  <c r="G111" i="567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K511" i="567" s="1"/>
  <c r="M511" i="567" s="1"/>
  <c r="I510" i="567"/>
  <c r="E510" i="567"/>
  <c r="K510" i="567" s="1"/>
  <c r="M510" i="567" s="1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W491" i="567"/>
  <c r="V491" i="567"/>
  <c r="N491" i="567"/>
  <c r="N506" i="567" s="1"/>
  <c r="K491" i="567" a="1"/>
  <c r="K491" i="567" s="1"/>
  <c r="J491" i="567" a="1"/>
  <c r="J491" i="567" s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W480" i="567"/>
  <c r="V480" i="567"/>
  <c r="N480" i="567"/>
  <c r="N490" i="567" s="1"/>
  <c r="K480" i="567" a="1"/>
  <c r="K48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V477" i="567"/>
  <c r="W477" i="567" s="1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K472" i="567" a="1"/>
  <c r="K472" i="567" s="1"/>
  <c r="M472" i="567" s="1"/>
  <c r="J472" i="567" a="1"/>
  <c r="J472" i="567" s="1"/>
  <c r="H472" i="567"/>
  <c r="V471" i="567"/>
  <c r="W471" i="567" s="1"/>
  <c r="N471" i="567"/>
  <c r="K471" i="567"/>
  <c r="M471" i="567" s="1"/>
  <c r="K471" i="567" a="1"/>
  <c r="J471" i="567"/>
  <c r="J471" i="567" a="1"/>
  <c r="H471" i="567"/>
  <c r="V470" i="567"/>
  <c r="W470" i="567" s="1"/>
  <c r="N470" i="567"/>
  <c r="K470" i="567" a="1"/>
  <c r="K470" i="567" s="1"/>
  <c r="M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K468" i="567" a="1"/>
  <c r="K468" i="567" s="1"/>
  <c r="M468" i="567" s="1"/>
  <c r="J468" i="567" a="1"/>
  <c r="J468" i="567" s="1"/>
  <c r="H468" i="567"/>
  <c r="V467" i="567"/>
  <c r="W467" i="567" s="1"/>
  <c r="N467" i="567"/>
  <c r="K467" i="567"/>
  <c r="M467" i="567" s="1"/>
  <c r="K467" i="567" a="1"/>
  <c r="J467" i="567"/>
  <c r="J467" i="567" a="1"/>
  <c r="H467" i="567"/>
  <c r="V466" i="567"/>
  <c r="W466" i="567" s="1"/>
  <c r="N466" i="567"/>
  <c r="K466" i="567" a="1"/>
  <c r="K466" i="567" s="1"/>
  <c r="M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K464" i="567"/>
  <c r="K464" i="567" a="1"/>
  <c r="J464" i="567"/>
  <c r="J464" i="567" a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I463" i="567"/>
  <c r="G463" i="567"/>
  <c r="J463" i="567" s="1" a="1"/>
  <c r="J463" i="567" s="1"/>
  <c r="V462" i="567"/>
  <c r="W462" i="567" s="1"/>
  <c r="N462" i="567"/>
  <c r="K462" i="567"/>
  <c r="M462" i="567" s="1"/>
  <c r="K462" i="567" a="1"/>
  <c r="J462" i="567"/>
  <c r="J462" i="567" a="1"/>
  <c r="H462" i="567"/>
  <c r="V461" i="567"/>
  <c r="W461" i="567" s="1"/>
  <c r="N461" i="567"/>
  <c r="K461" i="567" a="1"/>
  <c r="K461" i="567" s="1"/>
  <c r="M461" i="567" s="1"/>
  <c r="J461" i="567" a="1"/>
  <c r="J461" i="567" s="1"/>
  <c r="H461" i="567"/>
  <c r="W460" i="567"/>
  <c r="V460" i="567"/>
  <c r="N460" i="567"/>
  <c r="K460" i="567" a="1"/>
  <c r="K460" i="567" s="1"/>
  <c r="M460" i="567" s="1"/>
  <c r="J460" i="567" a="1"/>
  <c r="J460" i="567" s="1"/>
  <c r="H460" i="567"/>
  <c r="K459" i="567"/>
  <c r="M459" i="567" s="1"/>
  <c r="K459" i="567" a="1"/>
  <c r="H459" i="567"/>
  <c r="K458" i="567" a="1"/>
  <c r="K458" i="567" s="1"/>
  <c r="M458" i="567" s="1"/>
  <c r="H458" i="567"/>
  <c r="K457" i="567"/>
  <c r="M457" i="567" s="1"/>
  <c r="K457" i="567" a="1"/>
  <c r="H457" i="567"/>
  <c r="V456" i="567"/>
  <c r="W456" i="567" s="1"/>
  <c r="N456" i="567"/>
  <c r="K456" i="567" a="1"/>
  <c r="K456" i="567" s="1"/>
  <c r="M456" i="567" s="1"/>
  <c r="J456" i="567" a="1"/>
  <c r="J456" i="567" s="1"/>
  <c r="H456" i="567"/>
  <c r="W455" i="567"/>
  <c r="V455" i="567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/>
  <c r="M453" i="567" s="1"/>
  <c r="K453" i="567" a="1"/>
  <c r="H453" i="567"/>
  <c r="N452" i="567"/>
  <c r="K452" i="567" a="1"/>
  <c r="K452" i="567" s="1"/>
  <c r="M452" i="567" s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/>
  <c r="M449" i="567" s="1"/>
  <c r="K449" i="567" a="1"/>
  <c r="H449" i="567"/>
  <c r="V448" i="567"/>
  <c r="W448" i="567" s="1"/>
  <c r="N448" i="567"/>
  <c r="K448" i="567" a="1"/>
  <c r="K448" i="567" s="1"/>
  <c r="M448" i="567" s="1"/>
  <c r="J448" i="567" a="1"/>
  <c r="J448" i="567" s="1"/>
  <c r="H448" i="567"/>
  <c r="W447" i="567"/>
  <c r="V447" i="567"/>
  <c r="N447" i="567"/>
  <c r="K447" i="567" a="1"/>
  <c r="K447" i="567" s="1"/>
  <c r="M447" i="567" s="1"/>
  <c r="J447" i="567" a="1"/>
  <c r="J447" i="567" s="1"/>
  <c r="H447" i="567"/>
  <c r="V446" i="567"/>
  <c r="W446" i="567" s="1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/>
  <c r="M445" i="567" s="1"/>
  <c r="K445" i="567" a="1"/>
  <c r="J445" i="567"/>
  <c r="J445" i="567" a="1"/>
  <c r="H445" i="567"/>
  <c r="V444" i="567"/>
  <c r="W444" i="567" s="1"/>
  <c r="N444" i="567"/>
  <c r="K444" i="567" a="1"/>
  <c r="K444" i="567" s="1"/>
  <c r="M444" i="567" s="1"/>
  <c r="J444" i="567" a="1"/>
  <c r="J444" i="567" s="1"/>
  <c r="H444" i="567"/>
  <c r="V443" i="567"/>
  <c r="W443" i="567" s="1"/>
  <c r="N443" i="567"/>
  <c r="K443" i="567"/>
  <c r="M443" i="567" s="1"/>
  <c r="K443" i="567" a="1"/>
  <c r="J443" i="567"/>
  <c r="J443" i="567" a="1"/>
  <c r="H443" i="567"/>
  <c r="V442" i="567"/>
  <c r="W442" i="567" s="1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 a="1"/>
  <c r="K440" i="567" s="1"/>
  <c r="M440" i="567" s="1"/>
  <c r="J440" i="567" a="1"/>
  <c r="J440" i="567" s="1"/>
  <c r="H440" i="567"/>
  <c r="V439" i="567"/>
  <c r="W439" i="567" s="1"/>
  <c r="N439" i="567"/>
  <c r="K439" i="567"/>
  <c r="M439" i="567" s="1"/>
  <c r="K439" i="567" a="1"/>
  <c r="J439" i="567"/>
  <c r="J439" i="567" a="1"/>
  <c r="H439" i="567"/>
  <c r="V438" i="567"/>
  <c r="W438" i="567" s="1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 a="1"/>
  <c r="K436" i="567" s="1"/>
  <c r="M436" i="567" s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V434" i="567"/>
  <c r="W434" i="567" s="1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/>
  <c r="M433" i="567" s="1"/>
  <c r="K433" i="567" a="1"/>
  <c r="J433" i="567"/>
  <c r="J433" i="567" a="1"/>
  <c r="H433" i="567"/>
  <c r="V432" i="567"/>
  <c r="W432" i="567" s="1"/>
  <c r="N432" i="567"/>
  <c r="K432" i="567" a="1"/>
  <c r="K432" i="567" s="1"/>
  <c r="M432" i="567" s="1"/>
  <c r="J432" i="567" a="1"/>
  <c r="J432" i="567" s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V430" i="567"/>
  <c r="W430" i="567" s="1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N463" i="567" s="1"/>
  <c r="K429" i="567"/>
  <c r="K429" i="567" a="1"/>
  <c r="J429" i="567"/>
  <c r="J429" i="567" a="1"/>
  <c r="H429" i="567"/>
  <c r="H463" i="567" s="1"/>
  <c r="AA428" i="567"/>
  <c r="Z428" i="567"/>
  <c r="Y428" i="567"/>
  <c r="X428" i="567"/>
  <c r="U428" i="567"/>
  <c r="T428" i="567"/>
  <c r="S428" i="567"/>
  <c r="R428" i="567"/>
  <c r="Q428" i="567"/>
  <c r="P428" i="567"/>
  <c r="O428" i="567"/>
  <c r="R510" i="567" s="1"/>
  <c r="I428" i="567"/>
  <c r="G428" i="567"/>
  <c r="J428" i="567" s="1" a="1"/>
  <c r="J428" i="567" s="1"/>
  <c r="K427" i="567" a="1"/>
  <c r="K427" i="567" s="1"/>
  <c r="M427" i="567" s="1"/>
  <c r="H427" i="567"/>
  <c r="K426" i="567"/>
  <c r="M426" i="567" s="1"/>
  <c r="K426" i="567" a="1"/>
  <c r="H426" i="567"/>
  <c r="K425" i="567" a="1"/>
  <c r="K425" i="567" s="1"/>
  <c r="M425" i="567" s="1"/>
  <c r="H425" i="567"/>
  <c r="K424" i="567" a="1"/>
  <c r="K424" i="567" s="1"/>
  <c r="M424" i="567" s="1"/>
  <c r="H424" i="567"/>
  <c r="K423" i="567" a="1"/>
  <c r="K423" i="567" s="1"/>
  <c r="M423" i="567" s="1"/>
  <c r="H423" i="567"/>
  <c r="K422" i="567" a="1"/>
  <c r="K422" i="567" s="1"/>
  <c r="M422" i="567" s="1"/>
  <c r="H422" i="567"/>
  <c r="K421" i="567" a="1"/>
  <c r="K421" i="567" s="1"/>
  <c r="M421" i="567" s="1"/>
  <c r="H421" i="567"/>
  <c r="K420" i="567" a="1"/>
  <c r="K420" i="567" s="1"/>
  <c r="M420" i="567" s="1"/>
  <c r="H420" i="567"/>
  <c r="K419" i="567" a="1"/>
  <c r="K419" i="567" s="1"/>
  <c r="M419" i="567" s="1"/>
  <c r="H419" i="567"/>
  <c r="K418" i="567" a="1"/>
  <c r="K418" i="567" s="1"/>
  <c r="M418" i="567" s="1"/>
  <c r="H418" i="567"/>
  <c r="W417" i="567"/>
  <c r="V417" i="567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 a="1"/>
  <c r="K416" i="567" s="1"/>
  <c r="M416" i="567" s="1"/>
  <c r="J416" i="567" a="1"/>
  <c r="J416" i="567" s="1"/>
  <c r="H416" i="567"/>
  <c r="V415" i="567"/>
  <c r="W415" i="567" s="1"/>
  <c r="N415" i="567"/>
  <c r="K415" i="567"/>
  <c r="M415" i="567" s="1"/>
  <c r="K415" i="567" a="1"/>
  <c r="J415" i="567"/>
  <c r="J415" i="567" a="1"/>
  <c r="H415" i="567"/>
  <c r="V414" i="567"/>
  <c r="W414" i="567" s="1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 a="1"/>
  <c r="K412" i="567" s="1"/>
  <c r="M412" i="567" s="1"/>
  <c r="J412" i="567" a="1"/>
  <c r="J412" i="567" s="1"/>
  <c r="H412" i="567"/>
  <c r="W411" i="567"/>
  <c r="V411" i="567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 a="1"/>
  <c r="K408" i="567" s="1"/>
  <c r="M408" i="567" s="1"/>
  <c r="J408" i="567" a="1"/>
  <c r="J408" i="567" s="1"/>
  <c r="H408" i="567"/>
  <c r="V407" i="567"/>
  <c r="W407" i="567" s="1"/>
  <c r="N407" i="567"/>
  <c r="K407" i="567"/>
  <c r="M407" i="567" s="1"/>
  <c r="K407" i="567" a="1"/>
  <c r="J407" i="567"/>
  <c r="J407" i="567" a="1"/>
  <c r="H407" i="567"/>
  <c r="V406" i="567"/>
  <c r="W406" i="567" s="1"/>
  <c r="N406" i="567"/>
  <c r="K406" i="567" a="1"/>
  <c r="K406" i="567" s="1"/>
  <c r="M406" i="567" s="1"/>
  <c r="J406" i="567" a="1"/>
  <c r="J406" i="567" s="1"/>
  <c r="H406" i="567"/>
  <c r="W405" i="567"/>
  <c r="V405" i="567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 a="1"/>
  <c r="K404" i="567" s="1"/>
  <c r="M404" i="567" s="1"/>
  <c r="J404" i="567" a="1"/>
  <c r="J404" i="567" s="1"/>
  <c r="H404" i="567"/>
  <c r="V403" i="567"/>
  <c r="W403" i="567" s="1"/>
  <c r="N403" i="567"/>
  <c r="K403" i="567"/>
  <c r="M403" i="567" s="1"/>
  <c r="K403" i="567" a="1"/>
  <c r="J403" i="567"/>
  <c r="J403" i="567" a="1"/>
  <c r="H403" i="567"/>
  <c r="V402" i="567"/>
  <c r="W402" i="567" s="1"/>
  <c r="N402" i="567"/>
  <c r="K402" i="567" a="1"/>
  <c r="K402" i="567" s="1"/>
  <c r="M402" i="567" s="1"/>
  <c r="J402" i="567" a="1"/>
  <c r="J402" i="567" s="1"/>
  <c r="H402" i="567"/>
  <c r="W401" i="567"/>
  <c r="V401" i="567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 a="1"/>
  <c r="K400" i="567" s="1"/>
  <c r="M400" i="567" s="1"/>
  <c r="J400" i="567" a="1"/>
  <c r="J400" i="567" s="1"/>
  <c r="H400" i="567"/>
  <c r="V399" i="567"/>
  <c r="W399" i="567" s="1"/>
  <c r="N399" i="567"/>
  <c r="K399" i="567"/>
  <c r="M399" i="567" s="1"/>
  <c r="K399" i="567" a="1"/>
  <c r="J399" i="567"/>
  <c r="J399" i="567" a="1"/>
  <c r="H399" i="567"/>
  <c r="K398" i="567" a="1"/>
  <c r="K398" i="567" s="1"/>
  <c r="M398" i="567" s="1"/>
  <c r="H398" i="567"/>
  <c r="K397" i="567"/>
  <c r="M397" i="567" s="1"/>
  <c r="K397" i="567" a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 a="1"/>
  <c r="K392" i="567" s="1"/>
  <c r="M392" i="567" s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 a="1"/>
  <c r="K369" i="567" s="1"/>
  <c r="M369" i="567" s="1"/>
  <c r="J369" i="567" a="1"/>
  <c r="J369" i="567" s="1"/>
  <c r="H369" i="567"/>
  <c r="V368" i="567"/>
  <c r="W368" i="567" s="1"/>
  <c r="N368" i="567"/>
  <c r="K368" i="567"/>
  <c r="M368" i="567" s="1"/>
  <c r="K368" i="567" a="1"/>
  <c r="J368" i="567"/>
  <c r="J368" i="567" a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K364" i="567" a="1"/>
  <c r="K364" i="567" s="1"/>
  <c r="M364" i="567" s="1"/>
  <c r="H364" i="567"/>
  <c r="W363" i="567"/>
  <c r="V363" i="567"/>
  <c r="N363" i="567"/>
  <c r="K363" i="567" a="1"/>
  <c r="K363" i="567" s="1"/>
  <c r="M363" i="567" s="1"/>
  <c r="J363" i="567" a="1"/>
  <c r="J363" i="567" s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/>
  <c r="M361" i="567" s="1"/>
  <c r="K361" i="567" a="1"/>
  <c r="J361" i="567"/>
  <c r="J361" i="567" a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W357" i="567"/>
  <c r="V357" i="567"/>
  <c r="N357" i="567"/>
  <c r="K357" i="567" a="1"/>
  <c r="K357" i="567" s="1"/>
  <c r="M357" i="567" s="1"/>
  <c r="J357" i="567" a="1"/>
  <c r="J357" i="567" s="1"/>
  <c r="H357" i="567"/>
  <c r="K356" i="567"/>
  <c r="M356" i="567" s="1"/>
  <c r="K356" i="567" a="1"/>
  <c r="H356" i="567"/>
  <c r="K355" i="567" a="1"/>
  <c r="K355" i="567" s="1"/>
  <c r="M355" i="567" s="1"/>
  <c r="H355" i="567"/>
  <c r="V354" i="567"/>
  <c r="W354" i="567" s="1"/>
  <c r="N354" i="567"/>
  <c r="K354" i="567"/>
  <c r="M354" i="567" s="1"/>
  <c r="K354" i="567" a="1"/>
  <c r="J354" i="567" a="1"/>
  <c r="J354" i="567" s="1"/>
  <c r="H354" i="567"/>
  <c r="W353" i="567"/>
  <c r="V353" i="567"/>
  <c r="N353" i="567"/>
  <c r="K353" i="567" a="1"/>
  <c r="K353" i="567" s="1"/>
  <c r="M353" i="567" s="1"/>
  <c r="J353" i="567" a="1"/>
  <c r="J353" i="567" s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V350" i="567"/>
  <c r="W350" i="567" s="1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M349" i="567" s="1"/>
  <c r="K349" i="567" a="1"/>
  <c r="J349" i="567"/>
  <c r="J349" i="567" a="1"/>
  <c r="H349" i="567"/>
  <c r="H370" i="567" s="1"/>
  <c r="H507" i="567" s="1"/>
  <c r="E514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AA334" i="567"/>
  <c r="Z334" i="567"/>
  <c r="Y334" i="567"/>
  <c r="X334" i="567"/>
  <c r="U334" i="567"/>
  <c r="T334" i="567"/>
  <c r="S334" i="567"/>
  <c r="R334" i="567"/>
  <c r="Q334" i="567"/>
  <c r="P334" i="567"/>
  <c r="O334" i="567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 a="1"/>
  <c r="K323" i="567" s="1"/>
  <c r="M323" i="567" s="1"/>
  <c r="J323" i="567" a="1"/>
  <c r="J323" i="567" s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/>
  <c r="M321" i="567" s="1"/>
  <c r="K321" i="567" a="1"/>
  <c r="J321" i="567"/>
  <c r="J321" i="567" a="1"/>
  <c r="H321" i="567"/>
  <c r="V320" i="567"/>
  <c r="V334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I319" i="567"/>
  <c r="G319" i="567"/>
  <c r="J319" i="567" s="1" a="1"/>
  <c r="J319" i="567" s="1"/>
  <c r="V318" i="567"/>
  <c r="W318" i="567" s="1"/>
  <c r="N318" i="567"/>
  <c r="K318" i="567" a="1"/>
  <c r="K318" i="567" s="1"/>
  <c r="M318" i="567" s="1"/>
  <c r="J318" i="567" a="1"/>
  <c r="J318" i="567" s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/>
  <c r="M312" i="567" s="1"/>
  <c r="K312" i="567" a="1"/>
  <c r="J312" i="567"/>
  <c r="J312" i="567" a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 a="1"/>
  <c r="K310" i="567" s="1"/>
  <c r="M310" i="567" s="1"/>
  <c r="J310" i="567" a="1"/>
  <c r="J310" i="567" s="1"/>
  <c r="H310" i="567"/>
  <c r="V309" i="567"/>
  <c r="V319" i="567" s="1"/>
  <c r="W319" i="567" s="1"/>
  <c r="N309" i="567"/>
  <c r="N319" i="567" s="1"/>
  <c r="K309" i="567" a="1"/>
  <c r="K309" i="567" s="1"/>
  <c r="J309" i="567" a="1"/>
  <c r="J309" i="567" s="1"/>
  <c r="H309" i="567"/>
  <c r="H319" i="567" s="1"/>
  <c r="AA308" i="567"/>
  <c r="Z308" i="567"/>
  <c r="Y308" i="567"/>
  <c r="X308" i="567"/>
  <c r="U308" i="567"/>
  <c r="T308" i="567"/>
  <c r="S308" i="567"/>
  <c r="Q308" i="567"/>
  <c r="P308" i="567"/>
  <c r="O308" i="567"/>
  <c r="I308" i="567"/>
  <c r="G308" i="567"/>
  <c r="J308" i="567" s="1" a="1"/>
  <c r="J308" i="567" s="1"/>
  <c r="W307" i="567"/>
  <c r="V307" i="567"/>
  <c r="N307" i="567"/>
  <c r="K307" i="567" a="1"/>
  <c r="K307" i="567" s="1"/>
  <c r="M307" i="567" s="1"/>
  <c r="J307" i="567" a="1"/>
  <c r="J307" i="567" s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/>
  <c r="M305" i="567" s="1"/>
  <c r="K305" i="567" a="1"/>
  <c r="J305" i="567"/>
  <c r="J305" i="567" a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W303" i="567"/>
  <c r="V303" i="567"/>
  <c r="N303" i="567"/>
  <c r="K303" i="567" a="1"/>
  <c r="K303" i="567" s="1"/>
  <c r="M303" i="567" s="1"/>
  <c r="J303" i="567" a="1"/>
  <c r="J303" i="567" s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V301" i="567"/>
  <c r="W301" i="567" s="1"/>
  <c r="N301" i="567"/>
  <c r="K301" i="567"/>
  <c r="M301" i="567" s="1"/>
  <c r="K301" i="567" a="1"/>
  <c r="J301" i="567"/>
  <c r="J301" i="567" a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W299" i="567"/>
  <c r="V299" i="567"/>
  <c r="N299" i="567"/>
  <c r="K299" i="567" a="1"/>
  <c r="K299" i="567" s="1"/>
  <c r="M299" i="567" s="1"/>
  <c r="J299" i="567" a="1"/>
  <c r="J299" i="567" s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V297" i="567"/>
  <c r="W297" i="567" s="1"/>
  <c r="N297" i="567"/>
  <c r="K297" i="567"/>
  <c r="M297" i="567" s="1"/>
  <c r="K297" i="567" a="1"/>
  <c r="J297" i="567"/>
  <c r="J297" i="567" a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V293" i="567"/>
  <c r="V308" i="567" s="1"/>
  <c r="W308" i="567" s="1"/>
  <c r="N293" i="567"/>
  <c r="K293" i="567"/>
  <c r="K293" i="567" a="1"/>
  <c r="J293" i="567"/>
  <c r="J293" i="567" a="1"/>
  <c r="H293" i="567"/>
  <c r="H308" i="567" s="1"/>
  <c r="AA292" i="567"/>
  <c r="Z292" i="567"/>
  <c r="Y292" i="567"/>
  <c r="X292" i="567"/>
  <c r="U292" i="567"/>
  <c r="T292" i="567"/>
  <c r="S292" i="567"/>
  <c r="R292" i="567"/>
  <c r="Q292" i="567"/>
  <c r="P292" i="567"/>
  <c r="O292" i="567"/>
  <c r="I292" i="567"/>
  <c r="G292" i="567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/>
  <c r="M290" i="567" s="1"/>
  <c r="K290" i="567" a="1"/>
  <c r="J290" i="567"/>
  <c r="J290" i="567" a="1"/>
  <c r="H290" i="567"/>
  <c r="V289" i="567"/>
  <c r="W289" i="567" s="1"/>
  <c r="N289" i="567"/>
  <c r="K289" i="567" a="1"/>
  <c r="K289" i="567" s="1"/>
  <c r="M289" i="567" s="1"/>
  <c r="J289" i="567" a="1"/>
  <c r="J289" i="567" s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/>
  <c r="M282" i="567" s="1"/>
  <c r="K282" i="567" a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/>
  <c r="M278" i="567" s="1"/>
  <c r="K278" i="567" a="1"/>
  <c r="H278" i="567"/>
  <c r="V277" i="567"/>
  <c r="W277" i="567" s="1"/>
  <c r="N277" i="567"/>
  <c r="K277" i="567" a="1"/>
  <c r="K277" i="567" s="1"/>
  <c r="M277" i="567" s="1"/>
  <c r="J277" i="567" a="1"/>
  <c r="J277" i="567" s="1"/>
  <c r="H277" i="567"/>
  <c r="W276" i="567"/>
  <c r="V276" i="567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 a="1"/>
  <c r="K275" i="567" s="1"/>
  <c r="M275" i="567" s="1"/>
  <c r="J275" i="567" a="1"/>
  <c r="J275" i="567" s="1"/>
  <c r="H275" i="567"/>
  <c r="V274" i="567"/>
  <c r="W274" i="567" s="1"/>
  <c r="N274" i="567"/>
  <c r="K274" i="567"/>
  <c r="M274" i="567" s="1"/>
  <c r="K274" i="567" a="1"/>
  <c r="J274" i="567"/>
  <c r="J274" i="567" a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/>
  <c r="M272" i="567" s="1"/>
  <c r="K272" i="567" a="1"/>
  <c r="J272" i="567"/>
  <c r="J272" i="567" a="1"/>
  <c r="H272" i="567"/>
  <c r="V271" i="567"/>
  <c r="W271" i="567" s="1"/>
  <c r="N271" i="567"/>
  <c r="K271" i="567" a="1"/>
  <c r="K271" i="567" s="1"/>
  <c r="M271" i="567" s="1"/>
  <c r="J271" i="567" a="1"/>
  <c r="J271" i="567" s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V269" i="567"/>
  <c r="W269" i="567" s="1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/>
  <c r="M268" i="567" s="1"/>
  <c r="K268" i="567" a="1"/>
  <c r="J268" i="567"/>
  <c r="J268" i="567" a="1"/>
  <c r="H268" i="567"/>
  <c r="V267" i="567"/>
  <c r="W267" i="567" s="1"/>
  <c r="N267" i="567"/>
  <c r="K267" i="567" a="1"/>
  <c r="K267" i="567" s="1"/>
  <c r="M267" i="567" s="1"/>
  <c r="J267" i="567" a="1"/>
  <c r="J267" i="567" s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 a="1"/>
  <c r="K263" i="567" s="1"/>
  <c r="M263" i="567" s="1"/>
  <c r="J263" i="567" a="1"/>
  <c r="J263" i="567" s="1"/>
  <c r="H263" i="567"/>
  <c r="V262" i="567"/>
  <c r="W262" i="567" s="1"/>
  <c r="N262" i="567"/>
  <c r="K262" i="567"/>
  <c r="M262" i="567" s="1"/>
  <c r="K262" i="567" a="1"/>
  <c r="J262" i="567"/>
  <c r="J262" i="567" a="1"/>
  <c r="H262" i="567"/>
  <c r="V261" i="567"/>
  <c r="W261" i="567" s="1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 a="1"/>
  <c r="K259" i="567" s="1"/>
  <c r="M259" i="567" s="1"/>
  <c r="J259" i="567" a="1"/>
  <c r="J259" i="567" s="1"/>
  <c r="H259" i="567"/>
  <c r="V258" i="567"/>
  <c r="V292" i="567" s="1"/>
  <c r="W292" i="567" s="1"/>
  <c r="N258" i="567"/>
  <c r="N292" i="567" s="1"/>
  <c r="K258" i="567"/>
  <c r="K258" i="567" a="1"/>
  <c r="J258" i="567"/>
  <c r="J258" i="567" a="1"/>
  <c r="H258" i="567"/>
  <c r="H292" i="567" s="1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J257" i="567" s="1" a="1"/>
  <c r="J257" i="567" s="1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 a="1"/>
  <c r="K249" i="567" s="1"/>
  <c r="M249" i="567" s="1"/>
  <c r="H249" i="567"/>
  <c r="K248" i="567" a="1"/>
  <c r="K248" i="567" s="1"/>
  <c r="M248" i="567" s="1"/>
  <c r="H248" i="567"/>
  <c r="K247" i="567" a="1"/>
  <c r="K247" i="567" s="1"/>
  <c r="M247" i="567" s="1"/>
  <c r="H247" i="567"/>
  <c r="W246" i="567"/>
  <c r="V246" i="567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 a="1"/>
  <c r="K245" i="567" s="1"/>
  <c r="M245" i="567" s="1"/>
  <c r="J245" i="567" a="1"/>
  <c r="J245" i="567" s="1"/>
  <c r="H245" i="567"/>
  <c r="V244" i="567"/>
  <c r="W244" i="567" s="1"/>
  <c r="N244" i="567"/>
  <c r="K244" i="567"/>
  <c r="M244" i="567" s="1"/>
  <c r="K244" i="567" a="1"/>
  <c r="J244" i="567"/>
  <c r="J244" i="567" a="1"/>
  <c r="H244" i="567"/>
  <c r="V243" i="567"/>
  <c r="W243" i="567" s="1"/>
  <c r="N243" i="567"/>
  <c r="K243" i="567" a="1"/>
  <c r="K243" i="567" s="1"/>
  <c r="M243" i="567" s="1"/>
  <c r="J243" i="567" a="1"/>
  <c r="J243" i="567" s="1"/>
  <c r="H243" i="567"/>
  <c r="M242" i="567"/>
  <c r="H242" i="567"/>
  <c r="W241" i="567"/>
  <c r="V241" i="567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 a="1"/>
  <c r="K240" i="567" s="1"/>
  <c r="M240" i="567" s="1"/>
  <c r="J240" i="567" a="1"/>
  <c r="J240" i="567" s="1"/>
  <c r="H240" i="567"/>
  <c r="K239" i="567" a="1"/>
  <c r="K239" i="567" s="1"/>
  <c r="M239" i="567" s="1"/>
  <c r="H239" i="567"/>
  <c r="H238" i="567"/>
  <c r="V237" i="567"/>
  <c r="W237" i="567" s="1"/>
  <c r="N237" i="567"/>
  <c r="K237" i="567" a="1"/>
  <c r="K237" i="567" s="1"/>
  <c r="M237" i="567" s="1"/>
  <c r="J237" i="567" a="1"/>
  <c r="J237" i="567" s="1"/>
  <c r="H237" i="567"/>
  <c r="V236" i="567"/>
  <c r="W236" i="567" s="1"/>
  <c r="N236" i="567"/>
  <c r="K236" i="567"/>
  <c r="M236" i="567" s="1"/>
  <c r="K236" i="567" a="1"/>
  <c r="J236" i="567"/>
  <c r="J236" i="567" a="1"/>
  <c r="H236" i="567"/>
  <c r="V235" i="567"/>
  <c r="W235" i="567" s="1"/>
  <c r="N235" i="567"/>
  <c r="K235" i="567" a="1"/>
  <c r="K235" i="567" s="1"/>
  <c r="M235" i="567" s="1"/>
  <c r="J235" i="567" a="1"/>
  <c r="J235" i="567" s="1"/>
  <c r="H235" i="567"/>
  <c r="W234" i="567"/>
  <c r="V234" i="567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 a="1"/>
  <c r="K233" i="567" s="1"/>
  <c r="M233" i="567" s="1"/>
  <c r="J233" i="567" a="1"/>
  <c r="J233" i="567" s="1"/>
  <c r="H233" i="567"/>
  <c r="V232" i="567"/>
  <c r="W232" i="567" s="1"/>
  <c r="N232" i="567"/>
  <c r="K232" i="567"/>
  <c r="M232" i="567" s="1"/>
  <c r="K232" i="567" a="1"/>
  <c r="J232" i="567"/>
  <c r="J232" i="567" a="1"/>
  <c r="H232" i="567"/>
  <c r="V231" i="567"/>
  <c r="W231" i="567" s="1"/>
  <c r="N231" i="567"/>
  <c r="K231" i="567" a="1"/>
  <c r="K231" i="567" s="1"/>
  <c r="M231" i="567" s="1"/>
  <c r="J231" i="567" a="1"/>
  <c r="J231" i="567" s="1"/>
  <c r="H231" i="567"/>
  <c r="W230" i="567"/>
  <c r="V230" i="567"/>
  <c r="N230" i="567"/>
  <c r="K230" i="567" a="1"/>
  <c r="K230" i="567" s="1"/>
  <c r="M230" i="567" s="1"/>
  <c r="J230" i="567" a="1"/>
  <c r="J230" i="567" s="1"/>
  <c r="H230" i="567"/>
  <c r="V229" i="567"/>
  <c r="W229" i="567" s="1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/>
  <c r="M228" i="567" s="1"/>
  <c r="K228" i="567" a="1"/>
  <c r="J228" i="567"/>
  <c r="J228" i="567" a="1"/>
  <c r="H228" i="567"/>
  <c r="N227" i="567"/>
  <c r="K227" i="567" a="1"/>
  <c r="K227" i="567" s="1"/>
  <c r="M227" i="567" s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/>
  <c r="M224" i="567" s="1"/>
  <c r="K224" i="567" a="1"/>
  <c r="H224" i="567"/>
  <c r="N223" i="567"/>
  <c r="K223" i="567" a="1"/>
  <c r="K223" i="567" s="1"/>
  <c r="M223" i="567" s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/>
  <c r="M220" i="567" s="1"/>
  <c r="K220" i="567" a="1"/>
  <c r="H220" i="567"/>
  <c r="V219" i="567"/>
  <c r="W219" i="567" s="1"/>
  <c r="N219" i="567"/>
  <c r="K219" i="567" a="1"/>
  <c r="K219" i="567" s="1"/>
  <c r="M219" i="567" s="1"/>
  <c r="J219" i="567" a="1"/>
  <c r="J219" i="567" s="1"/>
  <c r="H219" i="567"/>
  <c r="W218" i="567"/>
  <c r="V218" i="567"/>
  <c r="N218" i="567"/>
  <c r="K218" i="567" a="1"/>
  <c r="K218" i="567" s="1"/>
  <c r="M218" i="567" s="1"/>
  <c r="J218" i="567" a="1"/>
  <c r="J218" i="567" s="1"/>
  <c r="H218" i="567"/>
  <c r="V217" i="567"/>
  <c r="W217" i="567" s="1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/>
  <c r="M216" i="567" s="1"/>
  <c r="K216" i="567" a="1"/>
  <c r="J216" i="567"/>
  <c r="J216" i="567" a="1"/>
  <c r="H216" i="567"/>
  <c r="V215" i="567"/>
  <c r="W215" i="567" s="1"/>
  <c r="N215" i="567"/>
  <c r="K215" i="567" a="1"/>
  <c r="K215" i="567" s="1"/>
  <c r="M215" i="567" s="1"/>
  <c r="J215" i="567" a="1"/>
  <c r="J215" i="567" s="1"/>
  <c r="H215" i="567"/>
  <c r="W214" i="567"/>
  <c r="V214" i="567"/>
  <c r="N214" i="567"/>
  <c r="K214" i="567" a="1"/>
  <c r="K214" i="567" s="1"/>
  <c r="M214" i="567" s="1"/>
  <c r="J214" i="567" a="1"/>
  <c r="J214" i="567" s="1"/>
  <c r="H214" i="567"/>
  <c r="V213" i="567"/>
  <c r="W213" i="567" s="1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/>
  <c r="M212" i="567" s="1"/>
  <c r="K212" i="567" a="1"/>
  <c r="J212" i="567"/>
  <c r="J212" i="567" a="1"/>
  <c r="H212" i="567"/>
  <c r="V211" i="567"/>
  <c r="W211" i="567" s="1"/>
  <c r="N211" i="567"/>
  <c r="K211" i="567" a="1"/>
  <c r="K211" i="567" s="1"/>
  <c r="M211" i="567" s="1"/>
  <c r="J211" i="567" a="1"/>
  <c r="J211" i="567" s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V209" i="567"/>
  <c r="W209" i="567" s="1"/>
  <c r="N209" i="567"/>
  <c r="K209" i="567"/>
  <c r="M209" i="567" s="1"/>
  <c r="K209" i="567" a="1"/>
  <c r="J209" i="567"/>
  <c r="J209" i="567" a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 a="1"/>
  <c r="K203" i="567" s="1"/>
  <c r="M203" i="567" s="1"/>
  <c r="J203" i="567" a="1"/>
  <c r="J203" i="567" s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K200" i="567" a="1"/>
  <c r="K200" i="567" s="1"/>
  <c r="J200" i="567" a="1"/>
  <c r="J200" i="567" s="1"/>
  <c r="H200" i="567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V197" i="567"/>
  <c r="W197" i="567" s="1"/>
  <c r="N197" i="567"/>
  <c r="K197" i="567"/>
  <c r="M197" i="567" s="1"/>
  <c r="K197" i="567" a="1"/>
  <c r="J197" i="567"/>
  <c r="J197" i="567" a="1"/>
  <c r="H197" i="567"/>
  <c r="K196" i="567" a="1"/>
  <c r="K196" i="567" s="1"/>
  <c r="M196" i="567" s="1"/>
  <c r="H196" i="567"/>
  <c r="K195" i="567"/>
  <c r="M195" i="567" s="1"/>
  <c r="K195" i="567" a="1"/>
  <c r="H195" i="567"/>
  <c r="K194" i="567" a="1"/>
  <c r="K194" i="567" s="1"/>
  <c r="M194" i="567" s="1"/>
  <c r="H194" i="567"/>
  <c r="K193" i="567"/>
  <c r="M193" i="567" s="1"/>
  <c r="K193" i="567" a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W191" i="567"/>
  <c r="V191" i="567"/>
  <c r="N191" i="567"/>
  <c r="K191" i="567" a="1"/>
  <c r="K191" i="567" s="1"/>
  <c r="M191" i="567" s="1"/>
  <c r="J191" i="567" a="1"/>
  <c r="J191" i="567" s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/>
  <c r="M189" i="567" s="1"/>
  <c r="K189" i="567" a="1"/>
  <c r="J189" i="567"/>
  <c r="J189" i="567" a="1"/>
  <c r="H189" i="567"/>
  <c r="N188" i="567"/>
  <c r="K188" i="567" a="1"/>
  <c r="K188" i="567" s="1"/>
  <c r="M188" i="567" s="1"/>
  <c r="J188" i="567" a="1"/>
  <c r="J188" i="567" s="1"/>
  <c r="H188" i="567"/>
  <c r="V187" i="567"/>
  <c r="W187" i="567" s="1"/>
  <c r="N187" i="567"/>
  <c r="K187" i="567"/>
  <c r="M187" i="567" s="1"/>
  <c r="K187" i="567" a="1"/>
  <c r="J187" i="567"/>
  <c r="J187" i="567" a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 a="1"/>
  <c r="K185" i="567" s="1"/>
  <c r="M185" i="567" s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/>
  <c r="M181" i="567" s="1"/>
  <c r="K181" i="567" a="1"/>
  <c r="J181" i="567"/>
  <c r="J181" i="567" a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W179" i="567"/>
  <c r="V179" i="567"/>
  <c r="N179" i="567"/>
  <c r="K179" i="567" a="1"/>
  <c r="K179" i="567" s="1"/>
  <c r="M179" i="567" s="1"/>
  <c r="J179" i="567" a="1"/>
  <c r="J179" i="567" s="1"/>
  <c r="H179" i="567"/>
  <c r="V178" i="567"/>
  <c r="V199" i="567" s="1"/>
  <c r="V335" i="567" s="1"/>
  <c r="I344" i="567" s="1"/>
  <c r="N178" i="567"/>
  <c r="N199" i="567" s="1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/>
  <c r="M141" i="567" s="1"/>
  <c r="K141" i="567" a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 a="1"/>
  <c r="K136" i="567" s="1"/>
  <c r="M136" i="567" s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H123" i="567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W119" i="567"/>
  <c r="V119" i="567"/>
  <c r="N119" i="567"/>
  <c r="K119" i="567" a="1"/>
  <c r="K119" i="567" s="1"/>
  <c r="M119" i="567" s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W113" i="567"/>
  <c r="V113" i="567"/>
  <c r="N113" i="567"/>
  <c r="K113" i="567" a="1"/>
  <c r="K113" i="567" s="1"/>
  <c r="M113" i="567" s="1"/>
  <c r="J113" i="567" a="1"/>
  <c r="J113" i="567" s="1"/>
  <c r="H113" i="567"/>
  <c r="N112" i="567"/>
  <c r="K112" i="567" a="1"/>
  <c r="K112" i="567" s="1"/>
  <c r="M112" i="567" s="1"/>
  <c r="H112" i="567"/>
  <c r="N111" i="567"/>
  <c r="K111" i="567"/>
  <c r="M111" i="567" s="1"/>
  <c r="K111" i="567" a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/>
  <c r="M107" i="567" s="1"/>
  <c r="K107" i="567" a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 a="1"/>
  <c r="K105" i="567" s="1"/>
  <c r="M105" i="567" s="1"/>
  <c r="J105" i="567" a="1"/>
  <c r="J105" i="567" s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/>
  <c r="M103" i="567" s="1"/>
  <c r="K103" i="567" a="1"/>
  <c r="J103" i="567"/>
  <c r="J103" i="567" a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W97" i="567"/>
  <c r="V97" i="567"/>
  <c r="N97" i="567"/>
  <c r="K97" i="567" a="1"/>
  <c r="K97" i="567" s="1"/>
  <c r="M97" i="567" s="1"/>
  <c r="J97" i="567" a="1"/>
  <c r="J97" i="567" s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V95" i="567"/>
  <c r="W95" i="567" s="1"/>
  <c r="N95" i="567"/>
  <c r="K95" i="567" a="1"/>
  <c r="K95" i="567" s="1"/>
  <c r="M95" i="567" s="1"/>
  <c r="J95" i="567" a="1"/>
  <c r="J95" i="567" s="1"/>
  <c r="H95" i="567"/>
  <c r="K94" i="567" a="1"/>
  <c r="K94" i="567" s="1"/>
  <c r="M94" i="567" s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V92" i="567"/>
  <c r="W92" i="567" s="1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 a="1"/>
  <c r="K90" i="567" s="1"/>
  <c r="M90" i="567" s="1"/>
  <c r="J90" i="567" a="1"/>
  <c r="J90" i="567" s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V88" i="567"/>
  <c r="W88" i="567" s="1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 a="1"/>
  <c r="K84" i="567" s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 a="1"/>
  <c r="K74" i="567" s="1"/>
  <c r="M74" i="567" s="1"/>
  <c r="J74" i="567" a="1"/>
  <c r="J74" i="567" s="1"/>
  <c r="H74" i="567"/>
  <c r="V73" i="567"/>
  <c r="W73" i="567" s="1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 a="1"/>
  <c r="K72" i="567" s="1"/>
  <c r="M72" i="567" s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V69" i="567"/>
  <c r="W69" i="567" s="1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 a="1"/>
  <c r="K67" i="567" s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V65" i="567"/>
  <c r="W65" i="567" s="1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 a="1"/>
  <c r="K63" i="567" s="1"/>
  <c r="M63" i="567" s="1"/>
  <c r="J63" i="567" a="1"/>
  <c r="J63" i="567" s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V61" i="567"/>
  <c r="W61" i="567" s="1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 a="1"/>
  <c r="K59" i="567" s="1"/>
  <c r="M59" i="567" s="1"/>
  <c r="J59" i="567" a="1"/>
  <c r="J59" i="567" s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V57" i="567"/>
  <c r="W57" i="567" s="1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 a="1"/>
  <c r="K50" i="567" s="1"/>
  <c r="M50" i="567" s="1"/>
  <c r="H50" i="567"/>
  <c r="N49" i="567"/>
  <c r="K49" i="567" a="1"/>
  <c r="K49" i="567" s="1"/>
  <c r="M49" i="567" s="1"/>
  <c r="H49" i="567"/>
  <c r="V48" i="567"/>
  <c r="W48" i="567" s="1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 a="1"/>
  <c r="K46" i="567" s="1"/>
  <c r="M46" i="567" s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V42" i="567"/>
  <c r="W42" i="567" s="1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 a="1"/>
  <c r="K38" i="567" s="1"/>
  <c r="M38" i="567" s="1"/>
  <c r="J38" i="567" a="1"/>
  <c r="J38" i="567" s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 a="1"/>
  <c r="K32" i="567" s="1"/>
  <c r="M32" i="567" s="1"/>
  <c r="J32" i="567" a="1"/>
  <c r="J32" i="567" s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 a="1"/>
  <c r="K26" i="567" s="1"/>
  <c r="M26" i="567" s="1"/>
  <c r="J26" i="567" a="1"/>
  <c r="J26" i="567" s="1"/>
  <c r="H26" i="567"/>
  <c r="K25" i="567" a="1"/>
  <c r="K25" i="567" s="1"/>
  <c r="M25" i="567" s="1"/>
  <c r="J25" i="567" a="1"/>
  <c r="J25" i="567" s="1"/>
  <c r="H25" i="567"/>
  <c r="K24" i="567" a="1"/>
  <c r="K24" i="567" s="1"/>
  <c r="M24" i="567" s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 a="1"/>
  <c r="K21" i="567" s="1"/>
  <c r="M21" i="567" s="1"/>
  <c r="J21" i="567" a="1"/>
  <c r="J21" i="567" s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 a="1"/>
  <c r="K15" i="567" s="1"/>
  <c r="M15" i="567" s="1"/>
  <c r="J15" i="567" a="1"/>
  <c r="J15" i="567" s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V11" i="567"/>
  <c r="W11" i="567" s="1"/>
  <c r="N11" i="567"/>
  <c r="K11" i="567" a="1"/>
  <c r="K11" i="567" s="1"/>
  <c r="M11" i="567" s="1"/>
  <c r="J11" i="567" a="1"/>
  <c r="J11" i="567" s="1"/>
  <c r="H11" i="567"/>
  <c r="V10" i="567"/>
  <c r="W10" i="567" s="1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V8" i="567"/>
  <c r="W8" i="567" s="1"/>
  <c r="N8" i="567"/>
  <c r="K8" i="567" a="1"/>
  <c r="K8" i="567" s="1"/>
  <c r="M8" i="567" s="1"/>
  <c r="J8" i="567" a="1"/>
  <c r="J8" i="567" s="1"/>
  <c r="H8" i="567"/>
  <c r="V7" i="567"/>
  <c r="W7" i="567" s="1"/>
  <c r="N7" i="567"/>
  <c r="K7" i="567" a="1"/>
  <c r="K7" i="567" s="1"/>
  <c r="J7" i="567" a="1"/>
  <c r="J7" i="567" s="1"/>
  <c r="H7" i="567"/>
  <c r="E530" i="569" l="1"/>
  <c r="K519" i="569"/>
  <c r="M525" i="569"/>
  <c r="M528" i="569"/>
  <c r="M529" i="569"/>
  <c r="M527" i="569"/>
  <c r="S524" i="569" a="1"/>
  <c r="S524" i="569" s="1"/>
  <c r="S528" i="569"/>
  <c r="S527" i="569"/>
  <c r="S529" i="569"/>
  <c r="M524" i="569" a="1"/>
  <c r="M524" i="569" s="1"/>
  <c r="T512" i="568"/>
  <c r="T509" i="568" a="1"/>
  <c r="T509" i="568" s="1"/>
  <c r="Z170" i="568"/>
  <c r="M173" i="568" a="1"/>
  <c r="M173" i="568" s="1"/>
  <c r="K530" i="568"/>
  <c r="T172" i="568"/>
  <c r="T169" i="568"/>
  <c r="T167" i="568"/>
  <c r="T168" i="568"/>
  <c r="T170" i="568"/>
  <c r="T171" i="568"/>
  <c r="Q530" i="568"/>
  <c r="S525" i="568" s="1"/>
  <c r="E525" i="568"/>
  <c r="E527" i="568"/>
  <c r="E529" i="568"/>
  <c r="E526" i="568"/>
  <c r="E528" i="568"/>
  <c r="S526" i="568"/>
  <c r="Z515" i="568"/>
  <c r="Z514" i="568"/>
  <c r="Z511" i="568"/>
  <c r="Z512" i="568"/>
  <c r="Z513" i="568"/>
  <c r="O519" i="568" a="1"/>
  <c r="O519" i="568" s="1"/>
  <c r="T166" i="568" a="1"/>
  <c r="T166" i="568" s="1"/>
  <c r="M524" i="568" a="1"/>
  <c r="M524" i="568" s="1"/>
  <c r="Z342" i="568"/>
  <c r="Z337" i="568" a="1"/>
  <c r="Z337" i="568" s="1"/>
  <c r="Z343" i="568"/>
  <c r="Z341" i="568"/>
  <c r="Z340" i="568"/>
  <c r="E515" i="568"/>
  <c r="I515" i="568" s="1"/>
  <c r="M515" i="568" s="1"/>
  <c r="L507" i="568"/>
  <c r="I514" i="568" s="1"/>
  <c r="T515" i="568"/>
  <c r="T514" i="568"/>
  <c r="T510" i="568"/>
  <c r="I172" i="568"/>
  <c r="M172" i="568" s="1"/>
  <c r="E524" i="568"/>
  <c r="E530" i="568" s="1"/>
  <c r="T343" i="568"/>
  <c r="T338" i="568"/>
  <c r="T339" i="568"/>
  <c r="T342" i="568"/>
  <c r="T341" i="568"/>
  <c r="T340" i="568"/>
  <c r="Z338" i="568"/>
  <c r="W507" i="568"/>
  <c r="I516" i="568"/>
  <c r="M516" i="568" s="1" a="1"/>
  <c r="M516" i="568" s="1"/>
  <c r="Z509" i="568" a="1"/>
  <c r="Z509" i="568" s="1"/>
  <c r="T513" i="568"/>
  <c r="R514" i="567"/>
  <c r="K490" i="567"/>
  <c r="N370" i="567"/>
  <c r="W349" i="567"/>
  <c r="N428" i="567"/>
  <c r="W371" i="567"/>
  <c r="W429" i="567"/>
  <c r="N479" i="567"/>
  <c r="M370" i="567"/>
  <c r="K428" i="567"/>
  <c r="K479" i="567"/>
  <c r="R512" i="567"/>
  <c r="W258" i="567"/>
  <c r="J292" i="567" a="1"/>
  <c r="J292" i="567" s="1"/>
  <c r="N308" i="567"/>
  <c r="W293" i="567"/>
  <c r="K292" i="567"/>
  <c r="K308" i="567"/>
  <c r="K137" i="567"/>
  <c r="R170" i="567"/>
  <c r="V163" i="567"/>
  <c r="W163" i="567" s="1"/>
  <c r="N137" i="567"/>
  <c r="W122" i="567"/>
  <c r="J137" i="567" a="1"/>
  <c r="J137" i="567" s="1"/>
  <c r="J148" i="567" a="1"/>
  <c r="J148" i="567" s="1"/>
  <c r="J163" i="567" a="1"/>
  <c r="J163" i="567" s="1"/>
  <c r="N28" i="567"/>
  <c r="R166" i="567"/>
  <c r="N86" i="567"/>
  <c r="N121" i="567"/>
  <c r="H28" i="567"/>
  <c r="V28" i="567"/>
  <c r="H86" i="567"/>
  <c r="V86" i="567"/>
  <c r="W86" i="567" s="1"/>
  <c r="J506" i="567" a="1"/>
  <c r="J506" i="567" s="1"/>
  <c r="K524" i="567"/>
  <c r="R173" i="567"/>
  <c r="T166" i="567" s="1" a="1"/>
  <c r="T166" i="567" s="1"/>
  <c r="K121" i="567"/>
  <c r="M87" i="567"/>
  <c r="M121" i="567" s="1"/>
  <c r="K527" i="567"/>
  <c r="T169" i="567"/>
  <c r="K148" i="567"/>
  <c r="M138" i="567"/>
  <c r="M148" i="567" s="1"/>
  <c r="K528" i="567"/>
  <c r="T170" i="567"/>
  <c r="K163" i="567"/>
  <c r="M149" i="567"/>
  <c r="M163" i="567" s="1"/>
  <c r="K529" i="567"/>
  <c r="T171" i="567"/>
  <c r="K257" i="567"/>
  <c r="M200" i="567"/>
  <c r="M257" i="567" s="1"/>
  <c r="K28" i="567"/>
  <c r="V164" i="567"/>
  <c r="I173" i="567" s="1"/>
  <c r="W28" i="567"/>
  <c r="W164" i="567" s="1"/>
  <c r="C520" i="567"/>
  <c r="Q525" i="567"/>
  <c r="K86" i="567"/>
  <c r="M29" i="567"/>
  <c r="M86" i="567" s="1"/>
  <c r="K525" i="567"/>
  <c r="T167" i="567"/>
  <c r="K526" i="567"/>
  <c r="T168" i="567"/>
  <c r="K170" i="567"/>
  <c r="M166" i="567"/>
  <c r="M178" i="567"/>
  <c r="M199" i="567" s="1"/>
  <c r="K199" i="567"/>
  <c r="M7" i="567"/>
  <c r="M28" i="567" s="1"/>
  <c r="C530" i="567"/>
  <c r="E524" i="567" s="1"/>
  <c r="M122" i="567"/>
  <c r="M137" i="567" s="1"/>
  <c r="W138" i="567"/>
  <c r="W149" i="567"/>
  <c r="O164" i="567"/>
  <c r="E170" i="567"/>
  <c r="W178" i="567"/>
  <c r="W199" i="567" s="1"/>
  <c r="J199" i="567" a="1"/>
  <c r="J199" i="567" s="1"/>
  <c r="X338" i="567"/>
  <c r="P335" i="567"/>
  <c r="X339" i="567" s="1"/>
  <c r="H257" i="567"/>
  <c r="H335" i="567" s="1"/>
  <c r="E342" i="567" s="1"/>
  <c r="N257" i="567"/>
  <c r="N335" i="567" s="1"/>
  <c r="B344" i="567" s="1"/>
  <c r="W200" i="567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B342" i="567"/>
  <c r="M344" i="567" s="1" a="1"/>
  <c r="M344" i="567" s="1"/>
  <c r="J335" i="567" a="1"/>
  <c r="J335" i="567" s="1"/>
  <c r="M342" i="567" s="1"/>
  <c r="R337" i="567"/>
  <c r="O335" i="567"/>
  <c r="K319" i="567"/>
  <c r="M309" i="567"/>
  <c r="M319" i="567" s="1"/>
  <c r="K334" i="567"/>
  <c r="M320" i="567"/>
  <c r="M334" i="567" s="1"/>
  <c r="R339" i="567"/>
  <c r="M293" i="567"/>
  <c r="M308" i="567" s="1"/>
  <c r="R340" i="567"/>
  <c r="W309" i="567"/>
  <c r="R341" i="567"/>
  <c r="W320" i="567"/>
  <c r="W334" i="567" s="1"/>
  <c r="R342" i="567"/>
  <c r="E341" i="567"/>
  <c r="K337" i="567"/>
  <c r="Z341" i="567"/>
  <c r="W370" i="567"/>
  <c r="M258" i="567"/>
  <c r="M292" i="567" s="1"/>
  <c r="X344" i="567"/>
  <c r="Z337" i="567" s="1" a="1"/>
  <c r="Z337" i="567" s="1"/>
  <c r="Z340" i="567"/>
  <c r="Z342" i="567"/>
  <c r="K463" i="567"/>
  <c r="J370" i="567" a="1"/>
  <c r="J370" i="567" s="1"/>
  <c r="K370" i="567"/>
  <c r="M429" i="567"/>
  <c r="M463" i="567" s="1"/>
  <c r="R511" i="567"/>
  <c r="M464" i="567"/>
  <c r="M479" i="567" s="1"/>
  <c r="W464" i="567"/>
  <c r="V479" i="567"/>
  <c r="W479" i="567" s="1"/>
  <c r="K506" i="567"/>
  <c r="J507" i="567" a="1"/>
  <c r="J507" i="567" s="1"/>
  <c r="M514" i="567" s="1"/>
  <c r="B514" i="567"/>
  <c r="X509" i="567"/>
  <c r="O507" i="567"/>
  <c r="X510" i="567" s="1"/>
  <c r="R509" i="567"/>
  <c r="M371" i="567"/>
  <c r="M428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S530" i="569" l="1"/>
  <c r="G520" i="568"/>
  <c r="K520" i="568" s="1"/>
  <c r="O520" i="568" s="1"/>
  <c r="S528" i="568"/>
  <c r="S527" i="568"/>
  <c r="S529" i="568"/>
  <c r="S524" i="568" a="1"/>
  <c r="S524" i="568" s="1"/>
  <c r="S530" i="568" s="1"/>
  <c r="M527" i="568"/>
  <c r="M529" i="568"/>
  <c r="M526" i="568"/>
  <c r="M528" i="568"/>
  <c r="M525" i="568"/>
  <c r="K521" i="568"/>
  <c r="O521" i="568" s="1" a="1"/>
  <c r="O521" i="568" s="1"/>
  <c r="N507" i="567"/>
  <c r="B516" i="567" s="1"/>
  <c r="E516" i="567" s="1"/>
  <c r="M164" i="567"/>
  <c r="N164" i="567"/>
  <c r="B173" i="567" s="1"/>
  <c r="E173" i="567" s="1"/>
  <c r="H164" i="567"/>
  <c r="E171" i="567" s="1"/>
  <c r="G519" i="567" s="1"/>
  <c r="E529" i="567"/>
  <c r="E528" i="567"/>
  <c r="E527" i="567"/>
  <c r="E526" i="567"/>
  <c r="M507" i="567"/>
  <c r="E525" i="567"/>
  <c r="E344" i="567"/>
  <c r="R533" i="567"/>
  <c r="R536" i="567" s="1"/>
  <c r="Q536" i="567"/>
  <c r="S536" i="567" s="1" a="1"/>
  <c r="S536" i="567" s="1"/>
  <c r="S533" i="567" a="1"/>
  <c r="S533" i="567" s="1"/>
  <c r="M509" i="567"/>
  <c r="K513" i="567"/>
  <c r="M513" i="567" s="1"/>
  <c r="K507" i="567"/>
  <c r="Z166" i="567" a="1"/>
  <c r="Z166" i="567" s="1"/>
  <c r="Z172" i="567"/>
  <c r="Q526" i="567"/>
  <c r="Z168" i="567"/>
  <c r="Z339" i="567"/>
  <c r="Z171" i="567"/>
  <c r="M335" i="567"/>
  <c r="Z167" i="567"/>
  <c r="K164" i="567"/>
  <c r="E172" i="567" s="1"/>
  <c r="K530" i="567"/>
  <c r="M529" i="567" s="1"/>
  <c r="T172" i="567"/>
  <c r="R516" i="567"/>
  <c r="T509" i="567" s="1" a="1"/>
  <c r="T509" i="567" s="1"/>
  <c r="X516" i="567"/>
  <c r="T511" i="567"/>
  <c r="V507" i="567"/>
  <c r="Z343" i="567"/>
  <c r="M337" i="567"/>
  <c r="K341" i="567"/>
  <c r="M341" i="567" s="1"/>
  <c r="R344" i="567"/>
  <c r="B171" i="567"/>
  <c r="C519" i="567" s="1"/>
  <c r="J164" i="567" a="1"/>
  <c r="J164" i="567" s="1"/>
  <c r="M171" i="567" s="1"/>
  <c r="Z338" i="567"/>
  <c r="W335" i="567"/>
  <c r="Z170" i="567"/>
  <c r="Z169" i="567"/>
  <c r="E530" i="567"/>
  <c r="K335" i="567"/>
  <c r="M170" i="567"/>
  <c r="M526" i="567"/>
  <c r="M525" i="567"/>
  <c r="M173" i="567" a="1"/>
  <c r="M173" i="567" s="1"/>
  <c r="M524" i="567" a="1"/>
  <c r="M524" i="567" s="1"/>
  <c r="I335" i="566"/>
  <c r="K201" i="566" a="1"/>
  <c r="K201" i="566" s="1"/>
  <c r="K202" i="566" a="1"/>
  <c r="K202" i="566" s="1"/>
  <c r="K203" i="566" a="1"/>
  <c r="K203" i="566" s="1"/>
  <c r="K204" i="566" a="1"/>
  <c r="K204" i="566" s="1"/>
  <c r="K205" i="566" a="1"/>
  <c r="K205" i="566" s="1"/>
  <c r="K206" i="566" a="1"/>
  <c r="K206" i="566" s="1"/>
  <c r="K207" i="566" a="1"/>
  <c r="K207" i="566" s="1"/>
  <c r="K208" i="566" a="1"/>
  <c r="K208" i="566" s="1"/>
  <c r="K209" i="566" a="1"/>
  <c r="K209" i="566" s="1"/>
  <c r="K210" i="566" a="1"/>
  <c r="K210" i="566" s="1"/>
  <c r="K211" i="566" a="1"/>
  <c r="K211" i="566" s="1"/>
  <c r="K212" i="566" a="1"/>
  <c r="K212" i="566" s="1"/>
  <c r="K213" i="566" a="1"/>
  <c r="K213" i="566" s="1"/>
  <c r="K214" i="566" a="1"/>
  <c r="K214" i="566" s="1"/>
  <c r="K215" i="566" a="1"/>
  <c r="K215" i="566" s="1"/>
  <c r="K216" i="566" a="1"/>
  <c r="K216" i="566" s="1"/>
  <c r="K217" i="566" a="1"/>
  <c r="K217" i="566" s="1"/>
  <c r="K218" i="566" a="1"/>
  <c r="K218" i="566" s="1"/>
  <c r="K219" i="566" a="1"/>
  <c r="K219" i="566" s="1"/>
  <c r="K220" i="566" a="1"/>
  <c r="K220" i="566" s="1"/>
  <c r="K221" i="566" a="1"/>
  <c r="K221" i="566" s="1"/>
  <c r="K222" i="566" a="1"/>
  <c r="K222" i="566" s="1"/>
  <c r="K223" i="566" a="1"/>
  <c r="K223" i="566" s="1"/>
  <c r="K224" i="566" a="1"/>
  <c r="K224" i="566" s="1"/>
  <c r="K225" i="566" a="1"/>
  <c r="K225" i="566" s="1"/>
  <c r="K226" i="566" a="1"/>
  <c r="K226" i="566" s="1"/>
  <c r="K227" i="566" a="1"/>
  <c r="K227" i="566" s="1"/>
  <c r="K228" i="566" a="1"/>
  <c r="K228" i="566" s="1"/>
  <c r="K229" i="566" a="1"/>
  <c r="K229" i="566" s="1"/>
  <c r="K230" i="566" a="1"/>
  <c r="K230" i="566" s="1"/>
  <c r="K231" i="566" a="1"/>
  <c r="K231" i="566" s="1"/>
  <c r="K232" i="566" a="1"/>
  <c r="K232" i="566" s="1"/>
  <c r="K233" i="566" a="1"/>
  <c r="K233" i="566" s="1"/>
  <c r="K234" i="566" a="1"/>
  <c r="K234" i="566" s="1"/>
  <c r="K235" i="566" a="1"/>
  <c r="K235" i="566" s="1"/>
  <c r="K236" i="566" a="1"/>
  <c r="K236" i="566" s="1"/>
  <c r="K237" i="566" a="1"/>
  <c r="K237" i="566" s="1"/>
  <c r="K238" i="566" a="1"/>
  <c r="K238" i="566" s="1"/>
  <c r="I191" i="566"/>
  <c r="K156" i="566" a="1"/>
  <c r="K156" i="566" s="1"/>
  <c r="K157" i="566" a="1"/>
  <c r="K157" i="566" s="1"/>
  <c r="K153" i="566" a="1"/>
  <c r="K153" i="566" s="1"/>
  <c r="K154" i="566" a="1"/>
  <c r="K154" i="566" s="1"/>
  <c r="K155" i="566" a="1"/>
  <c r="K155" i="566" s="1"/>
  <c r="K158" i="566" a="1"/>
  <c r="K158" i="566" s="1"/>
  <c r="K159" i="566" a="1"/>
  <c r="K159" i="566" s="1"/>
  <c r="K160" i="566" a="1"/>
  <c r="K160" i="566" s="1"/>
  <c r="K161" i="566" a="1"/>
  <c r="K161" i="566" s="1"/>
  <c r="K162" i="566" a="1"/>
  <c r="K162" i="566" s="1"/>
  <c r="K130" i="566" a="1"/>
  <c r="K130" i="566" s="1"/>
  <c r="K131" i="566" a="1"/>
  <c r="K131" i="566" s="1"/>
  <c r="K132" i="566" a="1"/>
  <c r="K132" i="566" s="1"/>
  <c r="K133" i="566" a="1"/>
  <c r="K133" i="566" s="1"/>
  <c r="K134" i="566" a="1"/>
  <c r="K134" i="566" s="1"/>
  <c r="K135" i="566" a="1"/>
  <c r="K135" i="566" s="1"/>
  <c r="K136" i="566" a="1"/>
  <c r="K136" i="566" s="1"/>
  <c r="K129" i="566" a="1"/>
  <c r="K129" i="566" s="1"/>
  <c r="I32" i="566"/>
  <c r="K519" i="568" l="1"/>
  <c r="C521" i="567"/>
  <c r="G521" i="567" s="1"/>
  <c r="L164" i="567"/>
  <c r="I171" i="567" s="1"/>
  <c r="T343" i="567"/>
  <c r="T338" i="567"/>
  <c r="T339" i="567"/>
  <c r="T341" i="567"/>
  <c r="Z515" i="567"/>
  <c r="Z512" i="567"/>
  <c r="Z513" i="567"/>
  <c r="Z511" i="567"/>
  <c r="Z514" i="567"/>
  <c r="M528" i="567"/>
  <c r="I172" i="567"/>
  <c r="M172" i="567" s="1"/>
  <c r="Q530" i="567"/>
  <c r="S526" i="567" s="1"/>
  <c r="Z510" i="567"/>
  <c r="E343" i="567"/>
  <c r="I343" i="567" s="1"/>
  <c r="M343" i="567" s="1"/>
  <c r="L335" i="567"/>
  <c r="I342" i="567" s="1"/>
  <c r="O519" i="567" a="1"/>
  <c r="O519" i="567" s="1"/>
  <c r="T337" i="567" a="1"/>
  <c r="T337" i="567" s="1"/>
  <c r="T340" i="567"/>
  <c r="T342" i="567"/>
  <c r="I516" i="567"/>
  <c r="W507" i="567"/>
  <c r="Z509" i="567" a="1"/>
  <c r="Z509" i="567" s="1"/>
  <c r="T515" i="567"/>
  <c r="T510" i="567"/>
  <c r="T513" i="567"/>
  <c r="T512" i="567"/>
  <c r="T514" i="567"/>
  <c r="M527" i="567"/>
  <c r="E515" i="567"/>
  <c r="I515" i="567" s="1"/>
  <c r="M515" i="567" s="1"/>
  <c r="L507" i="567"/>
  <c r="I514" i="567" s="1"/>
  <c r="G157" i="566"/>
  <c r="P536" i="566"/>
  <c r="O536" i="566"/>
  <c r="N536" i="566"/>
  <c r="M536" i="566"/>
  <c r="L536" i="566"/>
  <c r="K536" i="566"/>
  <c r="I536" i="566"/>
  <c r="H536" i="566"/>
  <c r="G536" i="566"/>
  <c r="F536" i="566"/>
  <c r="E536" i="566"/>
  <c r="D536" i="566"/>
  <c r="C535" i="566"/>
  <c r="J535" i="566" s="1"/>
  <c r="Q535" i="566" s="1"/>
  <c r="C534" i="566"/>
  <c r="T534" i="566" s="1" a="1"/>
  <c r="T534" i="566" s="1"/>
  <c r="C533" i="566"/>
  <c r="N517" i="566"/>
  <c r="G517" i="566"/>
  <c r="X515" i="566"/>
  <c r="X514" i="566"/>
  <c r="X513" i="566"/>
  <c r="G513" i="566"/>
  <c r="C513" i="566"/>
  <c r="X512" i="566"/>
  <c r="I512" i="566"/>
  <c r="E512" i="566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K509" i="566" s="1"/>
  <c r="AA506" i="566"/>
  <c r="Z506" i="566"/>
  <c r="Y506" i="566"/>
  <c r="X506" i="566"/>
  <c r="U506" i="566"/>
  <c r="T506" i="566"/>
  <c r="S506" i="566"/>
  <c r="R506" i="566"/>
  <c r="Q506" i="566"/>
  <c r="P506" i="566"/>
  <c r="R514" i="566" s="1"/>
  <c r="O506" i="566"/>
  <c r="I506" i="566"/>
  <c r="G506" i="566"/>
  <c r="H505" i="566"/>
  <c r="H504" i="566"/>
  <c r="H503" i="566"/>
  <c r="H502" i="566"/>
  <c r="D502" i="566"/>
  <c r="V501" i="566"/>
  <c r="W501" i="566" s="1"/>
  <c r="N501" i="566"/>
  <c r="K501" i="566"/>
  <c r="M501" i="566" s="1"/>
  <c r="K501" i="566" a="1"/>
  <c r="J501" i="566"/>
  <c r="J501" i="566" a="1"/>
  <c r="H501" i="566"/>
  <c r="H500" i="566"/>
  <c r="H499" i="566"/>
  <c r="V498" i="566"/>
  <c r="W498" i="566" s="1"/>
  <c r="N498" i="566"/>
  <c r="K498" i="566" a="1"/>
  <c r="K498" i="566" s="1"/>
  <c r="M498" i="566" s="1"/>
  <c r="J498" i="566" a="1"/>
  <c r="J498" i="566" s="1"/>
  <c r="H498" i="566"/>
  <c r="V497" i="566"/>
  <c r="W497" i="566" s="1"/>
  <c r="N497" i="566"/>
  <c r="K497" i="566" a="1"/>
  <c r="K497" i="566" s="1"/>
  <c r="M497" i="566" s="1"/>
  <c r="J497" i="566" a="1"/>
  <c r="J497" i="566" s="1"/>
  <c r="H497" i="566"/>
  <c r="H496" i="566"/>
  <c r="H495" i="566"/>
  <c r="V494" i="566"/>
  <c r="W494" i="566" s="1"/>
  <c r="N494" i="566"/>
  <c r="K494" i="566" a="1"/>
  <c r="K494" i="566" s="1"/>
  <c r="M494" i="566" s="1"/>
  <c r="J494" i="566" a="1"/>
  <c r="J494" i="566" s="1"/>
  <c r="H494" i="566"/>
  <c r="V493" i="566"/>
  <c r="W493" i="566" s="1"/>
  <c r="N493" i="566"/>
  <c r="K493" i="566" a="1"/>
  <c r="K493" i="566" s="1"/>
  <c r="M493" i="566" s="1"/>
  <c r="J493" i="566" a="1"/>
  <c r="J493" i="566" s="1"/>
  <c r="H493" i="566"/>
  <c r="V492" i="566"/>
  <c r="W492" i="566" s="1"/>
  <c r="N492" i="566"/>
  <c r="K492" i="566" a="1"/>
  <c r="K492" i="566" s="1"/>
  <c r="M492" i="566" s="1"/>
  <c r="J492" i="566" a="1"/>
  <c r="J492" i="566" s="1"/>
  <c r="H492" i="566"/>
  <c r="V491" i="566"/>
  <c r="N491" i="566"/>
  <c r="K491" i="566" a="1"/>
  <c r="K491" i="566" s="1"/>
  <c r="J491" i="566" a="1"/>
  <c r="J491" i="566" s="1"/>
  <c r="H491" i="566"/>
  <c r="AA490" i="566"/>
  <c r="Z490" i="566"/>
  <c r="Y490" i="566"/>
  <c r="X490" i="566"/>
  <c r="U490" i="566"/>
  <c r="T490" i="566"/>
  <c r="S490" i="566"/>
  <c r="Q490" i="566"/>
  <c r="P490" i="566"/>
  <c r="O490" i="566"/>
  <c r="I490" i="566"/>
  <c r="G490" i="566"/>
  <c r="J490" i="566" s="1" a="1"/>
  <c r="J490" i="566" s="1"/>
  <c r="V489" i="566"/>
  <c r="W489" i="566" s="1"/>
  <c r="N489" i="566"/>
  <c r="K489" i="566" a="1"/>
  <c r="K489" i="566" s="1"/>
  <c r="M489" i="566" s="1"/>
  <c r="J489" i="566" a="1"/>
  <c r="J489" i="566" s="1"/>
  <c r="H489" i="566"/>
  <c r="H488" i="566"/>
  <c r="H487" i="566"/>
  <c r="H486" i="566"/>
  <c r="H485" i="566"/>
  <c r="V484" i="566"/>
  <c r="W484" i="566" s="1"/>
  <c r="N484" i="566"/>
  <c r="K484" i="566" a="1"/>
  <c r="K484" i="566" s="1"/>
  <c r="M484" i="566" s="1"/>
  <c r="J484" i="566" a="1"/>
  <c r="J484" i="566" s="1"/>
  <c r="H484" i="566"/>
  <c r="V483" i="566"/>
  <c r="W483" i="566" s="1"/>
  <c r="N483" i="566"/>
  <c r="K483" i="566"/>
  <c r="M483" i="566" s="1"/>
  <c r="K483" i="566" a="1"/>
  <c r="J483" i="566"/>
  <c r="J483" i="566" a="1"/>
  <c r="H483" i="566"/>
  <c r="V482" i="566"/>
  <c r="W482" i="566" s="1"/>
  <c r="N482" i="566"/>
  <c r="K482" i="566" a="1"/>
  <c r="K482" i="566" s="1"/>
  <c r="M482" i="566" s="1"/>
  <c r="J482" i="566" a="1"/>
  <c r="J482" i="566" s="1"/>
  <c r="H482" i="566"/>
  <c r="V481" i="566"/>
  <c r="W481" i="566" s="1"/>
  <c r="N481" i="566"/>
  <c r="K481" i="566" a="1"/>
  <c r="K481" i="566" s="1"/>
  <c r="M481" i="566" s="1"/>
  <c r="J481" i="566" a="1"/>
  <c r="J481" i="566" s="1"/>
  <c r="H481" i="566"/>
  <c r="V480" i="566"/>
  <c r="N480" i="566"/>
  <c r="K480" i="566" a="1"/>
  <c r="K480" i="566" s="1"/>
  <c r="M480" i="566" s="1"/>
  <c r="J480" i="566" a="1"/>
  <c r="J480" i="566" s="1"/>
  <c r="H480" i="566"/>
  <c r="AA479" i="566"/>
  <c r="Z479" i="566"/>
  <c r="Y479" i="566"/>
  <c r="X479" i="566"/>
  <c r="U479" i="566"/>
  <c r="T479" i="566"/>
  <c r="S479" i="566"/>
  <c r="Q479" i="566"/>
  <c r="P479" i="566"/>
  <c r="O479" i="566"/>
  <c r="I479" i="566"/>
  <c r="G479" i="566"/>
  <c r="J479" i="566" s="1" a="1"/>
  <c r="J479" i="566" s="1"/>
  <c r="V478" i="566"/>
  <c r="W478" i="566" s="1"/>
  <c r="N478" i="566"/>
  <c r="K478" i="566" a="1"/>
  <c r="K478" i="566" s="1"/>
  <c r="M478" i="566" s="1"/>
  <c r="J478" i="566" a="1"/>
  <c r="J478" i="566" s="1"/>
  <c r="H478" i="566"/>
  <c r="V477" i="566"/>
  <c r="W477" i="566" s="1"/>
  <c r="N477" i="566"/>
  <c r="K477" i="566" a="1"/>
  <c r="K477" i="566" s="1"/>
  <c r="M477" i="566" s="1"/>
  <c r="J477" i="566" a="1"/>
  <c r="J477" i="566" s="1"/>
  <c r="H477" i="566"/>
  <c r="V476" i="566"/>
  <c r="W476" i="566" s="1"/>
  <c r="N476" i="566"/>
  <c r="K476" i="566" a="1"/>
  <c r="K476" i="566" s="1"/>
  <c r="M476" i="566" s="1"/>
  <c r="J476" i="566" a="1"/>
  <c r="J476" i="566" s="1"/>
  <c r="H476" i="566"/>
  <c r="V475" i="566"/>
  <c r="W475" i="566" s="1"/>
  <c r="N475" i="566"/>
  <c r="K475" i="566" a="1"/>
  <c r="K475" i="566" s="1"/>
  <c r="M475" i="566" s="1"/>
  <c r="J475" i="566" a="1"/>
  <c r="J475" i="566" s="1"/>
  <c r="H475" i="566"/>
  <c r="V474" i="566"/>
  <c r="W474" i="566" s="1"/>
  <c r="N474" i="566"/>
  <c r="K474" i="566" a="1"/>
  <c r="K474" i="566" s="1"/>
  <c r="M474" i="566" s="1"/>
  <c r="J474" i="566" a="1"/>
  <c r="J474" i="566" s="1"/>
  <c r="H474" i="566"/>
  <c r="V473" i="566"/>
  <c r="W473" i="566" s="1"/>
  <c r="N473" i="566"/>
  <c r="K473" i="566" a="1"/>
  <c r="K473" i="566" s="1"/>
  <c r="M473" i="566" s="1"/>
  <c r="J473" i="566" a="1"/>
  <c r="J473" i="566" s="1"/>
  <c r="H473" i="566"/>
  <c r="V472" i="566"/>
  <c r="W472" i="566" s="1"/>
  <c r="N472" i="566"/>
  <c r="K472" i="566" a="1"/>
  <c r="K472" i="566" s="1"/>
  <c r="M472" i="566" s="1"/>
  <c r="J472" i="566" a="1"/>
  <c r="J472" i="566" s="1"/>
  <c r="H472" i="566"/>
  <c r="V471" i="566"/>
  <c r="W471" i="566" s="1"/>
  <c r="N471" i="566"/>
  <c r="K471" i="566" a="1"/>
  <c r="K471" i="566" s="1"/>
  <c r="M471" i="566" s="1"/>
  <c r="J471" i="566" a="1"/>
  <c r="J471" i="566" s="1"/>
  <c r="H471" i="566"/>
  <c r="V470" i="566"/>
  <c r="W470" i="566" s="1"/>
  <c r="N470" i="566"/>
  <c r="K470" i="566" a="1"/>
  <c r="K470" i="566" s="1"/>
  <c r="M470" i="566" s="1"/>
  <c r="J470" i="566" a="1"/>
  <c r="J470" i="566" s="1"/>
  <c r="H470" i="566"/>
  <c r="V469" i="566"/>
  <c r="W469" i="566" s="1"/>
  <c r="N469" i="566"/>
  <c r="K469" i="566" a="1"/>
  <c r="K469" i="566" s="1"/>
  <c r="M469" i="566" s="1"/>
  <c r="J469" i="566" a="1"/>
  <c r="J469" i="566" s="1"/>
  <c r="H469" i="566"/>
  <c r="V468" i="566"/>
  <c r="W468" i="566" s="1"/>
  <c r="N468" i="566"/>
  <c r="K468" i="566" a="1"/>
  <c r="K468" i="566" s="1"/>
  <c r="M468" i="566" s="1"/>
  <c r="J468" i="566" a="1"/>
  <c r="J468" i="566" s="1"/>
  <c r="H468" i="566"/>
  <c r="V467" i="566"/>
  <c r="W467" i="566" s="1"/>
  <c r="N467" i="566"/>
  <c r="K467" i="566" a="1"/>
  <c r="K467" i="566" s="1"/>
  <c r="M467" i="566" s="1"/>
  <c r="J467" i="566" a="1"/>
  <c r="J467" i="566" s="1"/>
  <c r="H467" i="566"/>
  <c r="V466" i="566"/>
  <c r="W466" i="566" s="1"/>
  <c r="N466" i="566"/>
  <c r="K466" i="566" a="1"/>
  <c r="K466" i="566" s="1"/>
  <c r="M466" i="566" s="1"/>
  <c r="J466" i="566" a="1"/>
  <c r="J466" i="566" s="1"/>
  <c r="H466" i="566"/>
  <c r="V465" i="566"/>
  <c r="W465" i="566" s="1"/>
  <c r="N465" i="566"/>
  <c r="K465" i="566" a="1"/>
  <c r="K465" i="566" s="1"/>
  <c r="M465" i="566" s="1"/>
  <c r="J465" i="566" a="1"/>
  <c r="J465" i="566" s="1"/>
  <c r="H465" i="566"/>
  <c r="V464" i="566"/>
  <c r="W464" i="566" s="1"/>
  <c r="N464" i="566"/>
  <c r="N479" i="566" s="1"/>
  <c r="K464" i="566" a="1"/>
  <c r="K464" i="566" s="1"/>
  <c r="M464" i="566" s="1"/>
  <c r="J464" i="566" a="1"/>
  <c r="J464" i="566" s="1"/>
  <c r="H464" i="566"/>
  <c r="AA463" i="566"/>
  <c r="Z463" i="566"/>
  <c r="Y463" i="566"/>
  <c r="X463" i="566"/>
  <c r="U463" i="566"/>
  <c r="T463" i="566"/>
  <c r="S463" i="566"/>
  <c r="R463" i="566"/>
  <c r="Q463" i="566"/>
  <c r="P463" i="566"/>
  <c r="O463" i="566"/>
  <c r="I463" i="566"/>
  <c r="G463" i="566"/>
  <c r="J463" i="566" s="1" a="1"/>
  <c r="J463" i="566" s="1"/>
  <c r="V462" i="566"/>
  <c r="W462" i="566" s="1"/>
  <c r="N462" i="566"/>
  <c r="K462" i="566" a="1"/>
  <c r="K462" i="566" s="1"/>
  <c r="M462" i="566" s="1"/>
  <c r="J462" i="566" a="1"/>
  <c r="J462" i="566" s="1"/>
  <c r="H462" i="566"/>
  <c r="V461" i="566"/>
  <c r="W461" i="566" s="1"/>
  <c r="N461" i="566"/>
  <c r="M461" i="566"/>
  <c r="K461" i="566" a="1"/>
  <c r="K461" i="566" s="1"/>
  <c r="J461" i="566" a="1"/>
  <c r="J461" i="566" s="1"/>
  <c r="H461" i="566"/>
  <c r="W460" i="566"/>
  <c r="V460" i="566"/>
  <c r="N460" i="566"/>
  <c r="K460" i="566" a="1"/>
  <c r="K460" i="566" s="1"/>
  <c r="M460" i="566" s="1"/>
  <c r="J460" i="566" a="1"/>
  <c r="J460" i="566" s="1"/>
  <c r="H460" i="566"/>
  <c r="K459" i="566"/>
  <c r="M459" i="566" s="1"/>
  <c r="K459" i="566" a="1"/>
  <c r="H459" i="566"/>
  <c r="K458" i="566" a="1"/>
  <c r="K458" i="566" s="1"/>
  <c r="M458" i="566" s="1"/>
  <c r="H458" i="566"/>
  <c r="K457" i="566" a="1"/>
  <c r="K457" i="566" s="1"/>
  <c r="M457" i="566" s="1"/>
  <c r="H457" i="566"/>
  <c r="V456" i="566"/>
  <c r="W456" i="566" s="1"/>
  <c r="N456" i="566"/>
  <c r="K456" i="566" a="1"/>
  <c r="K456" i="566" s="1"/>
  <c r="M456" i="566" s="1"/>
  <c r="J456" i="566" a="1"/>
  <c r="J456" i="566" s="1"/>
  <c r="H456" i="566"/>
  <c r="V455" i="566"/>
  <c r="W455" i="566" s="1"/>
  <c r="N455" i="566"/>
  <c r="K455" i="566" a="1"/>
  <c r="K455" i="566" s="1"/>
  <c r="M455" i="566" s="1"/>
  <c r="J455" i="566" a="1"/>
  <c r="J455" i="566" s="1"/>
  <c r="H455" i="566"/>
  <c r="N454" i="566"/>
  <c r="K454" i="566" a="1"/>
  <c r="K454" i="566" s="1"/>
  <c r="M454" i="566" s="1"/>
  <c r="H454" i="566"/>
  <c r="N453" i="566"/>
  <c r="K453" i="566" a="1"/>
  <c r="K453" i="566" s="1"/>
  <c r="M453" i="566" s="1"/>
  <c r="H453" i="566"/>
  <c r="N452" i="566"/>
  <c r="K452" i="566" a="1"/>
  <c r="K452" i="566" s="1"/>
  <c r="M452" i="566" s="1"/>
  <c r="H452" i="566"/>
  <c r="N451" i="566"/>
  <c r="K451" i="566" a="1"/>
  <c r="K451" i="566" s="1"/>
  <c r="M451" i="566" s="1"/>
  <c r="H451" i="566"/>
  <c r="N450" i="566"/>
  <c r="K450" i="566" a="1"/>
  <c r="K450" i="566" s="1"/>
  <c r="M450" i="566" s="1"/>
  <c r="H450" i="566"/>
  <c r="N449" i="566"/>
  <c r="K449" i="566" a="1"/>
  <c r="K449" i="566" s="1"/>
  <c r="M449" i="566" s="1"/>
  <c r="H449" i="566"/>
  <c r="V448" i="566"/>
  <c r="W448" i="566" s="1"/>
  <c r="N448" i="566"/>
  <c r="K448" i="566" a="1"/>
  <c r="K448" i="566" s="1"/>
  <c r="M448" i="566" s="1"/>
  <c r="J448" i="566" a="1"/>
  <c r="J448" i="566" s="1"/>
  <c r="H448" i="566"/>
  <c r="V447" i="566"/>
  <c r="W447" i="566" s="1"/>
  <c r="N447" i="566"/>
  <c r="K447" i="566"/>
  <c r="M447" i="566" s="1"/>
  <c r="K447" i="566" a="1"/>
  <c r="J447" i="566"/>
  <c r="J447" i="566" a="1"/>
  <c r="H447" i="566"/>
  <c r="V446" i="566"/>
  <c r="W446" i="566" s="1"/>
  <c r="N446" i="566"/>
  <c r="K446" i="566" a="1"/>
  <c r="K446" i="566" s="1"/>
  <c r="M446" i="566" s="1"/>
  <c r="J446" i="566" a="1"/>
  <c r="J446" i="566" s="1"/>
  <c r="H446" i="566"/>
  <c r="W445" i="566"/>
  <c r="V445" i="566"/>
  <c r="N445" i="566"/>
  <c r="K445" i="566" a="1"/>
  <c r="K445" i="566" s="1"/>
  <c r="M445" i="566" s="1"/>
  <c r="J445" i="566" a="1"/>
  <c r="J445" i="566" s="1"/>
  <c r="H445" i="566"/>
  <c r="V444" i="566"/>
  <c r="W444" i="566" s="1"/>
  <c r="N444" i="566"/>
  <c r="K444" i="566" a="1"/>
  <c r="K444" i="566" s="1"/>
  <c r="M444" i="566" s="1"/>
  <c r="J444" i="566" a="1"/>
  <c r="J444" i="566" s="1"/>
  <c r="H444" i="566"/>
  <c r="V443" i="566"/>
  <c r="W443" i="566" s="1"/>
  <c r="N443" i="566"/>
  <c r="K443" i="566" a="1"/>
  <c r="K443" i="566" s="1"/>
  <c r="M443" i="566" s="1"/>
  <c r="J443" i="566" a="1"/>
  <c r="J443" i="566" s="1"/>
  <c r="H443" i="566"/>
  <c r="V442" i="566"/>
  <c r="W442" i="566" s="1"/>
  <c r="N442" i="566"/>
  <c r="K442" i="566" a="1"/>
  <c r="K442" i="566" s="1"/>
  <c r="M442" i="566" s="1"/>
  <c r="J442" i="566" a="1"/>
  <c r="J442" i="566" s="1"/>
  <c r="H442" i="566"/>
  <c r="V441" i="566"/>
  <c r="W441" i="566" s="1"/>
  <c r="N441" i="566"/>
  <c r="K441" i="566" a="1"/>
  <c r="K441" i="566" s="1"/>
  <c r="M441" i="566" s="1"/>
  <c r="J441" i="566" a="1"/>
  <c r="J441" i="566" s="1"/>
  <c r="H441" i="566"/>
  <c r="V440" i="566"/>
  <c r="W440" i="566" s="1"/>
  <c r="N440" i="566"/>
  <c r="K440" i="566" a="1"/>
  <c r="K440" i="566" s="1"/>
  <c r="M440" i="566" s="1"/>
  <c r="J440" i="566" a="1"/>
  <c r="J440" i="566" s="1"/>
  <c r="H440" i="566"/>
  <c r="V439" i="566"/>
  <c r="W439" i="566" s="1"/>
  <c r="N439" i="566"/>
  <c r="K439" i="566"/>
  <c r="M439" i="566" s="1"/>
  <c r="K439" i="566" a="1"/>
  <c r="J439" i="566"/>
  <c r="J439" i="566" a="1"/>
  <c r="H439" i="566"/>
  <c r="V438" i="566"/>
  <c r="W438" i="566" s="1"/>
  <c r="N438" i="566"/>
  <c r="K438" i="566" a="1"/>
  <c r="K438" i="566" s="1"/>
  <c r="M438" i="566" s="1"/>
  <c r="J438" i="566" a="1"/>
  <c r="J438" i="566" s="1"/>
  <c r="H438" i="566"/>
  <c r="W437" i="566"/>
  <c r="V437" i="566"/>
  <c r="N437" i="566"/>
  <c r="K437" i="566" a="1"/>
  <c r="K437" i="566" s="1"/>
  <c r="M437" i="566" s="1"/>
  <c r="J437" i="566" a="1"/>
  <c r="J437" i="566" s="1"/>
  <c r="H437" i="566"/>
  <c r="N436" i="566"/>
  <c r="K436" i="566" a="1"/>
  <c r="K436" i="566" s="1"/>
  <c r="M436" i="566" s="1"/>
  <c r="H436" i="566"/>
  <c r="V435" i="566"/>
  <c r="W435" i="566" s="1"/>
  <c r="N435" i="566"/>
  <c r="K435" i="566" a="1"/>
  <c r="K435" i="566" s="1"/>
  <c r="M435" i="566" s="1"/>
  <c r="J435" i="566" a="1"/>
  <c r="J435" i="566" s="1"/>
  <c r="H435" i="566"/>
  <c r="V434" i="566"/>
  <c r="W434" i="566" s="1"/>
  <c r="N434" i="566"/>
  <c r="K434" i="566" a="1"/>
  <c r="K434" i="566" s="1"/>
  <c r="M434" i="566" s="1"/>
  <c r="J434" i="566" a="1"/>
  <c r="J434" i="566" s="1"/>
  <c r="H434" i="566"/>
  <c r="V433" i="566"/>
  <c r="W433" i="566" s="1"/>
  <c r="N433" i="566"/>
  <c r="K433" i="566"/>
  <c r="M433" i="566" s="1"/>
  <c r="K433" i="566" a="1"/>
  <c r="J433" i="566"/>
  <c r="J433" i="566" a="1"/>
  <c r="H433" i="566"/>
  <c r="V432" i="566"/>
  <c r="W432" i="566" s="1"/>
  <c r="N432" i="566"/>
  <c r="K432" i="566" a="1"/>
  <c r="K432" i="566" s="1"/>
  <c r="M432" i="566" s="1"/>
  <c r="J432" i="566" a="1"/>
  <c r="J432" i="566" s="1"/>
  <c r="H432" i="566"/>
  <c r="W431" i="566"/>
  <c r="V431" i="566"/>
  <c r="N431" i="566"/>
  <c r="K431" i="566" a="1"/>
  <c r="K431" i="566" s="1"/>
  <c r="M431" i="566" s="1"/>
  <c r="J431" i="566" a="1"/>
  <c r="J431" i="566" s="1"/>
  <c r="H431" i="566"/>
  <c r="V430" i="566"/>
  <c r="W430" i="566" s="1"/>
  <c r="N430" i="566"/>
  <c r="K430" i="566" a="1"/>
  <c r="K430" i="566" s="1"/>
  <c r="M430" i="566" s="1"/>
  <c r="J430" i="566" a="1"/>
  <c r="J430" i="566" s="1"/>
  <c r="H430" i="566"/>
  <c r="V429" i="566"/>
  <c r="N429" i="566"/>
  <c r="N463" i="566" s="1"/>
  <c r="K429" i="566" a="1"/>
  <c r="K429" i="566" s="1"/>
  <c r="J429" i="566" a="1"/>
  <c r="J429" i="566" s="1"/>
  <c r="H429" i="566"/>
  <c r="AA428" i="566"/>
  <c r="Z428" i="566"/>
  <c r="Y428" i="566"/>
  <c r="X428" i="566"/>
  <c r="U428" i="566"/>
  <c r="T428" i="566"/>
  <c r="S428" i="566"/>
  <c r="R428" i="566"/>
  <c r="Q428" i="566"/>
  <c r="P428" i="566"/>
  <c r="O428" i="566"/>
  <c r="I428" i="566"/>
  <c r="G428" i="566"/>
  <c r="J428" i="566" s="1" a="1"/>
  <c r="J428" i="566" s="1"/>
  <c r="K427" i="566" a="1"/>
  <c r="K427" i="566" s="1"/>
  <c r="M427" i="566" s="1"/>
  <c r="H427" i="566"/>
  <c r="K426" i="566" a="1"/>
  <c r="K426" i="566" s="1"/>
  <c r="M426" i="566" s="1"/>
  <c r="H426" i="566"/>
  <c r="K425" i="566" a="1"/>
  <c r="K425" i="566" s="1"/>
  <c r="M425" i="566" s="1"/>
  <c r="H425" i="566"/>
  <c r="K424" i="566" a="1"/>
  <c r="K424" i="566" s="1"/>
  <c r="M424" i="566" s="1"/>
  <c r="H424" i="566"/>
  <c r="K423" i="566" a="1"/>
  <c r="K423" i="566" s="1"/>
  <c r="M423" i="566" s="1"/>
  <c r="H423" i="566"/>
  <c r="K422" i="566" a="1"/>
  <c r="K422" i="566" s="1"/>
  <c r="M422" i="566" s="1"/>
  <c r="H422" i="566"/>
  <c r="K421" i="566" a="1"/>
  <c r="K421" i="566" s="1"/>
  <c r="M421" i="566" s="1"/>
  <c r="H421" i="566"/>
  <c r="M420" i="566"/>
  <c r="K420" i="566" a="1"/>
  <c r="K420" i="566" s="1"/>
  <c r="H420" i="566"/>
  <c r="K419" i="566" a="1"/>
  <c r="K419" i="566" s="1"/>
  <c r="M419" i="566" s="1"/>
  <c r="H419" i="566"/>
  <c r="K418" i="566" a="1"/>
  <c r="K418" i="566" s="1"/>
  <c r="M418" i="566" s="1"/>
  <c r="H418" i="566"/>
  <c r="V417" i="566"/>
  <c r="W417" i="566" s="1"/>
  <c r="N417" i="566"/>
  <c r="K417" i="566" a="1"/>
  <c r="K417" i="566" s="1"/>
  <c r="M417" i="566" s="1"/>
  <c r="J417" i="566" a="1"/>
  <c r="J417" i="566" s="1"/>
  <c r="H417" i="566"/>
  <c r="V416" i="566"/>
  <c r="W416" i="566" s="1"/>
  <c r="N416" i="566"/>
  <c r="K416" i="566" a="1"/>
  <c r="K416" i="566" s="1"/>
  <c r="M416" i="566" s="1"/>
  <c r="J416" i="566" a="1"/>
  <c r="J416" i="566" s="1"/>
  <c r="H416" i="566"/>
  <c r="V415" i="566"/>
  <c r="W415" i="566" s="1"/>
  <c r="N415" i="566"/>
  <c r="K415" i="566" a="1"/>
  <c r="K415" i="566" s="1"/>
  <c r="M415" i="566" s="1"/>
  <c r="J415" i="566" a="1"/>
  <c r="J415" i="566" s="1"/>
  <c r="H415" i="566"/>
  <c r="V414" i="566"/>
  <c r="W414" i="566" s="1"/>
  <c r="N414" i="566"/>
  <c r="K414" i="566" a="1"/>
  <c r="K414" i="566" s="1"/>
  <c r="M414" i="566" s="1"/>
  <c r="J414" i="566" a="1"/>
  <c r="J414" i="566" s="1"/>
  <c r="H414" i="566"/>
  <c r="H413" i="566"/>
  <c r="V412" i="566"/>
  <c r="W412" i="566" s="1"/>
  <c r="N412" i="566"/>
  <c r="K412" i="566"/>
  <c r="M412" i="566" s="1"/>
  <c r="K412" i="566" a="1"/>
  <c r="J412" i="566"/>
  <c r="J412" i="566" a="1"/>
  <c r="H412" i="566"/>
  <c r="V411" i="566"/>
  <c r="W411" i="566" s="1"/>
  <c r="N411" i="566"/>
  <c r="K411" i="566" a="1"/>
  <c r="K411" i="566" s="1"/>
  <c r="M411" i="566" s="1"/>
  <c r="J411" i="566" a="1"/>
  <c r="J411" i="566" s="1"/>
  <c r="H411" i="566"/>
  <c r="H410" i="566"/>
  <c r="K409" i="566" a="1"/>
  <c r="K409" i="566" s="1"/>
  <c r="H409" i="566"/>
  <c r="V408" i="566"/>
  <c r="W408" i="566" s="1"/>
  <c r="N408" i="566"/>
  <c r="K408" i="566" a="1"/>
  <c r="K408" i="566" s="1"/>
  <c r="M408" i="566" s="1"/>
  <c r="J408" i="566" a="1"/>
  <c r="J408" i="566" s="1"/>
  <c r="H408" i="566"/>
  <c r="V407" i="566"/>
  <c r="W407" i="566" s="1"/>
  <c r="N407" i="566"/>
  <c r="K407" i="566" a="1"/>
  <c r="K407" i="566" s="1"/>
  <c r="M407" i="566" s="1"/>
  <c r="J407" i="566" a="1"/>
  <c r="J407" i="566" s="1"/>
  <c r="H407" i="566"/>
  <c r="V406" i="566"/>
  <c r="W406" i="566" s="1"/>
  <c r="N406" i="566"/>
  <c r="K406" i="566"/>
  <c r="M406" i="566" s="1"/>
  <c r="K406" i="566" a="1"/>
  <c r="J406" i="566"/>
  <c r="J406" i="566" a="1"/>
  <c r="H406" i="566"/>
  <c r="V405" i="566"/>
  <c r="W405" i="566" s="1"/>
  <c r="N405" i="566"/>
  <c r="K405" i="566" a="1"/>
  <c r="K405" i="566" s="1"/>
  <c r="M405" i="566" s="1"/>
  <c r="J405" i="566" a="1"/>
  <c r="J405" i="566" s="1"/>
  <c r="H405" i="566"/>
  <c r="W404" i="566"/>
  <c r="V404" i="566"/>
  <c r="N404" i="566"/>
  <c r="K404" i="566" a="1"/>
  <c r="K404" i="566" s="1"/>
  <c r="M404" i="566" s="1"/>
  <c r="J404" i="566" a="1"/>
  <c r="J404" i="566" s="1"/>
  <c r="H404" i="566"/>
  <c r="V403" i="566"/>
  <c r="W403" i="566" s="1"/>
  <c r="N403" i="566"/>
  <c r="K403" i="566" a="1"/>
  <c r="K403" i="566" s="1"/>
  <c r="M403" i="566" s="1"/>
  <c r="J403" i="566" a="1"/>
  <c r="J403" i="566" s="1"/>
  <c r="H403" i="566"/>
  <c r="V402" i="566"/>
  <c r="W402" i="566" s="1"/>
  <c r="N402" i="566"/>
  <c r="K402" i="566" a="1"/>
  <c r="K402" i="566" s="1"/>
  <c r="M402" i="566" s="1"/>
  <c r="J402" i="566" a="1"/>
  <c r="J402" i="566" s="1"/>
  <c r="H402" i="566"/>
  <c r="V401" i="566"/>
  <c r="W401" i="566" s="1"/>
  <c r="N401" i="566"/>
  <c r="K401" i="566" a="1"/>
  <c r="K401" i="566" s="1"/>
  <c r="M401" i="566" s="1"/>
  <c r="J401" i="566" a="1"/>
  <c r="J401" i="566" s="1"/>
  <c r="H401" i="566"/>
  <c r="V400" i="566"/>
  <c r="W400" i="566" s="1"/>
  <c r="N400" i="566"/>
  <c r="K400" i="566" a="1"/>
  <c r="K400" i="566" s="1"/>
  <c r="M400" i="566" s="1"/>
  <c r="J400" i="566" a="1"/>
  <c r="J400" i="566" s="1"/>
  <c r="H400" i="566"/>
  <c r="V399" i="566"/>
  <c r="W399" i="566" s="1"/>
  <c r="N399" i="566"/>
  <c r="K399" i="566" a="1"/>
  <c r="K399" i="566" s="1"/>
  <c r="M399" i="566" s="1"/>
  <c r="J399" i="566" a="1"/>
  <c r="J399" i="566" s="1"/>
  <c r="H399" i="566"/>
  <c r="K398" i="566" a="1"/>
  <c r="K398" i="566" s="1"/>
  <c r="M398" i="566" s="1"/>
  <c r="H398" i="566"/>
  <c r="K397" i="566" a="1"/>
  <c r="K397" i="566" s="1"/>
  <c r="M397" i="566" s="1"/>
  <c r="H397" i="566"/>
  <c r="K396" i="566" a="1"/>
  <c r="K396" i="566" s="1"/>
  <c r="M396" i="566" s="1"/>
  <c r="H396" i="566"/>
  <c r="K395" i="566" a="1"/>
  <c r="K395" i="566" s="1"/>
  <c r="M395" i="566" s="1"/>
  <c r="H395" i="566"/>
  <c r="N394" i="566"/>
  <c r="K394" i="566" a="1"/>
  <c r="K394" i="566" s="1"/>
  <c r="M394" i="566" s="1"/>
  <c r="H394" i="566"/>
  <c r="N393" i="566"/>
  <c r="K393" i="566" a="1"/>
  <c r="K393" i="566" s="1"/>
  <c r="M393" i="566" s="1"/>
  <c r="H393" i="566"/>
  <c r="N392" i="566"/>
  <c r="K392" i="566" a="1"/>
  <c r="K392" i="566" s="1"/>
  <c r="M392" i="566" s="1"/>
  <c r="H392" i="566"/>
  <c r="N391" i="566"/>
  <c r="K391" i="566" a="1"/>
  <c r="K391" i="566" s="1"/>
  <c r="M391" i="566" s="1"/>
  <c r="H391" i="566"/>
  <c r="V390" i="566"/>
  <c r="W390" i="566" s="1"/>
  <c r="N390" i="566"/>
  <c r="K390" i="566" a="1"/>
  <c r="K390" i="566" s="1"/>
  <c r="M390" i="566" s="1"/>
  <c r="J390" i="566" a="1"/>
  <c r="J390" i="566" s="1"/>
  <c r="H390" i="566"/>
  <c r="V389" i="566"/>
  <c r="W389" i="566" s="1"/>
  <c r="N389" i="566"/>
  <c r="K389" i="566" a="1"/>
  <c r="K389" i="566" s="1"/>
  <c r="M389" i="566" s="1"/>
  <c r="J389" i="566" a="1"/>
  <c r="J389" i="566" s="1"/>
  <c r="H389" i="566"/>
  <c r="V388" i="566"/>
  <c r="W388" i="566" s="1"/>
  <c r="N388" i="566"/>
  <c r="K388" i="566" a="1"/>
  <c r="K388" i="566" s="1"/>
  <c r="M388" i="566" s="1"/>
  <c r="J388" i="566" a="1"/>
  <c r="J388" i="566" s="1"/>
  <c r="H388" i="566"/>
  <c r="V387" i="566"/>
  <c r="W387" i="566" s="1"/>
  <c r="N387" i="566"/>
  <c r="K387" i="566" a="1"/>
  <c r="K387" i="566" s="1"/>
  <c r="M387" i="566" s="1"/>
  <c r="J387" i="566" a="1"/>
  <c r="J387" i="566" s="1"/>
  <c r="H387" i="566"/>
  <c r="V386" i="566"/>
  <c r="W386" i="566" s="1"/>
  <c r="N386" i="566"/>
  <c r="K386" i="566" a="1"/>
  <c r="K386" i="566" s="1"/>
  <c r="M386" i="566" s="1"/>
  <c r="J386" i="566" a="1"/>
  <c r="J386" i="566" s="1"/>
  <c r="H386" i="566"/>
  <c r="V385" i="566"/>
  <c r="W385" i="566" s="1"/>
  <c r="N385" i="566"/>
  <c r="K385" i="566" a="1"/>
  <c r="K385" i="566" s="1"/>
  <c r="M385" i="566" s="1"/>
  <c r="J385" i="566" a="1"/>
  <c r="J385" i="566" s="1"/>
  <c r="H385" i="566"/>
  <c r="V384" i="566"/>
  <c r="W384" i="566" s="1"/>
  <c r="N384" i="566"/>
  <c r="K384" i="566" a="1"/>
  <c r="K384" i="566" s="1"/>
  <c r="M384" i="566" s="1"/>
  <c r="J384" i="566" a="1"/>
  <c r="J384" i="566" s="1"/>
  <c r="H384" i="566"/>
  <c r="V383" i="566"/>
  <c r="W383" i="566" s="1"/>
  <c r="N383" i="566"/>
  <c r="K383" i="566" a="1"/>
  <c r="K383" i="566" s="1"/>
  <c r="M383" i="566" s="1"/>
  <c r="J383" i="566" a="1"/>
  <c r="J383" i="566" s="1"/>
  <c r="H383" i="566"/>
  <c r="V382" i="566"/>
  <c r="W382" i="566" s="1"/>
  <c r="N382" i="566"/>
  <c r="K382" i="566" a="1"/>
  <c r="K382" i="566" s="1"/>
  <c r="M382" i="566" s="1"/>
  <c r="J382" i="566" a="1"/>
  <c r="J382" i="566" s="1"/>
  <c r="H382" i="566"/>
  <c r="V381" i="566"/>
  <c r="W381" i="566" s="1"/>
  <c r="N381" i="566"/>
  <c r="K381" i="566" a="1"/>
  <c r="K381" i="566" s="1"/>
  <c r="M381" i="566" s="1"/>
  <c r="J381" i="566" a="1"/>
  <c r="J381" i="566" s="1"/>
  <c r="H381" i="566"/>
  <c r="V380" i="566"/>
  <c r="W380" i="566" s="1"/>
  <c r="N380" i="566"/>
  <c r="K380" i="566" a="1"/>
  <c r="K380" i="566" s="1"/>
  <c r="M380" i="566" s="1"/>
  <c r="J380" i="566" a="1"/>
  <c r="J380" i="566" s="1"/>
  <c r="H380" i="566"/>
  <c r="V379" i="566"/>
  <c r="W379" i="566" s="1"/>
  <c r="N379" i="566"/>
  <c r="K379" i="566" a="1"/>
  <c r="K379" i="566" s="1"/>
  <c r="M379" i="566" s="1"/>
  <c r="J379" i="566" a="1"/>
  <c r="J379" i="566" s="1"/>
  <c r="H379" i="566"/>
  <c r="K378" i="566" a="1"/>
  <c r="K378" i="566" s="1"/>
  <c r="M378" i="566" s="1"/>
  <c r="H378" i="566"/>
  <c r="K377" i="566" a="1"/>
  <c r="K377" i="566" s="1"/>
  <c r="M377" i="566" s="1"/>
  <c r="H377" i="566"/>
  <c r="K376" i="566" a="1"/>
  <c r="K376" i="566" s="1"/>
  <c r="M376" i="566" s="1"/>
  <c r="H376" i="566"/>
  <c r="W375" i="566"/>
  <c r="V375" i="566"/>
  <c r="N375" i="566"/>
  <c r="K375" i="566" a="1"/>
  <c r="K375" i="566" s="1"/>
  <c r="M375" i="566" s="1"/>
  <c r="J375" i="566" a="1"/>
  <c r="J375" i="566" s="1"/>
  <c r="H375" i="566"/>
  <c r="V374" i="566"/>
  <c r="W374" i="566" s="1"/>
  <c r="N374" i="566"/>
  <c r="K374" i="566" a="1"/>
  <c r="K374" i="566" s="1"/>
  <c r="M374" i="566" s="1"/>
  <c r="J374" i="566" a="1"/>
  <c r="J374" i="566" s="1"/>
  <c r="H374" i="566"/>
  <c r="V373" i="566"/>
  <c r="W373" i="566" s="1"/>
  <c r="N373" i="566"/>
  <c r="K373" i="566" a="1"/>
  <c r="K373" i="566" s="1"/>
  <c r="M373" i="566" s="1"/>
  <c r="J373" i="566" a="1"/>
  <c r="J373" i="566" s="1"/>
  <c r="H373" i="566"/>
  <c r="K372" i="566" a="1"/>
  <c r="K372" i="566" s="1"/>
  <c r="H372" i="566"/>
  <c r="V371" i="566"/>
  <c r="V428" i="566" s="1"/>
  <c r="W428" i="566" s="1"/>
  <c r="N371" i="566"/>
  <c r="K371" i="566"/>
  <c r="M371" i="566" s="1"/>
  <c r="K371" i="566" a="1"/>
  <c r="J371" i="566"/>
  <c r="J371" i="566" a="1"/>
  <c r="H371" i="566"/>
  <c r="H428" i="566" s="1"/>
  <c r="AA370" i="566"/>
  <c r="Z370" i="566"/>
  <c r="Z507" i="566" s="1"/>
  <c r="Y370" i="566"/>
  <c r="Y507" i="566" s="1"/>
  <c r="X370" i="566"/>
  <c r="X507" i="566" s="1"/>
  <c r="U370" i="566"/>
  <c r="T370" i="566"/>
  <c r="T507" i="566" s="1"/>
  <c r="S370" i="566"/>
  <c r="R370" i="566"/>
  <c r="R507" i="566" s="1"/>
  <c r="Q370" i="566"/>
  <c r="Q507" i="566" s="1"/>
  <c r="P370" i="566"/>
  <c r="P507" i="566" s="1"/>
  <c r="O370" i="566"/>
  <c r="I370" i="566"/>
  <c r="I507" i="566" s="1"/>
  <c r="B515" i="566" s="1"/>
  <c r="G370" i="566"/>
  <c r="G507" i="566" s="1"/>
  <c r="V369" i="566"/>
  <c r="W369" i="566" s="1"/>
  <c r="N369" i="566"/>
  <c r="K369" i="566"/>
  <c r="M369" i="566" s="1"/>
  <c r="K369" i="566" a="1"/>
  <c r="J369" i="566"/>
  <c r="J369" i="566" a="1"/>
  <c r="H369" i="566"/>
  <c r="V368" i="566"/>
  <c r="W368" i="566" s="1"/>
  <c r="N368" i="566"/>
  <c r="K368" i="566" a="1"/>
  <c r="K368" i="566" s="1"/>
  <c r="M368" i="566" s="1"/>
  <c r="J368" i="566" a="1"/>
  <c r="J368" i="566" s="1"/>
  <c r="H368" i="566"/>
  <c r="K367" i="566" a="1"/>
  <c r="K367" i="566" s="1"/>
  <c r="M367" i="566" s="1"/>
  <c r="H367" i="566"/>
  <c r="M366" i="566"/>
  <c r="K366" i="566" a="1"/>
  <c r="K366" i="566" s="1"/>
  <c r="H366" i="566"/>
  <c r="K365" i="566" a="1"/>
  <c r="K365" i="566" s="1"/>
  <c r="M365" i="566" s="1"/>
  <c r="H365" i="566"/>
  <c r="K364" i="566" a="1"/>
  <c r="K364" i="566" s="1"/>
  <c r="M364" i="566" s="1"/>
  <c r="H364" i="566"/>
  <c r="V363" i="566"/>
  <c r="W363" i="566" s="1"/>
  <c r="N363" i="566"/>
  <c r="K363" i="566" a="1"/>
  <c r="K363" i="566" s="1"/>
  <c r="M363" i="566" s="1"/>
  <c r="J363" i="566" a="1"/>
  <c r="J363" i="566" s="1"/>
  <c r="H363" i="566"/>
  <c r="V362" i="566"/>
  <c r="W362" i="566" s="1"/>
  <c r="N362" i="566"/>
  <c r="K362" i="566" a="1"/>
  <c r="K362" i="566" s="1"/>
  <c r="M362" i="566" s="1"/>
  <c r="J362" i="566" a="1"/>
  <c r="J362" i="566" s="1"/>
  <c r="H362" i="566"/>
  <c r="V361" i="566"/>
  <c r="W361" i="566" s="1"/>
  <c r="N361" i="566"/>
  <c r="K361" i="566"/>
  <c r="M361" i="566" s="1"/>
  <c r="K361" i="566" a="1"/>
  <c r="J361" i="566"/>
  <c r="J361" i="566" a="1"/>
  <c r="H361" i="566"/>
  <c r="H360" i="566"/>
  <c r="H359" i="566"/>
  <c r="V358" i="566"/>
  <c r="W358" i="566" s="1"/>
  <c r="N358" i="566"/>
  <c r="K358" i="566" a="1"/>
  <c r="K358" i="566" s="1"/>
  <c r="M358" i="566" s="1"/>
  <c r="J358" i="566" a="1"/>
  <c r="J358" i="566" s="1"/>
  <c r="H358" i="566"/>
  <c r="W357" i="566"/>
  <c r="V357" i="566"/>
  <c r="N357" i="566"/>
  <c r="K357" i="566" a="1"/>
  <c r="K357" i="566" s="1"/>
  <c r="M357" i="566" s="1"/>
  <c r="J357" i="566" a="1"/>
  <c r="J357" i="566" s="1"/>
  <c r="H357" i="566"/>
  <c r="K356" i="566"/>
  <c r="M356" i="566" s="1"/>
  <c r="K356" i="566" a="1"/>
  <c r="H356" i="566"/>
  <c r="K355" i="566" a="1"/>
  <c r="K355" i="566" s="1"/>
  <c r="M355" i="566" s="1"/>
  <c r="H355" i="566"/>
  <c r="V354" i="566"/>
  <c r="W354" i="566" s="1"/>
  <c r="N354" i="566"/>
  <c r="K354" i="566" a="1"/>
  <c r="K354" i="566" s="1"/>
  <c r="M354" i="566" s="1"/>
  <c r="J354" i="566" a="1"/>
  <c r="J354" i="566" s="1"/>
  <c r="H354" i="566"/>
  <c r="V353" i="566"/>
  <c r="W353" i="566" s="1"/>
  <c r="N353" i="566"/>
  <c r="K353" i="566"/>
  <c r="M353" i="566" s="1"/>
  <c r="K353" i="566" a="1"/>
  <c r="J353" i="566"/>
  <c r="J353" i="566" a="1"/>
  <c r="H353" i="566"/>
  <c r="V352" i="566"/>
  <c r="W352" i="566" s="1"/>
  <c r="N352" i="566"/>
  <c r="K352" i="566" a="1"/>
  <c r="K352" i="566" s="1"/>
  <c r="M352" i="566" s="1"/>
  <c r="J352" i="566" a="1"/>
  <c r="J352" i="566" s="1"/>
  <c r="H352" i="566"/>
  <c r="W351" i="566"/>
  <c r="V351" i="566"/>
  <c r="N351" i="566"/>
  <c r="K351" i="566" a="1"/>
  <c r="K351" i="566" s="1"/>
  <c r="M351" i="566" s="1"/>
  <c r="J351" i="566" a="1"/>
  <c r="J351" i="566" s="1"/>
  <c r="H351" i="566"/>
  <c r="V350" i="566"/>
  <c r="W350" i="566" s="1"/>
  <c r="N350" i="566"/>
  <c r="K350" i="566" a="1"/>
  <c r="K350" i="566" s="1"/>
  <c r="M350" i="566" s="1"/>
  <c r="J350" i="566" a="1"/>
  <c r="J350" i="566" s="1"/>
  <c r="H350" i="566"/>
  <c r="V349" i="566"/>
  <c r="W349" i="566" s="1"/>
  <c r="N349" i="566"/>
  <c r="K349" i="566" a="1"/>
  <c r="K349" i="566" s="1"/>
  <c r="M349" i="566" s="1"/>
  <c r="J349" i="566" a="1"/>
  <c r="J349" i="566" s="1"/>
  <c r="H349" i="566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K339" i="566" s="1"/>
  <c r="M339" i="566" s="1"/>
  <c r="I338" i="566"/>
  <c r="E338" i="566"/>
  <c r="K338" i="566" s="1"/>
  <c r="M338" i="566" s="1"/>
  <c r="X337" i="566"/>
  <c r="I337" i="566"/>
  <c r="I341" i="566" s="1"/>
  <c r="E337" i="566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 a="1"/>
  <c r="K333" i="566" s="1"/>
  <c r="H333" i="566"/>
  <c r="K332" i="566" a="1"/>
  <c r="K332" i="566" s="1"/>
  <c r="H332" i="566"/>
  <c r="K331" i="566" a="1"/>
  <c r="K331" i="566" s="1"/>
  <c r="H331" i="566"/>
  <c r="W330" i="566"/>
  <c r="V330" i="566"/>
  <c r="N330" i="566"/>
  <c r="K330" i="566" a="1"/>
  <c r="K330" i="566" s="1"/>
  <c r="D330" i="566"/>
  <c r="H330" i="566" s="1"/>
  <c r="H329" i="566"/>
  <c r="K328" i="566"/>
  <c r="K328" i="566" a="1"/>
  <c r="H328" i="566"/>
  <c r="H327" i="566"/>
  <c r="W326" i="566"/>
  <c r="V326" i="566"/>
  <c r="N326" i="566"/>
  <c r="K326" i="566" a="1"/>
  <c r="K326" i="566" s="1"/>
  <c r="M326" i="566" s="1"/>
  <c r="J326" i="566" a="1"/>
  <c r="J326" i="566" s="1"/>
  <c r="H326" i="566"/>
  <c r="V325" i="566"/>
  <c r="W325" i="566" s="1"/>
  <c r="N325" i="566"/>
  <c r="K325" i="566"/>
  <c r="M325" i="566" s="1"/>
  <c r="K325" i="566" a="1"/>
  <c r="J325" i="566" a="1"/>
  <c r="J325" i="566" s="1"/>
  <c r="H325" i="566"/>
  <c r="H324" i="566"/>
  <c r="V323" i="566"/>
  <c r="W323" i="566" s="1"/>
  <c r="N323" i="566"/>
  <c r="K323" i="566" a="1"/>
  <c r="K323" i="566" s="1"/>
  <c r="M323" i="566" s="1"/>
  <c r="J323" i="566" a="1"/>
  <c r="J323" i="566" s="1"/>
  <c r="H323" i="566"/>
  <c r="W322" i="566"/>
  <c r="V322" i="566"/>
  <c r="N322" i="566"/>
  <c r="K322" i="566" a="1"/>
  <c r="K322" i="566" s="1"/>
  <c r="M322" i="566" s="1"/>
  <c r="J322" i="566" a="1"/>
  <c r="J322" i="566" s="1"/>
  <c r="H322" i="566"/>
  <c r="V321" i="566"/>
  <c r="W321" i="566" s="1"/>
  <c r="N321" i="566"/>
  <c r="K321" i="566" a="1"/>
  <c r="K321" i="566" s="1"/>
  <c r="M321" i="566" s="1"/>
  <c r="J321" i="566" a="1"/>
  <c r="J321" i="566" s="1"/>
  <c r="H321" i="566"/>
  <c r="V320" i="566"/>
  <c r="N320" i="566"/>
  <c r="K320" i="566" a="1"/>
  <c r="K320" i="566" s="1"/>
  <c r="K334" i="566" s="1"/>
  <c r="J320" i="566" a="1"/>
  <c r="J320" i="566" s="1"/>
  <c r="H320" i="566"/>
  <c r="AA319" i="566"/>
  <c r="Z319" i="566"/>
  <c r="Y319" i="566"/>
  <c r="X319" i="566"/>
  <c r="U319" i="566"/>
  <c r="T319" i="566"/>
  <c r="S319" i="566"/>
  <c r="Q319" i="566"/>
  <c r="P319" i="566"/>
  <c r="O319" i="566"/>
  <c r="I319" i="566"/>
  <c r="G319" i="566"/>
  <c r="V318" i="566"/>
  <c r="W318" i="566" s="1"/>
  <c r="N318" i="566"/>
  <c r="K318" i="566" a="1"/>
  <c r="K318" i="566" s="1"/>
  <c r="M318" i="566" s="1"/>
  <c r="J318" i="566" a="1"/>
  <c r="J318" i="566" s="1"/>
  <c r="H318" i="566"/>
  <c r="H317" i="566"/>
  <c r="H316" i="566"/>
  <c r="H315" i="566"/>
  <c r="H314" i="566"/>
  <c r="V313" i="566"/>
  <c r="W313" i="566" s="1"/>
  <c r="N313" i="566"/>
  <c r="K313" i="566" a="1"/>
  <c r="K313" i="566" s="1"/>
  <c r="M313" i="566" s="1"/>
  <c r="J313" i="566" a="1"/>
  <c r="J313" i="566" s="1"/>
  <c r="H313" i="566"/>
  <c r="V312" i="566"/>
  <c r="W312" i="566" s="1"/>
  <c r="N312" i="566"/>
  <c r="K312" i="566" a="1"/>
  <c r="K312" i="566" s="1"/>
  <c r="M312" i="566" s="1"/>
  <c r="J312" i="566" a="1"/>
  <c r="J312" i="566" s="1"/>
  <c r="H312" i="566"/>
  <c r="V311" i="566"/>
  <c r="W311" i="566" s="1"/>
  <c r="N311" i="566"/>
  <c r="K311" i="566"/>
  <c r="M311" i="566" s="1"/>
  <c r="K311" i="566" a="1"/>
  <c r="J311" i="566"/>
  <c r="J311" i="566" a="1"/>
  <c r="H311" i="566"/>
  <c r="V310" i="566"/>
  <c r="W310" i="566" s="1"/>
  <c r="N310" i="566"/>
  <c r="K310" i="566" a="1"/>
  <c r="K310" i="566" s="1"/>
  <c r="M310" i="566" s="1"/>
  <c r="J310" i="566" a="1"/>
  <c r="J310" i="566" s="1"/>
  <c r="H310" i="566"/>
  <c r="V309" i="566"/>
  <c r="W309" i="566" s="1"/>
  <c r="N309" i="566"/>
  <c r="N319" i="566" s="1"/>
  <c r="K309" i="566" a="1"/>
  <c r="K309" i="566" s="1"/>
  <c r="J309" i="566" a="1"/>
  <c r="J309" i="566" s="1"/>
  <c r="H309" i="566"/>
  <c r="AA308" i="566"/>
  <c r="Z308" i="566"/>
  <c r="Y308" i="566"/>
  <c r="X308" i="566"/>
  <c r="U308" i="566"/>
  <c r="T308" i="566"/>
  <c r="S308" i="566"/>
  <c r="Q308" i="566"/>
  <c r="P308" i="566"/>
  <c r="O308" i="566"/>
  <c r="I308" i="566"/>
  <c r="G308" i="566"/>
  <c r="V307" i="566"/>
  <c r="W307" i="566" s="1"/>
  <c r="N307" i="566"/>
  <c r="K307" i="566" a="1"/>
  <c r="K307" i="566" s="1"/>
  <c r="M307" i="566" s="1"/>
  <c r="J307" i="566" a="1"/>
  <c r="J307" i="566" s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V305" i="566"/>
  <c r="W305" i="566" s="1"/>
  <c r="N305" i="566"/>
  <c r="K305" i="566" a="1"/>
  <c r="K305" i="566" s="1"/>
  <c r="M305" i="566" s="1"/>
  <c r="J305" i="566" a="1"/>
  <c r="J305" i="566" s="1"/>
  <c r="H305" i="566"/>
  <c r="V304" i="566"/>
  <c r="W304" i="566" s="1"/>
  <c r="N304" i="566"/>
  <c r="K304" i="566" a="1"/>
  <c r="K304" i="566" s="1"/>
  <c r="M304" i="566" s="1"/>
  <c r="J304" i="566" a="1"/>
  <c r="J304" i="566" s="1"/>
  <c r="H304" i="566"/>
  <c r="V303" i="566"/>
  <c r="W303" i="566" s="1"/>
  <c r="N303" i="566"/>
  <c r="K303" i="566" a="1"/>
  <c r="K303" i="566" s="1"/>
  <c r="M303" i="566" s="1"/>
  <c r="J303" i="566" a="1"/>
  <c r="J303" i="566" s="1"/>
  <c r="H303" i="566"/>
  <c r="V302" i="566"/>
  <c r="W302" i="566" s="1"/>
  <c r="N302" i="566"/>
  <c r="K302" i="566" a="1"/>
  <c r="K302" i="566" s="1"/>
  <c r="M302" i="566" s="1"/>
  <c r="J302" i="566" a="1"/>
  <c r="J302" i="566" s="1"/>
  <c r="H302" i="566"/>
  <c r="V301" i="566"/>
  <c r="W301" i="566" s="1"/>
  <c r="N301" i="566"/>
  <c r="K301" i="566" a="1"/>
  <c r="K301" i="566" s="1"/>
  <c r="M301" i="566" s="1"/>
  <c r="J301" i="566" a="1"/>
  <c r="J301" i="566" s="1"/>
  <c r="H301" i="566"/>
  <c r="V300" i="566"/>
  <c r="W300" i="566" s="1"/>
  <c r="N300" i="566"/>
  <c r="K300" i="566" a="1"/>
  <c r="K300" i="566" s="1"/>
  <c r="M300" i="566" s="1"/>
  <c r="J300" i="566" a="1"/>
  <c r="J300" i="566" s="1"/>
  <c r="H300" i="566"/>
  <c r="V299" i="566"/>
  <c r="W299" i="566" s="1"/>
  <c r="N299" i="566"/>
  <c r="K299" i="566"/>
  <c r="M299" i="566" s="1"/>
  <c r="K299" i="566" a="1"/>
  <c r="J299" i="566"/>
  <c r="J299" i="566" a="1"/>
  <c r="H299" i="566"/>
  <c r="V298" i="566"/>
  <c r="W298" i="566" s="1"/>
  <c r="N298" i="566"/>
  <c r="K298" i="566" a="1"/>
  <c r="K298" i="566" s="1"/>
  <c r="M298" i="566" s="1"/>
  <c r="J298" i="566" a="1"/>
  <c r="J298" i="566" s="1"/>
  <c r="H298" i="566"/>
  <c r="W297" i="566"/>
  <c r="V297" i="566"/>
  <c r="N297" i="566"/>
  <c r="K297" i="566" a="1"/>
  <c r="K297" i="566" s="1"/>
  <c r="M297" i="566" s="1"/>
  <c r="J297" i="566" a="1"/>
  <c r="J297" i="566" s="1"/>
  <c r="H297" i="566"/>
  <c r="V296" i="566"/>
  <c r="W296" i="566" s="1"/>
  <c r="N296" i="566"/>
  <c r="K296" i="566" a="1"/>
  <c r="K296" i="566" s="1"/>
  <c r="M296" i="566" s="1"/>
  <c r="J296" i="566" a="1"/>
  <c r="J296" i="566" s="1"/>
  <c r="H296" i="566"/>
  <c r="V295" i="566"/>
  <c r="W295" i="566" s="1"/>
  <c r="N295" i="566"/>
  <c r="K295" i="566" a="1"/>
  <c r="K295" i="566" s="1"/>
  <c r="M295" i="566" s="1"/>
  <c r="J295" i="566" a="1"/>
  <c r="J295" i="566" s="1"/>
  <c r="H295" i="566"/>
  <c r="V294" i="566"/>
  <c r="W294" i="566" s="1"/>
  <c r="N294" i="566"/>
  <c r="K294" i="566" a="1"/>
  <c r="K294" i="566" s="1"/>
  <c r="M294" i="566" s="1"/>
  <c r="J294" i="566" a="1"/>
  <c r="J294" i="566" s="1"/>
  <c r="H294" i="566"/>
  <c r="V293" i="566"/>
  <c r="W293" i="566" s="1"/>
  <c r="N293" i="566"/>
  <c r="K293" i="566" a="1"/>
  <c r="K293" i="566" s="1"/>
  <c r="M293" i="566" s="1"/>
  <c r="J293" i="566" a="1"/>
  <c r="J293" i="566" s="1"/>
  <c r="H293" i="566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I292" i="566"/>
  <c r="G292" i="566"/>
  <c r="V291" i="566"/>
  <c r="W291" i="566" s="1"/>
  <c r="N291" i="566"/>
  <c r="K291" i="566" a="1"/>
  <c r="K291" i="566" s="1"/>
  <c r="M291" i="566" s="1"/>
  <c r="J291" i="566" a="1"/>
  <c r="J291" i="566" s="1"/>
  <c r="H291" i="566"/>
  <c r="V290" i="566"/>
  <c r="W290" i="566" s="1"/>
  <c r="N290" i="566"/>
  <c r="K290" i="566" a="1"/>
  <c r="K290" i="566" s="1"/>
  <c r="M290" i="566" s="1"/>
  <c r="J290" i="566" a="1"/>
  <c r="J290" i="566" s="1"/>
  <c r="H290" i="566"/>
  <c r="V289" i="566"/>
  <c r="W289" i="566" s="1"/>
  <c r="N289" i="566"/>
  <c r="K289" i="566" a="1"/>
  <c r="K289" i="566" s="1"/>
  <c r="M289" i="566" s="1"/>
  <c r="J289" i="566" a="1"/>
  <c r="J289" i="566" s="1"/>
  <c r="H289" i="566"/>
  <c r="H288" i="566"/>
  <c r="H287" i="566"/>
  <c r="H286" i="566"/>
  <c r="V285" i="566"/>
  <c r="W285" i="566" s="1"/>
  <c r="N285" i="566"/>
  <c r="K285" i="566" a="1"/>
  <c r="K285" i="566" s="1"/>
  <c r="M285" i="566" s="1"/>
  <c r="J285" i="566" a="1"/>
  <c r="J285" i="566" s="1"/>
  <c r="H285" i="566"/>
  <c r="V284" i="566"/>
  <c r="W284" i="566" s="1"/>
  <c r="N284" i="566"/>
  <c r="K284" i="566" a="1"/>
  <c r="K284" i="566" s="1"/>
  <c r="M284" i="566" s="1"/>
  <c r="J284" i="566" a="1"/>
  <c r="J284" i="566" s="1"/>
  <c r="H284" i="566"/>
  <c r="N283" i="566"/>
  <c r="K283" i="566" a="1"/>
  <c r="K283" i="566" s="1"/>
  <c r="M283" i="566" s="1"/>
  <c r="H283" i="566"/>
  <c r="N282" i="566"/>
  <c r="K282" i="566" a="1"/>
  <c r="K282" i="566" s="1"/>
  <c r="M282" i="566" s="1"/>
  <c r="H282" i="566"/>
  <c r="N281" i="566"/>
  <c r="K281" i="566" a="1"/>
  <c r="K281" i="566" s="1"/>
  <c r="M281" i="566" s="1"/>
  <c r="H281" i="566"/>
  <c r="N280" i="566"/>
  <c r="K280" i="566"/>
  <c r="M280" i="566" s="1"/>
  <c r="K280" i="566" a="1"/>
  <c r="H280" i="566"/>
  <c r="N279" i="566"/>
  <c r="K279" i="566" a="1"/>
  <c r="K279" i="566" s="1"/>
  <c r="M279" i="566" s="1"/>
  <c r="H279" i="566"/>
  <c r="N278" i="566"/>
  <c r="K278" i="566" a="1"/>
  <c r="K278" i="566" s="1"/>
  <c r="M278" i="566" s="1"/>
  <c r="H278" i="566"/>
  <c r="V277" i="566"/>
  <c r="W277" i="566" s="1"/>
  <c r="N277" i="566"/>
  <c r="K277" i="566" a="1"/>
  <c r="K277" i="566" s="1"/>
  <c r="M277" i="566" s="1"/>
  <c r="J277" i="566" a="1"/>
  <c r="J277" i="566" s="1"/>
  <c r="H277" i="566"/>
  <c r="V276" i="566"/>
  <c r="W276" i="566" s="1"/>
  <c r="N276" i="566"/>
  <c r="K276" i="566"/>
  <c r="M276" i="566" s="1"/>
  <c r="K276" i="566" a="1"/>
  <c r="J276" i="566"/>
  <c r="J276" i="566" a="1"/>
  <c r="H276" i="566"/>
  <c r="V275" i="566"/>
  <c r="W275" i="566" s="1"/>
  <c r="N275" i="566"/>
  <c r="K275" i="566" a="1"/>
  <c r="K275" i="566" s="1"/>
  <c r="M275" i="566" s="1"/>
  <c r="J275" i="566" a="1"/>
  <c r="J275" i="566" s="1"/>
  <c r="H275" i="566"/>
  <c r="V274" i="566"/>
  <c r="W274" i="566" s="1"/>
  <c r="N274" i="566"/>
  <c r="K274" i="566" a="1"/>
  <c r="K274" i="566" s="1"/>
  <c r="M274" i="566" s="1"/>
  <c r="J274" i="566" a="1"/>
  <c r="J274" i="566" s="1"/>
  <c r="H274" i="566"/>
  <c r="V273" i="566"/>
  <c r="W273" i="566" s="1"/>
  <c r="N273" i="566"/>
  <c r="K273" i="566" a="1"/>
  <c r="K273" i="566" s="1"/>
  <c r="M273" i="566" s="1"/>
  <c r="J273" i="566" a="1"/>
  <c r="J273" i="566" s="1"/>
  <c r="H273" i="566"/>
  <c r="V272" i="566"/>
  <c r="W272" i="566" s="1"/>
  <c r="N272" i="566"/>
  <c r="K272" i="566" a="1"/>
  <c r="K272" i="566" s="1"/>
  <c r="M272" i="566" s="1"/>
  <c r="J272" i="566" a="1"/>
  <c r="J272" i="566" s="1"/>
  <c r="H272" i="566"/>
  <c r="V271" i="566"/>
  <c r="W271" i="566" s="1"/>
  <c r="N271" i="566"/>
  <c r="K271" i="566" a="1"/>
  <c r="K271" i="566" s="1"/>
  <c r="M271" i="566" s="1"/>
  <c r="J271" i="566" a="1"/>
  <c r="J271" i="566" s="1"/>
  <c r="H271" i="566"/>
  <c r="V270" i="566"/>
  <c r="W270" i="566" s="1"/>
  <c r="N270" i="566"/>
  <c r="K270" i="566" a="1"/>
  <c r="K270" i="566" s="1"/>
  <c r="M270" i="566" s="1"/>
  <c r="J270" i="566" a="1"/>
  <c r="J270" i="566" s="1"/>
  <c r="H270" i="566"/>
  <c r="V269" i="566"/>
  <c r="W269" i="566" s="1"/>
  <c r="N269" i="566"/>
  <c r="K269" i="566" a="1"/>
  <c r="K269" i="566" s="1"/>
  <c r="M269" i="566" s="1"/>
  <c r="J269" i="566" a="1"/>
  <c r="J269" i="566" s="1"/>
  <c r="H269" i="566"/>
  <c r="V268" i="566"/>
  <c r="W268" i="566" s="1"/>
  <c r="N268" i="566"/>
  <c r="K268" i="566"/>
  <c r="M268" i="566" s="1"/>
  <c r="K268" i="566" a="1"/>
  <c r="J268" i="566"/>
  <c r="J268" i="566" a="1"/>
  <c r="H268" i="566"/>
  <c r="V267" i="566"/>
  <c r="W267" i="566" s="1"/>
  <c r="N267" i="566"/>
  <c r="K267" i="566" a="1"/>
  <c r="K267" i="566" s="1"/>
  <c r="M267" i="566" s="1"/>
  <c r="J267" i="566" a="1"/>
  <c r="J267" i="566" s="1"/>
  <c r="H267" i="566"/>
  <c r="W266" i="566"/>
  <c r="V266" i="566"/>
  <c r="N266" i="566"/>
  <c r="K266" i="566" a="1"/>
  <c r="K266" i="566" s="1"/>
  <c r="M266" i="566" s="1"/>
  <c r="J266" i="566" a="1"/>
  <c r="J266" i="566" s="1"/>
  <c r="H266" i="566"/>
  <c r="N265" i="566"/>
  <c r="K265" i="566" a="1"/>
  <c r="K265" i="566" s="1"/>
  <c r="M265" i="566" s="1"/>
  <c r="H265" i="566"/>
  <c r="V264" i="566"/>
  <c r="W264" i="566" s="1"/>
  <c r="N264" i="566"/>
  <c r="K264" i="566" a="1"/>
  <c r="K264" i="566" s="1"/>
  <c r="M264" i="566" s="1"/>
  <c r="J264" i="566" a="1"/>
  <c r="J264" i="566" s="1"/>
  <c r="H264" i="566"/>
  <c r="V263" i="566"/>
  <c r="W263" i="566" s="1"/>
  <c r="N263" i="566"/>
  <c r="K263" i="566" a="1"/>
  <c r="K263" i="566" s="1"/>
  <c r="M263" i="566" s="1"/>
  <c r="J263" i="566" a="1"/>
  <c r="J263" i="566" s="1"/>
  <c r="H263" i="566"/>
  <c r="V262" i="566"/>
  <c r="W262" i="566" s="1"/>
  <c r="N262" i="566"/>
  <c r="K262" i="566"/>
  <c r="M262" i="566" s="1"/>
  <c r="K262" i="566" a="1"/>
  <c r="J262" i="566" a="1"/>
  <c r="J262" i="566" s="1"/>
  <c r="H262" i="566"/>
  <c r="V261" i="566"/>
  <c r="W261" i="566" s="1"/>
  <c r="N261" i="566"/>
  <c r="K261" i="566" a="1"/>
  <c r="K261" i="566" s="1"/>
  <c r="M261" i="566" s="1"/>
  <c r="J261" i="566" a="1"/>
  <c r="J261" i="566" s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V259" i="566"/>
  <c r="W259" i="566" s="1"/>
  <c r="N259" i="566"/>
  <c r="K259" i="566" a="1"/>
  <c r="K259" i="566" s="1"/>
  <c r="M259" i="566" s="1"/>
  <c r="J259" i="566" a="1"/>
  <c r="J259" i="566" s="1"/>
  <c r="H259" i="566"/>
  <c r="V258" i="566"/>
  <c r="W258" i="566" s="1"/>
  <c r="N258" i="566"/>
  <c r="K258" i="566" a="1"/>
  <c r="K258" i="566" s="1"/>
  <c r="J258" i="566" a="1"/>
  <c r="J258" i="566" s="1"/>
  <c r="H258" i="566"/>
  <c r="AA257" i="566"/>
  <c r="Z257" i="566"/>
  <c r="Y257" i="566"/>
  <c r="X257" i="566"/>
  <c r="U257" i="566"/>
  <c r="T257" i="566"/>
  <c r="S257" i="566"/>
  <c r="R257" i="566"/>
  <c r="Q257" i="566"/>
  <c r="P257" i="566"/>
  <c r="O257" i="566"/>
  <c r="R338" i="566" s="1"/>
  <c r="I257" i="566"/>
  <c r="G257" i="566"/>
  <c r="H256" i="566"/>
  <c r="H255" i="566"/>
  <c r="H254" i="566"/>
  <c r="H253" i="566"/>
  <c r="H252" i="566"/>
  <c r="H251" i="566"/>
  <c r="K250" i="566" a="1"/>
  <c r="K250" i="566" s="1"/>
  <c r="M250" i="566" s="1"/>
  <c r="H250" i="566"/>
  <c r="K249" i="566" a="1"/>
  <c r="K249" i="566" s="1"/>
  <c r="M249" i="566" s="1"/>
  <c r="H249" i="566"/>
  <c r="K248" i="566" a="1"/>
  <c r="K248" i="566" s="1"/>
  <c r="M248" i="566" s="1"/>
  <c r="H248" i="566"/>
  <c r="K247" i="566" a="1"/>
  <c r="K247" i="566" s="1"/>
  <c r="M247" i="566" s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V245" i="566"/>
  <c r="W245" i="566" s="1"/>
  <c r="N245" i="566"/>
  <c r="K245" i="566" a="1"/>
  <c r="K245" i="566" s="1"/>
  <c r="M245" i="566" s="1"/>
  <c r="J245" i="566" a="1"/>
  <c r="J245" i="566" s="1"/>
  <c r="H245" i="566"/>
  <c r="W244" i="566"/>
  <c r="V244" i="566"/>
  <c r="N244" i="566"/>
  <c r="K244" i="566" a="1"/>
  <c r="K244" i="566" s="1"/>
  <c r="M244" i="566" s="1"/>
  <c r="J244" i="566" a="1"/>
  <c r="J244" i="566" s="1"/>
  <c r="H244" i="566"/>
  <c r="V243" i="566"/>
  <c r="W243" i="566" s="1"/>
  <c r="N243" i="566"/>
  <c r="K243" i="566" a="1"/>
  <c r="K243" i="566" s="1"/>
  <c r="M243" i="566" s="1"/>
  <c r="J243" i="566" a="1"/>
  <c r="J243" i="566" s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V240" i="566"/>
  <c r="W240" i="566" s="1"/>
  <c r="N240" i="566"/>
  <c r="K240" i="566" a="1"/>
  <c r="K240" i="566" s="1"/>
  <c r="M240" i="566" s="1"/>
  <c r="J240" i="566" a="1"/>
  <c r="J240" i="566" s="1"/>
  <c r="H240" i="566"/>
  <c r="K239" i="566" a="1"/>
  <c r="K239" i="566" s="1"/>
  <c r="M239" i="566" s="1"/>
  <c r="H239" i="566"/>
  <c r="H238" i="566"/>
  <c r="V237" i="566"/>
  <c r="W237" i="566" s="1"/>
  <c r="N237" i="566"/>
  <c r="M237" i="566"/>
  <c r="J237" i="566" a="1"/>
  <c r="J237" i="566" s="1"/>
  <c r="H237" i="566"/>
  <c r="V236" i="566"/>
  <c r="W236" i="566" s="1"/>
  <c r="N236" i="566"/>
  <c r="M236" i="566"/>
  <c r="J236" i="566" a="1"/>
  <c r="J236" i="566" s="1"/>
  <c r="H236" i="566"/>
  <c r="V235" i="566"/>
  <c r="W235" i="566" s="1"/>
  <c r="N235" i="566"/>
  <c r="M235" i="566"/>
  <c r="J235" i="566" a="1"/>
  <c r="J235" i="566" s="1"/>
  <c r="H235" i="566"/>
  <c r="V234" i="566"/>
  <c r="W234" i="566" s="1"/>
  <c r="N234" i="566"/>
  <c r="M234" i="566"/>
  <c r="J234" i="566" a="1"/>
  <c r="J234" i="566" s="1"/>
  <c r="H234" i="566"/>
  <c r="V233" i="566"/>
  <c r="W233" i="566" s="1"/>
  <c r="N233" i="566"/>
  <c r="M233" i="566"/>
  <c r="J233" i="566" a="1"/>
  <c r="J233" i="566" s="1"/>
  <c r="H233" i="566"/>
  <c r="V232" i="566"/>
  <c r="W232" i="566" s="1"/>
  <c r="N232" i="566"/>
  <c r="M232" i="566"/>
  <c r="J232" i="566" a="1"/>
  <c r="J232" i="566" s="1"/>
  <c r="H232" i="566"/>
  <c r="V231" i="566"/>
  <c r="W231" i="566" s="1"/>
  <c r="N231" i="566"/>
  <c r="M231" i="566"/>
  <c r="J231" i="566" a="1"/>
  <c r="J231" i="566" s="1"/>
  <c r="H231" i="566"/>
  <c r="V230" i="566"/>
  <c r="W230" i="566" s="1"/>
  <c r="N230" i="566"/>
  <c r="M230" i="566"/>
  <c r="J230" i="566" a="1"/>
  <c r="J230" i="566" s="1"/>
  <c r="H230" i="566"/>
  <c r="V229" i="566"/>
  <c r="W229" i="566" s="1"/>
  <c r="N229" i="566"/>
  <c r="M229" i="566"/>
  <c r="J229" i="566" a="1"/>
  <c r="J229" i="566" s="1"/>
  <c r="H229" i="566"/>
  <c r="V228" i="566"/>
  <c r="W228" i="566" s="1"/>
  <c r="N228" i="566"/>
  <c r="M228" i="566"/>
  <c r="J228" i="566" a="1"/>
  <c r="J228" i="566" s="1"/>
  <c r="H228" i="566"/>
  <c r="N227" i="566"/>
  <c r="M227" i="566"/>
  <c r="H227" i="566"/>
  <c r="N226" i="566"/>
  <c r="M226" i="566"/>
  <c r="H226" i="566"/>
  <c r="N225" i="566"/>
  <c r="M225" i="566"/>
  <c r="H225" i="566"/>
  <c r="N224" i="566"/>
  <c r="M224" i="566"/>
  <c r="H224" i="566"/>
  <c r="N223" i="566"/>
  <c r="M223" i="566"/>
  <c r="H223" i="566"/>
  <c r="N222" i="566"/>
  <c r="M222" i="566"/>
  <c r="H222" i="566"/>
  <c r="N221" i="566"/>
  <c r="M221" i="566"/>
  <c r="H221" i="566"/>
  <c r="N220" i="566"/>
  <c r="M220" i="566"/>
  <c r="H220" i="566"/>
  <c r="V219" i="566"/>
  <c r="W219" i="566" s="1"/>
  <c r="N219" i="566"/>
  <c r="M219" i="566"/>
  <c r="J219" i="566" a="1"/>
  <c r="J219" i="566" s="1"/>
  <c r="H219" i="566"/>
  <c r="V218" i="566"/>
  <c r="W218" i="566" s="1"/>
  <c r="N218" i="566"/>
  <c r="M218" i="566"/>
  <c r="J218" i="566" a="1"/>
  <c r="J218" i="566" s="1"/>
  <c r="H218" i="566"/>
  <c r="V217" i="566"/>
  <c r="W217" i="566" s="1"/>
  <c r="N217" i="566"/>
  <c r="M217" i="566"/>
  <c r="J217" i="566" a="1"/>
  <c r="J217" i="566" s="1"/>
  <c r="H217" i="566"/>
  <c r="V216" i="566"/>
  <c r="W216" i="566" s="1"/>
  <c r="N216" i="566"/>
  <c r="M216" i="566"/>
  <c r="J216" i="566" a="1"/>
  <c r="J216" i="566" s="1"/>
  <c r="H216" i="566"/>
  <c r="V215" i="566"/>
  <c r="W215" i="566" s="1"/>
  <c r="N215" i="566"/>
  <c r="M215" i="566"/>
  <c r="J215" i="566" a="1"/>
  <c r="J215" i="566" s="1"/>
  <c r="H215" i="566"/>
  <c r="V214" i="566"/>
  <c r="W214" i="566" s="1"/>
  <c r="N214" i="566"/>
  <c r="M214" i="566"/>
  <c r="J214" i="566" a="1"/>
  <c r="J214" i="566" s="1"/>
  <c r="H214" i="566"/>
  <c r="V213" i="566"/>
  <c r="W213" i="566" s="1"/>
  <c r="N213" i="566"/>
  <c r="M213" i="566"/>
  <c r="J213" i="566" a="1"/>
  <c r="J213" i="566" s="1"/>
  <c r="H213" i="566"/>
  <c r="V212" i="566"/>
  <c r="W212" i="566" s="1"/>
  <c r="N212" i="566"/>
  <c r="M212" i="566"/>
  <c r="J212" i="566" a="1"/>
  <c r="J212" i="566" s="1"/>
  <c r="H212" i="566"/>
  <c r="V211" i="566"/>
  <c r="W211" i="566" s="1"/>
  <c r="N211" i="566"/>
  <c r="M211" i="566"/>
  <c r="J211" i="566" a="1"/>
  <c r="J211" i="566" s="1"/>
  <c r="H211" i="566"/>
  <c r="V210" i="566"/>
  <c r="W210" i="566" s="1"/>
  <c r="N210" i="566"/>
  <c r="M210" i="566"/>
  <c r="J210" i="566" a="1"/>
  <c r="J210" i="566" s="1"/>
  <c r="H210" i="566"/>
  <c r="V209" i="566"/>
  <c r="W209" i="566" s="1"/>
  <c r="N209" i="566"/>
  <c r="M209" i="566"/>
  <c r="J209" i="566" a="1"/>
  <c r="J209" i="566" s="1"/>
  <c r="H209" i="566"/>
  <c r="V208" i="566"/>
  <c r="W208" i="566" s="1"/>
  <c r="N208" i="566"/>
  <c r="M208" i="566"/>
  <c r="J208" i="566" a="1"/>
  <c r="J208" i="566" s="1"/>
  <c r="H208" i="566"/>
  <c r="H207" i="566"/>
  <c r="H206" i="566"/>
  <c r="H205" i="566"/>
  <c r="V204" i="566"/>
  <c r="W204" i="566" s="1"/>
  <c r="N204" i="566"/>
  <c r="M204" i="566"/>
  <c r="J204" i="566" a="1"/>
  <c r="J204" i="566" s="1"/>
  <c r="H204" i="566"/>
  <c r="V203" i="566"/>
  <c r="W203" i="566" s="1"/>
  <c r="N203" i="566"/>
  <c r="M203" i="566"/>
  <c r="J203" i="566" a="1"/>
  <c r="J203" i="566" s="1"/>
  <c r="H203" i="566"/>
  <c r="V202" i="566"/>
  <c r="W202" i="566" s="1"/>
  <c r="N202" i="566"/>
  <c r="M202" i="566"/>
  <c r="J202" i="566" a="1"/>
  <c r="J202" i="566" s="1"/>
  <c r="H202" i="566"/>
  <c r="H201" i="566"/>
  <c r="V200" i="566"/>
  <c r="W200" i="566" s="1"/>
  <c r="N200" i="566"/>
  <c r="N257" i="566" s="1"/>
  <c r="K200" i="566" a="1"/>
  <c r="K200" i="566" s="1"/>
  <c r="J200" i="566" a="1"/>
  <c r="J200" i="566" s="1"/>
  <c r="H200" i="566"/>
  <c r="AA199" i="566"/>
  <c r="AA335" i="566" s="1"/>
  <c r="Z199" i="566"/>
  <c r="Z335" i="566" s="1"/>
  <c r="Y199" i="566"/>
  <c r="Y335" i="566" s="1"/>
  <c r="X199" i="566"/>
  <c r="X335" i="566" s="1"/>
  <c r="U199" i="566"/>
  <c r="U335" i="566" s="1"/>
  <c r="T199" i="566"/>
  <c r="T335" i="566" s="1"/>
  <c r="S199" i="566"/>
  <c r="S335" i="566" s="1"/>
  <c r="R199" i="566"/>
  <c r="R335" i="566" s="1"/>
  <c r="Q199" i="566"/>
  <c r="Q335" i="566" s="1"/>
  <c r="P199" i="566"/>
  <c r="X338" i="566" s="1"/>
  <c r="O199" i="566"/>
  <c r="O335" i="566" s="1"/>
  <c r="I199" i="566"/>
  <c r="B343" i="566" s="1"/>
  <c r="G199" i="566"/>
  <c r="V198" i="566"/>
  <c r="W198" i="566" s="1"/>
  <c r="N198" i="566"/>
  <c r="K198" i="566" a="1"/>
  <c r="K198" i="566" s="1"/>
  <c r="M198" i="566" s="1"/>
  <c r="J198" i="566" a="1"/>
  <c r="J198" i="566" s="1"/>
  <c r="H198" i="566"/>
  <c r="V197" i="566"/>
  <c r="W197" i="566" s="1"/>
  <c r="N197" i="566"/>
  <c r="K197" i="566" a="1"/>
  <c r="K197" i="566" s="1"/>
  <c r="M197" i="566" s="1"/>
  <c r="J197" i="566" a="1"/>
  <c r="J197" i="566" s="1"/>
  <c r="H197" i="566"/>
  <c r="K196" i="566" a="1"/>
  <c r="K196" i="566" s="1"/>
  <c r="M196" i="566" s="1"/>
  <c r="H196" i="566"/>
  <c r="K195" i="566" a="1"/>
  <c r="K195" i="566" s="1"/>
  <c r="M195" i="566" s="1"/>
  <c r="H195" i="566"/>
  <c r="K194" i="566" a="1"/>
  <c r="K194" i="566" s="1"/>
  <c r="M194" i="566" s="1"/>
  <c r="H194" i="566"/>
  <c r="K193" i="566" a="1"/>
  <c r="K193" i="566" s="1"/>
  <c r="M193" i="566" s="1"/>
  <c r="H193" i="566"/>
  <c r="W192" i="566"/>
  <c r="V192" i="566"/>
  <c r="N192" i="566"/>
  <c r="K192" i="566" a="1"/>
  <c r="K192" i="566" s="1"/>
  <c r="M192" i="566" s="1"/>
  <c r="J192" i="566" a="1"/>
  <c r="J192" i="566" s="1"/>
  <c r="H192" i="566"/>
  <c r="V191" i="566"/>
  <c r="W191" i="566" s="1"/>
  <c r="N191" i="566"/>
  <c r="K191" i="566" a="1"/>
  <c r="K191" i="566" s="1"/>
  <c r="M191" i="566" s="1"/>
  <c r="J191" i="566" a="1"/>
  <c r="J191" i="566" s="1"/>
  <c r="H191" i="566"/>
  <c r="V190" i="566"/>
  <c r="W190" i="566" s="1"/>
  <c r="N190" i="566"/>
  <c r="K190" i="566" a="1"/>
  <c r="K190" i="566" s="1"/>
  <c r="M190" i="566" s="1"/>
  <c r="J190" i="566" a="1"/>
  <c r="J190" i="566" s="1"/>
  <c r="H190" i="566"/>
  <c r="N189" i="566"/>
  <c r="K189" i="566" a="1"/>
  <c r="K189" i="566" s="1"/>
  <c r="M189" i="566" s="1"/>
  <c r="J189" i="566" a="1"/>
  <c r="J189" i="566" s="1"/>
  <c r="H189" i="566"/>
  <c r="N188" i="566"/>
  <c r="K188" i="566" a="1"/>
  <c r="K188" i="566" s="1"/>
  <c r="M188" i="566" s="1"/>
  <c r="J188" i="566" a="1"/>
  <c r="J188" i="566" s="1"/>
  <c r="H188" i="566"/>
  <c r="V187" i="566"/>
  <c r="W187" i="566" s="1"/>
  <c r="N187" i="566"/>
  <c r="K187" i="566" a="1"/>
  <c r="K187" i="566" s="1"/>
  <c r="M187" i="566" s="1"/>
  <c r="J187" i="566" a="1"/>
  <c r="J187" i="566" s="1"/>
  <c r="H187" i="566"/>
  <c r="V186" i="566"/>
  <c r="W186" i="566" s="1"/>
  <c r="N186" i="566"/>
  <c r="K186" i="566" a="1"/>
  <c r="K186" i="566" s="1"/>
  <c r="M186" i="566" s="1"/>
  <c r="J186" i="566" a="1"/>
  <c r="J186" i="566" s="1"/>
  <c r="H186" i="566"/>
  <c r="N185" i="566"/>
  <c r="K185" i="566" a="1"/>
  <c r="K185" i="566" s="1"/>
  <c r="M185" i="566" s="1"/>
  <c r="H185" i="566"/>
  <c r="N184" i="566"/>
  <c r="K184" i="566" a="1"/>
  <c r="K184" i="566" s="1"/>
  <c r="M184" i="566" s="1"/>
  <c r="H184" i="566"/>
  <c r="W183" i="566"/>
  <c r="V183" i="566"/>
  <c r="N183" i="566"/>
  <c r="K183" i="566" a="1"/>
  <c r="K183" i="566" s="1"/>
  <c r="M183" i="566" s="1"/>
  <c r="J183" i="566" a="1"/>
  <c r="J183" i="566" s="1"/>
  <c r="H183" i="566"/>
  <c r="V182" i="566"/>
  <c r="W182" i="566" s="1"/>
  <c r="N182" i="566"/>
  <c r="K182" i="566" a="1"/>
  <c r="K182" i="566" s="1"/>
  <c r="M182" i="566" s="1"/>
  <c r="J182" i="566" a="1"/>
  <c r="J182" i="566" s="1"/>
  <c r="H182" i="566"/>
  <c r="V181" i="566"/>
  <c r="W181" i="566" s="1"/>
  <c r="N181" i="566"/>
  <c r="K181" i="566" a="1"/>
  <c r="K181" i="566" s="1"/>
  <c r="M181" i="566" s="1"/>
  <c r="J181" i="566" a="1"/>
  <c r="J181" i="566" s="1"/>
  <c r="H181" i="566"/>
  <c r="V180" i="566"/>
  <c r="W180" i="566" s="1"/>
  <c r="N180" i="566"/>
  <c r="K180" i="566" a="1"/>
  <c r="K180" i="566" s="1"/>
  <c r="M180" i="566" s="1"/>
  <c r="J180" i="566" a="1"/>
  <c r="J180" i="566" s="1"/>
  <c r="H180" i="566"/>
  <c r="W179" i="566"/>
  <c r="V179" i="566"/>
  <c r="N179" i="566"/>
  <c r="K179" i="566" a="1"/>
  <c r="K179" i="566" s="1"/>
  <c r="M179" i="566" s="1"/>
  <c r="J179" i="566" a="1"/>
  <c r="J179" i="566" s="1"/>
  <c r="H179" i="566"/>
  <c r="V178" i="566"/>
  <c r="V199" i="566" s="1"/>
  <c r="N178" i="566"/>
  <c r="K178" i="566" a="1"/>
  <c r="K178" i="566" s="1"/>
  <c r="J178" i="566" a="1"/>
  <c r="J178" i="566" s="1"/>
  <c r="H178" i="566"/>
  <c r="H199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I168" i="566"/>
  <c r="E168" i="566"/>
  <c r="I167" i="566"/>
  <c r="E167" i="566"/>
  <c r="X166" i="566"/>
  <c r="Q524" i="566" s="1"/>
  <c r="I166" i="566"/>
  <c r="E166" i="566"/>
  <c r="E170" i="566" s="1"/>
  <c r="AA163" i="566"/>
  <c r="Z163" i="566"/>
  <c r="Y163" i="566"/>
  <c r="X163" i="566"/>
  <c r="U163" i="566"/>
  <c r="T163" i="566"/>
  <c r="S163" i="566"/>
  <c r="R163" i="566"/>
  <c r="Q163" i="566"/>
  <c r="P163" i="566"/>
  <c r="O163" i="566"/>
  <c r="I163" i="566"/>
  <c r="G163" i="566"/>
  <c r="C529" i="566" s="1"/>
  <c r="H162" i="566"/>
  <c r="H161" i="566"/>
  <c r="H160" i="566"/>
  <c r="V159" i="566"/>
  <c r="W159" i="566" s="1"/>
  <c r="N159" i="566"/>
  <c r="J159" i="566" a="1"/>
  <c r="J159" i="566" s="1"/>
  <c r="H159" i="566"/>
  <c r="D159" i="566"/>
  <c r="V158" i="566"/>
  <c r="W158" i="566" s="1"/>
  <c r="N158" i="566"/>
  <c r="M158" i="566"/>
  <c r="J158" i="566" a="1"/>
  <c r="J158" i="566" s="1"/>
  <c r="H158" i="566"/>
  <c r="H157" i="566"/>
  <c r="H156" i="566"/>
  <c r="V155" i="566"/>
  <c r="W155" i="566" s="1"/>
  <c r="N155" i="566"/>
  <c r="M155" i="566"/>
  <c r="J155" i="566" a="1"/>
  <c r="J155" i="566" s="1"/>
  <c r="H155" i="566"/>
  <c r="V154" i="566"/>
  <c r="W154" i="566" s="1"/>
  <c r="N154" i="566"/>
  <c r="M154" i="566"/>
  <c r="J154" i="566" a="1"/>
  <c r="J154" i="566" s="1"/>
  <c r="H154" i="566"/>
  <c r="H153" i="566"/>
  <c r="V152" i="566"/>
  <c r="W152" i="566" s="1"/>
  <c r="N152" i="566"/>
  <c r="K152" i="566" a="1"/>
  <c r="K152" i="566" s="1"/>
  <c r="M152" i="566" s="1"/>
  <c r="J152" i="566" a="1"/>
  <c r="J152" i="566" s="1"/>
  <c r="H152" i="566"/>
  <c r="V151" i="566"/>
  <c r="W151" i="566" s="1"/>
  <c r="N151" i="566"/>
  <c r="K151" i="566" a="1"/>
  <c r="K151" i="566" s="1"/>
  <c r="M151" i="566" s="1"/>
  <c r="J151" i="566" a="1"/>
  <c r="J151" i="566" s="1"/>
  <c r="H151" i="566"/>
  <c r="V150" i="566"/>
  <c r="W150" i="566" s="1"/>
  <c r="N150" i="566"/>
  <c r="K150" i="566" a="1"/>
  <c r="K150" i="566" s="1"/>
  <c r="M150" i="566" s="1"/>
  <c r="J150" i="566" a="1"/>
  <c r="J150" i="566" s="1"/>
  <c r="H150" i="566"/>
  <c r="V149" i="566"/>
  <c r="W149" i="566" s="1"/>
  <c r="N149" i="566"/>
  <c r="N163" i="566" s="1"/>
  <c r="K149" i="566" a="1"/>
  <c r="K149" i="566" s="1"/>
  <c r="J149" i="566" a="1"/>
  <c r="J149" i="566" s="1"/>
  <c r="H149" i="566"/>
  <c r="AA148" i="566"/>
  <c r="Z148" i="566"/>
  <c r="Y148" i="566"/>
  <c r="X148" i="566"/>
  <c r="U148" i="566"/>
  <c r="T148" i="566"/>
  <c r="S148" i="566"/>
  <c r="Q148" i="566"/>
  <c r="P148" i="566"/>
  <c r="O148" i="566"/>
  <c r="I148" i="566"/>
  <c r="G148" i="566"/>
  <c r="C528" i="566" s="1"/>
  <c r="V147" i="566"/>
  <c r="W147" i="566" s="1"/>
  <c r="N147" i="566"/>
  <c r="K147" i="566" a="1"/>
  <c r="K147" i="566" s="1"/>
  <c r="M147" i="566" s="1"/>
  <c r="J147" i="566" a="1"/>
  <c r="J147" i="566" s="1"/>
  <c r="H147" i="566"/>
  <c r="K146" i="566" a="1"/>
  <c r="K146" i="566" s="1"/>
  <c r="H146" i="566"/>
  <c r="K145" i="566" a="1"/>
  <c r="K145" i="566" s="1"/>
  <c r="H145" i="566"/>
  <c r="K144" i="566" a="1"/>
  <c r="K144" i="566" s="1"/>
  <c r="H144" i="566"/>
  <c r="K143" i="566" a="1"/>
  <c r="K143" i="566" s="1"/>
  <c r="H143" i="566"/>
  <c r="V142" i="566"/>
  <c r="W142" i="566" s="1"/>
  <c r="N142" i="566"/>
  <c r="K142" i="566" a="1"/>
  <c r="K142" i="566" s="1"/>
  <c r="M142" i="566" s="1"/>
  <c r="J142" i="566" a="1"/>
  <c r="J142" i="566" s="1"/>
  <c r="H142" i="566"/>
  <c r="V141" i="566"/>
  <c r="W141" i="566" s="1"/>
  <c r="N141" i="566"/>
  <c r="K141" i="566" a="1"/>
  <c r="K141" i="566" s="1"/>
  <c r="M141" i="566" s="1"/>
  <c r="J141" i="566" a="1"/>
  <c r="J141" i="566" s="1"/>
  <c r="H141" i="566"/>
  <c r="V140" i="566"/>
  <c r="W140" i="566" s="1"/>
  <c r="N140" i="566"/>
  <c r="K140" i="566" a="1"/>
  <c r="K140" i="566" s="1"/>
  <c r="M140" i="566" s="1"/>
  <c r="J140" i="566" a="1"/>
  <c r="J140" i="566" s="1"/>
  <c r="H140" i="566"/>
  <c r="V139" i="566"/>
  <c r="W139" i="566" s="1"/>
  <c r="N139" i="566"/>
  <c r="K139" i="566" a="1"/>
  <c r="K139" i="566" s="1"/>
  <c r="M139" i="566" s="1"/>
  <c r="J139" i="566" a="1"/>
  <c r="J139" i="566" s="1"/>
  <c r="H139" i="566"/>
  <c r="V138" i="566"/>
  <c r="N138" i="566"/>
  <c r="K138" i="566" a="1"/>
  <c r="K138" i="566" s="1"/>
  <c r="J138" i="566" a="1"/>
  <c r="J138" i="566" s="1"/>
  <c r="H138" i="566"/>
  <c r="AA137" i="566"/>
  <c r="Z137" i="566"/>
  <c r="Y137" i="566"/>
  <c r="X137" i="566"/>
  <c r="U137" i="566"/>
  <c r="T137" i="566"/>
  <c r="S137" i="566"/>
  <c r="Q137" i="566"/>
  <c r="P137" i="566"/>
  <c r="O137" i="566"/>
  <c r="I137" i="566"/>
  <c r="G137" i="566"/>
  <c r="C527" i="566" s="1"/>
  <c r="V136" i="566"/>
  <c r="W136" i="566" s="1"/>
  <c r="N136" i="566"/>
  <c r="M136" i="566"/>
  <c r="J136" i="566" a="1"/>
  <c r="J136" i="566" s="1"/>
  <c r="H136" i="566"/>
  <c r="V135" i="566"/>
  <c r="W135" i="566" s="1"/>
  <c r="N135" i="566"/>
  <c r="M135" i="566"/>
  <c r="J135" i="566" a="1"/>
  <c r="J135" i="566" s="1"/>
  <c r="H135" i="566"/>
  <c r="V134" i="566"/>
  <c r="W134" i="566" s="1"/>
  <c r="N134" i="566"/>
  <c r="M134" i="566"/>
  <c r="J134" i="566" a="1"/>
  <c r="J134" i="566" s="1"/>
  <c r="H134" i="566"/>
  <c r="V133" i="566"/>
  <c r="W133" i="566" s="1"/>
  <c r="N133" i="566"/>
  <c r="M133" i="566"/>
  <c r="J133" i="566" a="1"/>
  <c r="J133" i="566" s="1"/>
  <c r="H133" i="566"/>
  <c r="V132" i="566"/>
  <c r="W132" i="566" s="1"/>
  <c r="N132" i="566"/>
  <c r="M132" i="566"/>
  <c r="J132" i="566" a="1"/>
  <c r="J132" i="566" s="1"/>
  <c r="H132" i="566"/>
  <c r="V131" i="566"/>
  <c r="W131" i="566" s="1"/>
  <c r="N131" i="566"/>
  <c r="M131" i="566"/>
  <c r="J131" i="566" a="1"/>
  <c r="J131" i="566" s="1"/>
  <c r="H131" i="566"/>
  <c r="V130" i="566"/>
  <c r="W130" i="566" s="1"/>
  <c r="N130" i="566"/>
  <c r="M130" i="566"/>
  <c r="J130" i="566" a="1"/>
  <c r="J130" i="566" s="1"/>
  <c r="H130" i="566"/>
  <c r="V129" i="566"/>
  <c r="W129" i="566" s="1"/>
  <c r="N129" i="566"/>
  <c r="M129" i="566"/>
  <c r="J129" i="566" a="1"/>
  <c r="J129" i="566" s="1"/>
  <c r="H129" i="566"/>
  <c r="V128" i="566"/>
  <c r="W128" i="566" s="1"/>
  <c r="N128" i="566"/>
  <c r="K128" i="566" a="1"/>
  <c r="K128" i="566" s="1"/>
  <c r="M128" i="566" s="1"/>
  <c r="J128" i="566" a="1"/>
  <c r="J128" i="566" s="1"/>
  <c r="H128" i="566"/>
  <c r="V127" i="566"/>
  <c r="W127" i="566" s="1"/>
  <c r="N127" i="566"/>
  <c r="K127" i="566" a="1"/>
  <c r="K127" i="566" s="1"/>
  <c r="M127" i="566" s="1"/>
  <c r="J127" i="566" a="1"/>
  <c r="J127" i="566" s="1"/>
  <c r="H127" i="566"/>
  <c r="V126" i="566"/>
  <c r="W126" i="566" s="1"/>
  <c r="N126" i="566"/>
  <c r="K126" i="566"/>
  <c r="M126" i="566" s="1"/>
  <c r="K126" i="566" a="1"/>
  <c r="J126" i="566"/>
  <c r="J126" i="566" a="1"/>
  <c r="H126" i="566"/>
  <c r="V125" i="566"/>
  <c r="W125" i="566" s="1"/>
  <c r="N125" i="566"/>
  <c r="K125" i="566" a="1"/>
  <c r="K125" i="566" s="1"/>
  <c r="M125" i="566" s="1"/>
  <c r="J125" i="566" a="1"/>
  <c r="J125" i="566" s="1"/>
  <c r="H125" i="566"/>
  <c r="W124" i="566"/>
  <c r="V124" i="566"/>
  <c r="N124" i="566"/>
  <c r="K124" i="566" a="1"/>
  <c r="K124" i="566" s="1"/>
  <c r="M124" i="566" s="1"/>
  <c r="J124" i="566" a="1"/>
  <c r="J124" i="566" s="1"/>
  <c r="H124" i="566"/>
  <c r="V123" i="566"/>
  <c r="W123" i="566" s="1"/>
  <c r="N123" i="566"/>
  <c r="K123" i="566" a="1"/>
  <c r="K123" i="566" s="1"/>
  <c r="M123" i="566" s="1"/>
  <c r="J123" i="566" a="1"/>
  <c r="J123" i="566" s="1"/>
  <c r="H123" i="566"/>
  <c r="V122" i="566"/>
  <c r="W122" i="566" s="1"/>
  <c r="N122" i="566"/>
  <c r="K122" i="566" a="1"/>
  <c r="K122" i="566" s="1"/>
  <c r="M122" i="566" s="1"/>
  <c r="J122" i="566" a="1"/>
  <c r="J122" i="566" s="1"/>
  <c r="H122" i="566"/>
  <c r="AA121" i="566"/>
  <c r="Z121" i="566"/>
  <c r="Y121" i="566"/>
  <c r="X121" i="566"/>
  <c r="U121" i="566"/>
  <c r="T121" i="566"/>
  <c r="S121" i="566"/>
  <c r="R121" i="566"/>
  <c r="Q121" i="566"/>
  <c r="P121" i="566"/>
  <c r="O121" i="566"/>
  <c r="I121" i="566"/>
  <c r="G121" i="566"/>
  <c r="C526" i="566" s="1"/>
  <c r="V120" i="566"/>
  <c r="W120" i="566" s="1"/>
  <c r="N120" i="566"/>
  <c r="K120" i="566" a="1"/>
  <c r="K120" i="566" s="1"/>
  <c r="M120" i="566" s="1"/>
  <c r="J120" i="566" a="1"/>
  <c r="J120" i="566" s="1"/>
  <c r="H120" i="566"/>
  <c r="W119" i="566"/>
  <c r="V119" i="566"/>
  <c r="N119" i="566"/>
  <c r="K119" i="566" a="1"/>
  <c r="K119" i="566" s="1"/>
  <c r="M119" i="566" s="1"/>
  <c r="J119" i="566" a="1"/>
  <c r="J119" i="566" s="1"/>
  <c r="H119" i="566"/>
  <c r="V118" i="566"/>
  <c r="W118" i="566" s="1"/>
  <c r="N118" i="566"/>
  <c r="K118" i="566" a="1"/>
  <c r="K118" i="566" s="1"/>
  <c r="M118" i="566" s="1"/>
  <c r="J118" i="566" a="1"/>
  <c r="J118" i="566" s="1"/>
  <c r="H118" i="566"/>
  <c r="K117" i="566" a="1"/>
  <c r="K117" i="566" s="1"/>
  <c r="H117" i="566"/>
  <c r="K116" i="566" a="1"/>
  <c r="K116" i="566" s="1"/>
  <c r="H116" i="566"/>
  <c r="K115" i="566" a="1"/>
  <c r="K115" i="566" s="1"/>
  <c r="H115" i="566"/>
  <c r="V114" i="566"/>
  <c r="W114" i="566" s="1"/>
  <c r="N114" i="566"/>
  <c r="K114" i="566" a="1"/>
  <c r="K114" i="566" s="1"/>
  <c r="M114" i="566" s="1"/>
  <c r="J114" i="566" a="1"/>
  <c r="J114" i="566" s="1"/>
  <c r="H114" i="566"/>
  <c r="V113" i="566"/>
  <c r="W113" i="566" s="1"/>
  <c r="N113" i="566"/>
  <c r="K113" i="566" a="1"/>
  <c r="K113" i="566" s="1"/>
  <c r="M113" i="566" s="1"/>
  <c r="J113" i="566" a="1"/>
  <c r="J113" i="566" s="1"/>
  <c r="H113" i="566"/>
  <c r="N112" i="566"/>
  <c r="K112" i="566" a="1"/>
  <c r="K112" i="566" s="1"/>
  <c r="M112" i="566" s="1"/>
  <c r="H112" i="566"/>
  <c r="N111" i="566"/>
  <c r="K111" i="566" a="1"/>
  <c r="K111" i="566" s="1"/>
  <c r="M111" i="566" s="1"/>
  <c r="H111" i="566"/>
  <c r="N110" i="566"/>
  <c r="K110" i="566" a="1"/>
  <c r="K110" i="566" s="1"/>
  <c r="M110" i="566" s="1"/>
  <c r="H110" i="566"/>
  <c r="N109" i="566"/>
  <c r="K109" i="566" a="1"/>
  <c r="K109" i="566" s="1"/>
  <c r="M109" i="566" s="1"/>
  <c r="H109" i="566"/>
  <c r="N108" i="566"/>
  <c r="K108" i="566" a="1"/>
  <c r="K108" i="566" s="1"/>
  <c r="M108" i="566" s="1"/>
  <c r="H108" i="566"/>
  <c r="N107" i="566"/>
  <c r="K107" i="566" a="1"/>
  <c r="K107" i="566" s="1"/>
  <c r="M107" i="566" s="1"/>
  <c r="H107" i="566"/>
  <c r="V106" i="566"/>
  <c r="W106" i="566" s="1"/>
  <c r="N106" i="566"/>
  <c r="K106" i="566" a="1"/>
  <c r="K106" i="566" s="1"/>
  <c r="M106" i="566" s="1"/>
  <c r="J106" i="566" a="1"/>
  <c r="J106" i="566" s="1"/>
  <c r="H106" i="566"/>
  <c r="V105" i="566"/>
  <c r="W105" i="566" s="1"/>
  <c r="N105" i="566"/>
  <c r="K105" i="566" a="1"/>
  <c r="K105" i="566" s="1"/>
  <c r="M105" i="566" s="1"/>
  <c r="J105" i="566" a="1"/>
  <c r="J105" i="566" s="1"/>
  <c r="H105" i="566"/>
  <c r="V104" i="566"/>
  <c r="W104" i="566" s="1"/>
  <c r="N104" i="566"/>
  <c r="K104" i="566" a="1"/>
  <c r="K104" i="566" s="1"/>
  <c r="M104" i="566" s="1"/>
  <c r="J104" i="566" a="1"/>
  <c r="J104" i="566" s="1"/>
  <c r="H104" i="566"/>
  <c r="V103" i="566"/>
  <c r="W103" i="566" s="1"/>
  <c r="N103" i="566"/>
  <c r="K103" i="566"/>
  <c r="M103" i="566" s="1"/>
  <c r="K103" i="566" a="1"/>
  <c r="J103" i="566"/>
  <c r="J103" i="566" a="1"/>
  <c r="H103" i="566"/>
  <c r="V102" i="566"/>
  <c r="W102" i="566" s="1"/>
  <c r="N102" i="566"/>
  <c r="K102" i="566" a="1"/>
  <c r="K102" i="566" s="1"/>
  <c r="M102" i="566" s="1"/>
  <c r="J102" i="566" a="1"/>
  <c r="J102" i="566" s="1"/>
  <c r="H102" i="566"/>
  <c r="V101" i="566"/>
  <c r="W101" i="566" s="1"/>
  <c r="N101" i="566"/>
  <c r="K101" i="566" a="1"/>
  <c r="K101" i="566" s="1"/>
  <c r="M101" i="566" s="1"/>
  <c r="J101" i="566" a="1"/>
  <c r="J101" i="566" s="1"/>
  <c r="H101" i="566"/>
  <c r="V100" i="566"/>
  <c r="W100" i="566" s="1"/>
  <c r="N100" i="566"/>
  <c r="K100" i="566" a="1"/>
  <c r="K100" i="566" s="1"/>
  <c r="M100" i="566" s="1"/>
  <c r="J100" i="566" a="1"/>
  <c r="J100" i="566" s="1"/>
  <c r="H100" i="566"/>
  <c r="V99" i="566"/>
  <c r="W99" i="566" s="1"/>
  <c r="N99" i="566"/>
  <c r="K99" i="566"/>
  <c r="M99" i="566" s="1"/>
  <c r="K99" i="566" a="1"/>
  <c r="J99" i="566"/>
  <c r="J99" i="566" a="1"/>
  <c r="H99" i="566"/>
  <c r="V98" i="566"/>
  <c r="W98" i="566" s="1"/>
  <c r="N98" i="566"/>
  <c r="K98" i="566" a="1"/>
  <c r="K98" i="566" s="1"/>
  <c r="M98" i="566" s="1"/>
  <c r="J98" i="566" a="1"/>
  <c r="J98" i="566" s="1"/>
  <c r="H98" i="566"/>
  <c r="W97" i="566"/>
  <c r="V97" i="566"/>
  <c r="N97" i="566"/>
  <c r="K97" i="566" a="1"/>
  <c r="K97" i="566" s="1"/>
  <c r="M97" i="566" s="1"/>
  <c r="J97" i="566" a="1"/>
  <c r="J97" i="566" s="1"/>
  <c r="H97" i="566"/>
  <c r="V96" i="566"/>
  <c r="W96" i="566" s="1"/>
  <c r="N96" i="566"/>
  <c r="K96" i="566" a="1"/>
  <c r="K96" i="566" s="1"/>
  <c r="M96" i="566" s="1"/>
  <c r="J96" i="566" a="1"/>
  <c r="J96" i="566" s="1"/>
  <c r="H96" i="566"/>
  <c r="V95" i="566"/>
  <c r="W95" i="566" s="1"/>
  <c r="N95" i="566"/>
  <c r="K95" i="566" a="1"/>
  <c r="K95" i="566" s="1"/>
  <c r="M95" i="566" s="1"/>
  <c r="J95" i="566" a="1"/>
  <c r="J95" i="566" s="1"/>
  <c r="H95" i="566"/>
  <c r="K94" i="566" a="1"/>
  <c r="K94" i="566" s="1"/>
  <c r="M94" i="566" s="1"/>
  <c r="H94" i="566"/>
  <c r="V93" i="566"/>
  <c r="W93" i="566" s="1"/>
  <c r="N93" i="566"/>
  <c r="K93" i="566" a="1"/>
  <c r="K93" i="566" s="1"/>
  <c r="M93" i="566" s="1"/>
  <c r="J93" i="566" a="1"/>
  <c r="J93" i="566" s="1"/>
  <c r="H93" i="566"/>
  <c r="V92" i="566"/>
  <c r="W92" i="566" s="1"/>
  <c r="N92" i="566"/>
  <c r="K92" i="566" a="1"/>
  <c r="K92" i="566" s="1"/>
  <c r="M92" i="566" s="1"/>
  <c r="J92" i="566" a="1"/>
  <c r="J92" i="566" s="1"/>
  <c r="H92" i="566"/>
  <c r="V91" i="566"/>
  <c r="W91" i="566" s="1"/>
  <c r="N91" i="566"/>
  <c r="K91" i="566" a="1"/>
  <c r="K91" i="566" s="1"/>
  <c r="M91" i="566" s="1"/>
  <c r="J91" i="566" a="1"/>
  <c r="J91" i="566" s="1"/>
  <c r="H91" i="566"/>
  <c r="V90" i="566"/>
  <c r="W90" i="566" s="1"/>
  <c r="N90" i="566"/>
  <c r="K90" i="566" a="1"/>
  <c r="K90" i="566" s="1"/>
  <c r="M90" i="566" s="1"/>
  <c r="J90" i="566" a="1"/>
  <c r="J90" i="566" s="1"/>
  <c r="H90" i="566"/>
  <c r="V89" i="566"/>
  <c r="W89" i="566" s="1"/>
  <c r="N89" i="566"/>
  <c r="K89" i="566" a="1"/>
  <c r="K89" i="566" s="1"/>
  <c r="M89" i="566" s="1"/>
  <c r="J89" i="566" a="1"/>
  <c r="J89" i="566" s="1"/>
  <c r="H89" i="566"/>
  <c r="V88" i="566"/>
  <c r="W88" i="566" s="1"/>
  <c r="N88" i="566"/>
  <c r="K88" i="566"/>
  <c r="M88" i="566" s="1"/>
  <c r="K88" i="566" a="1"/>
  <c r="J88" i="566"/>
  <c r="J88" i="566" a="1"/>
  <c r="H88" i="566"/>
  <c r="V87" i="566"/>
  <c r="N87" i="566"/>
  <c r="N121" i="566" s="1"/>
  <c r="K87" i="566" a="1"/>
  <c r="K87" i="566" s="1"/>
  <c r="J87" i="566" a="1"/>
  <c r="J87" i="566" s="1"/>
  <c r="H87" i="566"/>
  <c r="AA86" i="566"/>
  <c r="Z86" i="566"/>
  <c r="Y86" i="566"/>
  <c r="X86" i="566"/>
  <c r="U86" i="566"/>
  <c r="T86" i="566"/>
  <c r="S86" i="566"/>
  <c r="R86" i="566"/>
  <c r="Q86" i="566"/>
  <c r="P86" i="566"/>
  <c r="O86" i="566"/>
  <c r="R167" i="566" s="1"/>
  <c r="I86" i="566"/>
  <c r="G86" i="566"/>
  <c r="C525" i="566" s="1"/>
  <c r="K85" i="566" a="1"/>
  <c r="K85" i="566" s="1"/>
  <c r="H85" i="566"/>
  <c r="K84" i="566" a="1"/>
  <c r="K84" i="566" s="1"/>
  <c r="H84" i="566"/>
  <c r="K83" i="566" a="1"/>
  <c r="K83" i="566" s="1"/>
  <c r="H83" i="566"/>
  <c r="K82" i="566"/>
  <c r="K82" i="566" a="1"/>
  <c r="H82" i="566"/>
  <c r="K81" i="566" a="1"/>
  <c r="K81" i="566" s="1"/>
  <c r="H81" i="566"/>
  <c r="K80" i="566" a="1"/>
  <c r="K80" i="566" s="1"/>
  <c r="H80" i="566"/>
  <c r="K79" i="566" a="1"/>
  <c r="K79" i="566" s="1"/>
  <c r="M79" i="566" s="1"/>
  <c r="H79" i="566"/>
  <c r="K78" i="566" a="1"/>
  <c r="K78" i="566" s="1"/>
  <c r="M78" i="566" s="1"/>
  <c r="H78" i="566"/>
  <c r="K77" i="566" a="1"/>
  <c r="K77" i="566" s="1"/>
  <c r="M77" i="566" s="1"/>
  <c r="H77" i="566"/>
  <c r="K76" i="566" a="1"/>
  <c r="K76" i="566" s="1"/>
  <c r="M76" i="566" s="1"/>
  <c r="H76" i="566"/>
  <c r="W75" i="566"/>
  <c r="V75" i="566"/>
  <c r="N75" i="566"/>
  <c r="K75" i="566" a="1"/>
  <c r="K75" i="566" s="1"/>
  <c r="M75" i="566" s="1"/>
  <c r="J75" i="566" a="1"/>
  <c r="J75" i="566" s="1"/>
  <c r="H75" i="566"/>
  <c r="V74" i="566"/>
  <c r="W74" i="566" s="1"/>
  <c r="N74" i="566"/>
  <c r="K74" i="566" a="1"/>
  <c r="K74" i="566" s="1"/>
  <c r="M74" i="566" s="1"/>
  <c r="J74" i="566" a="1"/>
  <c r="J74" i="566" s="1"/>
  <c r="H74" i="566"/>
  <c r="V73" i="566"/>
  <c r="W73" i="566" s="1"/>
  <c r="N73" i="566"/>
  <c r="K73" i="566" a="1"/>
  <c r="K73" i="566" s="1"/>
  <c r="M73" i="566" s="1"/>
  <c r="J73" i="566" a="1"/>
  <c r="J73" i="566" s="1"/>
  <c r="H73" i="566"/>
  <c r="V72" i="566"/>
  <c r="W72" i="566" s="1"/>
  <c r="N72" i="566"/>
  <c r="K72" i="566" a="1"/>
  <c r="K72" i="566" s="1"/>
  <c r="M72" i="566" s="1"/>
  <c r="J72" i="566" a="1"/>
  <c r="J72" i="566" s="1"/>
  <c r="H72" i="566"/>
  <c r="H71" i="566"/>
  <c r="V70" i="566"/>
  <c r="W70" i="566" s="1"/>
  <c r="N70" i="566"/>
  <c r="K70" i="566" a="1"/>
  <c r="K70" i="566" s="1"/>
  <c r="M70" i="566" s="1"/>
  <c r="J70" i="566" a="1"/>
  <c r="J70" i="566" s="1"/>
  <c r="H70" i="566"/>
  <c r="V69" i="566"/>
  <c r="W69" i="566" s="1"/>
  <c r="N69" i="566"/>
  <c r="K69" i="566" a="1"/>
  <c r="K69" i="566" s="1"/>
  <c r="M69" i="566" s="1"/>
  <c r="J69" i="566" a="1"/>
  <c r="J69" i="566" s="1"/>
  <c r="H69" i="566"/>
  <c r="K68" i="566" a="1"/>
  <c r="K68" i="566" s="1"/>
  <c r="H68" i="566"/>
  <c r="K67" i="566" a="1"/>
  <c r="K67" i="566" s="1"/>
  <c r="H67" i="566"/>
  <c r="V66" i="566"/>
  <c r="W66" i="566" s="1"/>
  <c r="N66" i="566"/>
  <c r="K66" i="566" a="1"/>
  <c r="K66" i="566" s="1"/>
  <c r="M66" i="566" s="1"/>
  <c r="J66" i="566" a="1"/>
  <c r="J66" i="566" s="1"/>
  <c r="H66" i="566"/>
  <c r="V65" i="566"/>
  <c r="W65" i="566" s="1"/>
  <c r="N65" i="566"/>
  <c r="K65" i="566"/>
  <c r="M65" i="566" s="1"/>
  <c r="K65" i="566" a="1"/>
  <c r="J65" i="566" a="1"/>
  <c r="J65" i="566" s="1"/>
  <c r="H65" i="566"/>
  <c r="V64" i="566"/>
  <c r="W64" i="566" s="1"/>
  <c r="N64" i="566"/>
  <c r="K64" i="566" a="1"/>
  <c r="K64" i="566" s="1"/>
  <c r="M64" i="566" s="1"/>
  <c r="J64" i="566" a="1"/>
  <c r="J64" i="566" s="1"/>
  <c r="H64" i="566"/>
  <c r="V63" i="566"/>
  <c r="W63" i="566" s="1"/>
  <c r="N63" i="566"/>
  <c r="K63" i="566" a="1"/>
  <c r="K63" i="566" s="1"/>
  <c r="M63" i="566" s="1"/>
  <c r="J63" i="566" a="1"/>
  <c r="J63" i="566" s="1"/>
  <c r="H63" i="566"/>
  <c r="V62" i="566"/>
  <c r="W62" i="566" s="1"/>
  <c r="N62" i="566"/>
  <c r="K62" i="566" a="1"/>
  <c r="K62" i="566" s="1"/>
  <c r="M62" i="566" s="1"/>
  <c r="J62" i="566" a="1"/>
  <c r="J62" i="566" s="1"/>
  <c r="H62" i="566"/>
  <c r="V61" i="566"/>
  <c r="W61" i="566" s="1"/>
  <c r="N61" i="566"/>
  <c r="K61" i="566" a="1"/>
  <c r="K61" i="566" s="1"/>
  <c r="M61" i="566" s="1"/>
  <c r="J61" i="566" a="1"/>
  <c r="J61" i="566" s="1"/>
  <c r="H61" i="566"/>
  <c r="V60" i="566"/>
  <c r="W60" i="566" s="1"/>
  <c r="N60" i="566"/>
  <c r="K60" i="566" a="1"/>
  <c r="K60" i="566" s="1"/>
  <c r="M60" i="566" s="1"/>
  <c r="J60" i="566" a="1"/>
  <c r="J60" i="566" s="1"/>
  <c r="H60" i="566"/>
  <c r="V59" i="566"/>
  <c r="W59" i="566" s="1"/>
  <c r="N59" i="566"/>
  <c r="K59" i="566"/>
  <c r="M59" i="566" s="1"/>
  <c r="K59" i="566" a="1"/>
  <c r="J59" i="566"/>
  <c r="J59" i="566" a="1"/>
  <c r="H59" i="566"/>
  <c r="V58" i="566"/>
  <c r="W58" i="566" s="1"/>
  <c r="N58" i="566"/>
  <c r="K58" i="566" a="1"/>
  <c r="K58" i="566" s="1"/>
  <c r="M58" i="566" s="1"/>
  <c r="J58" i="566" a="1"/>
  <c r="J58" i="566" s="1"/>
  <c r="H58" i="566"/>
  <c r="W57" i="566"/>
  <c r="V57" i="566"/>
  <c r="N57" i="566"/>
  <c r="K57" i="566" a="1"/>
  <c r="K57" i="566" s="1"/>
  <c r="M57" i="566" s="1"/>
  <c r="J57" i="566" a="1"/>
  <c r="J57" i="566" s="1"/>
  <c r="H57" i="566"/>
  <c r="K56" i="566" a="1"/>
  <c r="K56" i="566" s="1"/>
  <c r="M56" i="566" s="1"/>
  <c r="H56" i="566"/>
  <c r="K55" i="566" a="1"/>
  <c r="K55" i="566" s="1"/>
  <c r="M55" i="566" s="1"/>
  <c r="H55" i="566"/>
  <c r="K54" i="566" a="1"/>
  <c r="K54" i="566" s="1"/>
  <c r="M54" i="566" s="1"/>
  <c r="H54" i="566"/>
  <c r="K53" i="566" a="1"/>
  <c r="K53" i="566" s="1"/>
  <c r="M53" i="566" s="1"/>
  <c r="H53" i="566"/>
  <c r="N52" i="566"/>
  <c r="K52" i="566" a="1"/>
  <c r="K52" i="566" s="1"/>
  <c r="M52" i="566" s="1"/>
  <c r="H52" i="566"/>
  <c r="N51" i="566"/>
  <c r="K51" i="566" a="1"/>
  <c r="K51" i="566" s="1"/>
  <c r="M51" i="566" s="1"/>
  <c r="H51" i="566"/>
  <c r="N50" i="566"/>
  <c r="K50" i="566" a="1"/>
  <c r="K50" i="566" s="1"/>
  <c r="M50" i="566" s="1"/>
  <c r="H50" i="566"/>
  <c r="N49" i="566"/>
  <c r="K49" i="566" a="1"/>
  <c r="K49" i="566" s="1"/>
  <c r="M49" i="566" s="1"/>
  <c r="H49" i="566"/>
  <c r="V48" i="566"/>
  <c r="W48" i="566" s="1"/>
  <c r="N48" i="566"/>
  <c r="K48" i="566" a="1"/>
  <c r="K48" i="566" s="1"/>
  <c r="M48" i="566" s="1"/>
  <c r="J48" i="566" a="1"/>
  <c r="J48" i="566" s="1"/>
  <c r="H48" i="566"/>
  <c r="V47" i="566"/>
  <c r="W47" i="566" s="1"/>
  <c r="N47" i="566"/>
  <c r="K47" i="566" a="1"/>
  <c r="K47" i="566" s="1"/>
  <c r="M47" i="566" s="1"/>
  <c r="J47" i="566" a="1"/>
  <c r="J47" i="566" s="1"/>
  <c r="H47" i="566"/>
  <c r="V46" i="566"/>
  <c r="W46" i="566" s="1"/>
  <c r="N46" i="566"/>
  <c r="K46" i="566" a="1"/>
  <c r="K46" i="566" s="1"/>
  <c r="M46" i="566" s="1"/>
  <c r="J46" i="566" a="1"/>
  <c r="J46" i="566" s="1"/>
  <c r="H46" i="566"/>
  <c r="V45" i="566"/>
  <c r="W45" i="566" s="1"/>
  <c r="N45" i="566"/>
  <c r="K45" i="566" a="1"/>
  <c r="K45" i="566" s="1"/>
  <c r="M45" i="566" s="1"/>
  <c r="J45" i="566" a="1"/>
  <c r="J45" i="566" s="1"/>
  <c r="H45" i="566"/>
  <c r="V44" i="566"/>
  <c r="W44" i="566" s="1"/>
  <c r="N44" i="566"/>
  <c r="K44" i="566" a="1"/>
  <c r="K44" i="566" s="1"/>
  <c r="M44" i="566" s="1"/>
  <c r="J44" i="566" a="1"/>
  <c r="J44" i="566" s="1"/>
  <c r="H44" i="566"/>
  <c r="V43" i="566"/>
  <c r="W43" i="566" s="1"/>
  <c r="N43" i="566"/>
  <c r="K43" i="566" a="1"/>
  <c r="K43" i="566" s="1"/>
  <c r="M43" i="566" s="1"/>
  <c r="J43" i="566" a="1"/>
  <c r="J43" i="566" s="1"/>
  <c r="H43" i="566"/>
  <c r="V42" i="566"/>
  <c r="W42" i="566" s="1"/>
  <c r="N42" i="566"/>
  <c r="K42" i="566" a="1"/>
  <c r="K42" i="566" s="1"/>
  <c r="M42" i="566" s="1"/>
  <c r="J42" i="566" a="1"/>
  <c r="J42" i="566" s="1"/>
  <c r="H42" i="566"/>
  <c r="V41" i="566"/>
  <c r="W41" i="566" s="1"/>
  <c r="N41" i="566"/>
  <c r="K41" i="566" a="1"/>
  <c r="K41" i="566" s="1"/>
  <c r="M41" i="566" s="1"/>
  <c r="J41" i="566" a="1"/>
  <c r="J41" i="566" s="1"/>
  <c r="H41" i="566"/>
  <c r="V40" i="566"/>
  <c r="W40" i="566" s="1"/>
  <c r="N40" i="566"/>
  <c r="K40" i="566"/>
  <c r="M40" i="566" s="1"/>
  <c r="K40" i="566" a="1"/>
  <c r="J40" i="566"/>
  <c r="J40" i="566" a="1"/>
  <c r="H40" i="566"/>
  <c r="V39" i="566"/>
  <c r="W39" i="566" s="1"/>
  <c r="N39" i="566"/>
  <c r="K39" i="566" a="1"/>
  <c r="K39" i="566" s="1"/>
  <c r="M39" i="566" s="1"/>
  <c r="J39" i="566" a="1"/>
  <c r="J39" i="566" s="1"/>
  <c r="H39" i="566"/>
  <c r="V38" i="566"/>
  <c r="W38" i="566" s="1"/>
  <c r="N38" i="566"/>
  <c r="K38" i="566" a="1"/>
  <c r="K38" i="566" s="1"/>
  <c r="M38" i="566" s="1"/>
  <c r="J38" i="566" a="1"/>
  <c r="J38" i="566" s="1"/>
  <c r="H38" i="566"/>
  <c r="V37" i="566"/>
  <c r="W37" i="566" s="1"/>
  <c r="N37" i="566"/>
  <c r="K37" i="566" a="1"/>
  <c r="K37" i="566" s="1"/>
  <c r="M37" i="566" s="1"/>
  <c r="J37" i="566" a="1"/>
  <c r="J37" i="566" s="1"/>
  <c r="H37" i="566"/>
  <c r="H36" i="566"/>
  <c r="H35" i="566"/>
  <c r="H34" i="566"/>
  <c r="V33" i="566"/>
  <c r="W33" i="566" s="1"/>
  <c r="N33" i="566"/>
  <c r="K33" i="566" a="1"/>
  <c r="K33" i="566" s="1"/>
  <c r="M33" i="566" s="1"/>
  <c r="J33" i="566" a="1"/>
  <c r="J33" i="566" s="1"/>
  <c r="H33" i="566"/>
  <c r="V32" i="566"/>
  <c r="W32" i="566" s="1"/>
  <c r="N32" i="566"/>
  <c r="K32" i="566" a="1"/>
  <c r="K32" i="566" s="1"/>
  <c r="M32" i="566" s="1"/>
  <c r="J32" i="566" a="1"/>
  <c r="J32" i="566" s="1"/>
  <c r="H32" i="566"/>
  <c r="V31" i="566"/>
  <c r="W31" i="566" s="1"/>
  <c r="N31" i="566"/>
  <c r="K31" i="566" a="1"/>
  <c r="K31" i="566" s="1"/>
  <c r="M31" i="566" s="1"/>
  <c r="J31" i="566" a="1"/>
  <c r="J31" i="566" s="1"/>
  <c r="H31" i="566"/>
  <c r="K30" i="566" a="1"/>
  <c r="K30" i="566" s="1"/>
  <c r="H30" i="566"/>
  <c r="V29" i="566"/>
  <c r="N29" i="566"/>
  <c r="N86" i="566" s="1"/>
  <c r="K29" i="566" a="1"/>
  <c r="K29" i="566" s="1"/>
  <c r="J29" i="566" a="1"/>
  <c r="J29" i="566" s="1"/>
  <c r="H29" i="566"/>
  <c r="AA28" i="566"/>
  <c r="AA164" i="566" s="1"/>
  <c r="Z28" i="566"/>
  <c r="Z164" i="566" s="1"/>
  <c r="Y28" i="566"/>
  <c r="Y164" i="566" s="1"/>
  <c r="X28" i="566"/>
  <c r="X164" i="566" s="1"/>
  <c r="U28" i="566"/>
  <c r="U164" i="566" s="1"/>
  <c r="T28" i="566"/>
  <c r="T164" i="566" s="1"/>
  <c r="S28" i="566"/>
  <c r="S164" i="566" s="1"/>
  <c r="R28" i="566"/>
  <c r="R164" i="566" s="1"/>
  <c r="Q28" i="566"/>
  <c r="Q164" i="566" s="1"/>
  <c r="P28" i="566"/>
  <c r="O28" i="566"/>
  <c r="I28" i="566"/>
  <c r="I164" i="566" s="1"/>
  <c r="B172" i="566" s="1"/>
  <c r="G28" i="566"/>
  <c r="V27" i="566"/>
  <c r="W27" i="566" s="1"/>
  <c r="N27" i="566"/>
  <c r="K27" i="566" a="1"/>
  <c r="K27" i="566" s="1"/>
  <c r="M27" i="566" s="1"/>
  <c r="J27" i="566" a="1"/>
  <c r="J27" i="566" s="1"/>
  <c r="H27" i="566"/>
  <c r="V26" i="566"/>
  <c r="W26" i="566" s="1"/>
  <c r="N26" i="566"/>
  <c r="K26" i="566" a="1"/>
  <c r="K26" i="566" s="1"/>
  <c r="M26" i="566" s="1"/>
  <c r="J26" i="566" a="1"/>
  <c r="J26" i="566" s="1"/>
  <c r="H26" i="566"/>
  <c r="K25" i="566" a="1"/>
  <c r="K25" i="566" s="1"/>
  <c r="M25" i="566" s="1"/>
  <c r="J25" i="566" a="1"/>
  <c r="J25" i="566" s="1"/>
  <c r="H25" i="566"/>
  <c r="K24" i="566" a="1"/>
  <c r="K24" i="566" s="1"/>
  <c r="M24" i="566" s="1"/>
  <c r="J24" i="566" a="1"/>
  <c r="J24" i="566" s="1"/>
  <c r="H24" i="566"/>
  <c r="K23" i="566" a="1"/>
  <c r="K23" i="566" s="1"/>
  <c r="M23" i="566" s="1"/>
  <c r="J23" i="566" a="1"/>
  <c r="J23" i="566" s="1"/>
  <c r="H23" i="566"/>
  <c r="K22" i="566" a="1"/>
  <c r="K22" i="566" s="1"/>
  <c r="M22" i="566" s="1"/>
  <c r="J22" i="566" a="1"/>
  <c r="J22" i="566" s="1"/>
  <c r="H22" i="566"/>
  <c r="V21" i="566"/>
  <c r="W21" i="566" s="1"/>
  <c r="N21" i="566"/>
  <c r="K21" i="566" a="1"/>
  <c r="K21" i="566" s="1"/>
  <c r="M21" i="566" s="1"/>
  <c r="J21" i="566" a="1"/>
  <c r="J21" i="566" s="1"/>
  <c r="H21" i="566"/>
  <c r="V20" i="566"/>
  <c r="W20" i="566" s="1"/>
  <c r="N20" i="566"/>
  <c r="K20" i="566"/>
  <c r="M20" i="566" s="1"/>
  <c r="K20" i="566" a="1"/>
  <c r="J20" i="566" a="1"/>
  <c r="J20" i="566" s="1"/>
  <c r="H20" i="566"/>
  <c r="V19" i="566"/>
  <c r="W19" i="566" s="1"/>
  <c r="N19" i="566"/>
  <c r="K19" i="566" a="1"/>
  <c r="K19" i="566" s="1"/>
  <c r="M19" i="566" s="1"/>
  <c r="J19" i="566" a="1"/>
  <c r="J19" i="566" s="1"/>
  <c r="H19" i="566"/>
  <c r="N18" i="566"/>
  <c r="K18" i="566"/>
  <c r="M18" i="566" s="1"/>
  <c r="K18" i="566" a="1"/>
  <c r="J18" i="566"/>
  <c r="J18" i="566" a="1"/>
  <c r="H18" i="566"/>
  <c r="N17" i="566"/>
  <c r="K17" i="566" a="1"/>
  <c r="K17" i="566" s="1"/>
  <c r="M17" i="566" s="1"/>
  <c r="J17" i="566" a="1"/>
  <c r="J17" i="566" s="1"/>
  <c r="H17" i="566"/>
  <c r="V16" i="566"/>
  <c r="W16" i="566" s="1"/>
  <c r="N16" i="566"/>
  <c r="K16" i="566" a="1"/>
  <c r="K16" i="566" s="1"/>
  <c r="M16" i="566" s="1"/>
  <c r="J16" i="566" a="1"/>
  <c r="J16" i="566" s="1"/>
  <c r="H16" i="566"/>
  <c r="V15" i="566"/>
  <c r="W15" i="566" s="1"/>
  <c r="N15" i="566"/>
  <c r="K15" i="566" a="1"/>
  <c r="K15" i="566" s="1"/>
  <c r="M15" i="566" s="1"/>
  <c r="J15" i="566" a="1"/>
  <c r="J15" i="566" s="1"/>
  <c r="H15" i="566"/>
  <c r="N14" i="566"/>
  <c r="K14" i="566" a="1"/>
  <c r="K14" i="566" s="1"/>
  <c r="M14" i="566" s="1"/>
  <c r="H14" i="566"/>
  <c r="N13" i="566"/>
  <c r="K13" i="566" a="1"/>
  <c r="K13" i="566" s="1"/>
  <c r="M13" i="566" s="1"/>
  <c r="H13" i="566"/>
  <c r="V12" i="566"/>
  <c r="W12" i="566" s="1"/>
  <c r="N12" i="566"/>
  <c r="K12" i="566" a="1"/>
  <c r="K12" i="566" s="1"/>
  <c r="M12" i="566" s="1"/>
  <c r="J12" i="566" a="1"/>
  <c r="J12" i="566" s="1"/>
  <c r="H12" i="566"/>
  <c r="V11" i="566"/>
  <c r="W11" i="566" s="1"/>
  <c r="N11" i="566"/>
  <c r="K11" i="566" a="1"/>
  <c r="K11" i="566" s="1"/>
  <c r="M11" i="566" s="1"/>
  <c r="J11" i="566" a="1"/>
  <c r="J11" i="566" s="1"/>
  <c r="H11" i="566"/>
  <c r="V10" i="566"/>
  <c r="W10" i="566" s="1"/>
  <c r="N10" i="566"/>
  <c r="K10" i="566" a="1"/>
  <c r="K10" i="566" s="1"/>
  <c r="M10" i="566" s="1"/>
  <c r="J10" i="566" a="1"/>
  <c r="J10" i="566" s="1"/>
  <c r="H10" i="566"/>
  <c r="V9" i="566"/>
  <c r="W9" i="566" s="1"/>
  <c r="N9" i="566"/>
  <c r="K9" i="566" a="1"/>
  <c r="K9" i="566" s="1"/>
  <c r="M9" i="566" s="1"/>
  <c r="J9" i="566" a="1"/>
  <c r="J9" i="566" s="1"/>
  <c r="H9" i="566"/>
  <c r="V8" i="566"/>
  <c r="W8" i="566" s="1"/>
  <c r="N8" i="566"/>
  <c r="K8" i="566" a="1"/>
  <c r="K8" i="566" s="1"/>
  <c r="M8" i="566" s="1"/>
  <c r="J8" i="566" a="1"/>
  <c r="J8" i="566" s="1"/>
  <c r="H8" i="566"/>
  <c r="V7" i="566"/>
  <c r="V28" i="566" s="1"/>
  <c r="N7" i="566"/>
  <c r="K7" i="566" a="1"/>
  <c r="K7" i="566" s="1"/>
  <c r="J7" i="566" a="1"/>
  <c r="J7" i="566" s="1"/>
  <c r="H7" i="566"/>
  <c r="H28" i="566" s="1"/>
  <c r="S524" i="567" l="1" a="1"/>
  <c r="S524" i="567" s="1"/>
  <c r="S527" i="567"/>
  <c r="S529" i="567"/>
  <c r="S528" i="567"/>
  <c r="S525" i="567"/>
  <c r="M516" i="567" a="1"/>
  <c r="M516" i="567" s="1"/>
  <c r="K521" i="567"/>
  <c r="O521" i="567" s="1" a="1"/>
  <c r="O521" i="567" s="1"/>
  <c r="G520" i="567"/>
  <c r="C536" i="566"/>
  <c r="T536" i="566" s="1" a="1"/>
  <c r="T536" i="566" s="1"/>
  <c r="J533" i="566"/>
  <c r="J292" i="566" a="1"/>
  <c r="J292" i="566" s="1"/>
  <c r="J257" i="566" a="1"/>
  <c r="J257" i="566" s="1"/>
  <c r="J199" i="566" a="1"/>
  <c r="J199" i="566" s="1"/>
  <c r="R169" i="566"/>
  <c r="J506" i="566" a="1"/>
  <c r="J506" i="566" s="1"/>
  <c r="N490" i="566"/>
  <c r="H370" i="566"/>
  <c r="H463" i="566"/>
  <c r="V463" i="566"/>
  <c r="W463" i="566" s="1"/>
  <c r="H479" i="566"/>
  <c r="N308" i="566"/>
  <c r="M308" i="566"/>
  <c r="J319" i="566" a="1"/>
  <c r="J319" i="566" s="1"/>
  <c r="R341" i="566"/>
  <c r="H334" i="566"/>
  <c r="V334" i="566"/>
  <c r="N292" i="566"/>
  <c r="H148" i="566"/>
  <c r="V148" i="566"/>
  <c r="W148" i="566" s="1"/>
  <c r="H137" i="566"/>
  <c r="N28" i="566"/>
  <c r="K506" i="566"/>
  <c r="K257" i="566"/>
  <c r="J121" i="566" a="1"/>
  <c r="J121" i="566" s="1"/>
  <c r="M137" i="566"/>
  <c r="J148" i="566" a="1"/>
  <c r="J148" i="566" s="1"/>
  <c r="J163" i="566" a="1"/>
  <c r="J163" i="566" s="1"/>
  <c r="H86" i="566"/>
  <c r="V86" i="566"/>
  <c r="W86" i="566" s="1"/>
  <c r="H121" i="566"/>
  <c r="V121" i="566"/>
  <c r="W121" i="566" s="1"/>
  <c r="N137" i="566"/>
  <c r="N148" i="566"/>
  <c r="R170" i="566"/>
  <c r="H163" i="566"/>
  <c r="R171" i="566"/>
  <c r="I170" i="566"/>
  <c r="K167" i="566"/>
  <c r="M167" i="566" s="1"/>
  <c r="K168" i="566"/>
  <c r="M168" i="566" s="1"/>
  <c r="K169" i="566"/>
  <c r="M169" i="566" s="1"/>
  <c r="N199" i="566"/>
  <c r="H257" i="566"/>
  <c r="V257" i="566"/>
  <c r="W257" i="566" s="1"/>
  <c r="H292" i="566"/>
  <c r="V292" i="566"/>
  <c r="W292" i="566" s="1"/>
  <c r="H308" i="566"/>
  <c r="V308" i="566"/>
  <c r="W308" i="566" s="1"/>
  <c r="J308" i="566" a="1"/>
  <c r="J308" i="566" s="1"/>
  <c r="R340" i="566"/>
  <c r="H319" i="566"/>
  <c r="V319" i="566"/>
  <c r="W319" i="566" s="1"/>
  <c r="N334" i="566"/>
  <c r="W320" i="566"/>
  <c r="W370" i="566"/>
  <c r="R535" i="566"/>
  <c r="S535" i="566" a="1"/>
  <c r="S535" i="566" s="1"/>
  <c r="J370" i="566" a="1"/>
  <c r="J370" i="566" s="1"/>
  <c r="W429" i="566"/>
  <c r="T535" i="566" a="1"/>
  <c r="T535" i="566" s="1"/>
  <c r="E341" i="566"/>
  <c r="N370" i="566"/>
  <c r="N428" i="566"/>
  <c r="W371" i="566"/>
  <c r="U507" i="566"/>
  <c r="H490" i="566"/>
  <c r="M491" i="566"/>
  <c r="M506" i="566" s="1"/>
  <c r="K512" i="566"/>
  <c r="M512" i="566" s="1"/>
  <c r="E513" i="566"/>
  <c r="Q533" i="566"/>
  <c r="S533" i="566" s="1" a="1"/>
  <c r="S533" i="566" s="1"/>
  <c r="T533" i="566" a="1"/>
  <c r="T533" i="566" s="1"/>
  <c r="J534" i="566"/>
  <c r="Q534" i="566" s="1"/>
  <c r="R534" i="566" s="1"/>
  <c r="K28" i="566"/>
  <c r="M7" i="566"/>
  <c r="M28" i="566" s="1"/>
  <c r="W28" i="566"/>
  <c r="K86" i="566"/>
  <c r="M29" i="566"/>
  <c r="M86" i="566" s="1"/>
  <c r="K121" i="566"/>
  <c r="M87" i="566"/>
  <c r="M121" i="566" s="1"/>
  <c r="C524" i="566"/>
  <c r="G164" i="566"/>
  <c r="C520" i="566"/>
  <c r="O164" i="566"/>
  <c r="R166" i="566"/>
  <c r="K525" i="566"/>
  <c r="R168" i="566"/>
  <c r="V137" i="566"/>
  <c r="W137" i="566" s="1"/>
  <c r="K527" i="566"/>
  <c r="K148" i="566"/>
  <c r="M138" i="566"/>
  <c r="M148" i="566" s="1"/>
  <c r="K199" i="566"/>
  <c r="M178" i="566"/>
  <c r="M199" i="566" s="1"/>
  <c r="W7" i="566"/>
  <c r="J28" i="566" a="1"/>
  <c r="J28" i="566" s="1"/>
  <c r="X167" i="566"/>
  <c r="P164" i="566"/>
  <c r="X168" i="566" s="1"/>
  <c r="W29" i="566"/>
  <c r="J86" i="566" a="1"/>
  <c r="J86" i="566" s="1"/>
  <c r="W87" i="566"/>
  <c r="K137" i="566"/>
  <c r="K528" i="566"/>
  <c r="K163" i="566"/>
  <c r="M149" i="566"/>
  <c r="M163" i="566" s="1"/>
  <c r="K529" i="566"/>
  <c r="K292" i="566"/>
  <c r="K319" i="566"/>
  <c r="W334" i="566"/>
  <c r="J137" i="566" a="1"/>
  <c r="J137" i="566" s="1"/>
  <c r="V163" i="566"/>
  <c r="W163" i="566" s="1"/>
  <c r="K166" i="566"/>
  <c r="M200" i="566"/>
  <c r="M257" i="566" s="1"/>
  <c r="M258" i="566"/>
  <c r="M292" i="566" s="1"/>
  <c r="K308" i="566"/>
  <c r="M309" i="566"/>
  <c r="M319" i="566" s="1"/>
  <c r="M320" i="566"/>
  <c r="M334" i="566" s="1"/>
  <c r="G335" i="566"/>
  <c r="P335" i="566"/>
  <c r="X339" i="566" s="1"/>
  <c r="X344" i="566" s="1"/>
  <c r="Z343" i="566" s="1"/>
  <c r="K337" i="566"/>
  <c r="R337" i="566"/>
  <c r="M370" i="566"/>
  <c r="K370" i="566"/>
  <c r="M428" i="566"/>
  <c r="K428" i="566"/>
  <c r="M429" i="566"/>
  <c r="M463" i="566" s="1"/>
  <c r="K463" i="566"/>
  <c r="V506" i="566"/>
  <c r="W491" i="566"/>
  <c r="W506" i="566" s="1"/>
  <c r="W138" i="566"/>
  <c r="W178" i="566"/>
  <c r="W199" i="566" s="1"/>
  <c r="W335" i="566" s="1"/>
  <c r="V370" i="566"/>
  <c r="M490" i="566"/>
  <c r="K490" i="566"/>
  <c r="K513" i="566"/>
  <c r="M513" i="566" s="1"/>
  <c r="M509" i="566"/>
  <c r="B514" i="566"/>
  <c r="R509" i="566"/>
  <c r="O507" i="566"/>
  <c r="X510" i="566" s="1"/>
  <c r="S507" i="566"/>
  <c r="AA507" i="566"/>
  <c r="M479" i="566"/>
  <c r="V479" i="566"/>
  <c r="W479" i="566" s="1"/>
  <c r="K479" i="566"/>
  <c r="V490" i="566"/>
  <c r="W490" i="566" s="1"/>
  <c r="W480" i="566"/>
  <c r="J507" i="566" a="1"/>
  <c r="J507" i="566" s="1"/>
  <c r="M514" i="566" s="1"/>
  <c r="X509" i="566"/>
  <c r="R510" i="566"/>
  <c r="R511" i="566"/>
  <c r="R512" i="566"/>
  <c r="R513" i="566"/>
  <c r="H506" i="566"/>
  <c r="H507" i="566" s="1"/>
  <c r="E514" i="566" s="1"/>
  <c r="N506" i="566"/>
  <c r="N507" i="566" s="1"/>
  <c r="B516" i="566" s="1"/>
  <c r="R533" i="566"/>
  <c r="Q536" i="566"/>
  <c r="C533" i="565"/>
  <c r="C534" i="565"/>
  <c r="K520" i="567" l="1"/>
  <c r="O520" i="567" s="1"/>
  <c r="K519" i="567"/>
  <c r="S530" i="567"/>
  <c r="S534" i="566" a="1"/>
  <c r="S534" i="566" s="1"/>
  <c r="R536" i="566"/>
  <c r="Z342" i="566"/>
  <c r="Z341" i="566"/>
  <c r="X173" i="566"/>
  <c r="Z169" i="566" s="1"/>
  <c r="N164" i="566"/>
  <c r="B173" i="566" s="1"/>
  <c r="E173" i="566" s="1"/>
  <c r="H335" i="566"/>
  <c r="E342" i="566" s="1"/>
  <c r="H164" i="566"/>
  <c r="E171" i="566" s="1"/>
  <c r="V507" i="566"/>
  <c r="J536" i="566"/>
  <c r="S536" i="566" s="1" a="1"/>
  <c r="S536" i="566" s="1"/>
  <c r="N335" i="566"/>
  <c r="B344" i="566" s="1"/>
  <c r="E344" i="566" s="1"/>
  <c r="V335" i="566"/>
  <c r="I344" i="566" s="1"/>
  <c r="E516" i="566"/>
  <c r="K507" i="566"/>
  <c r="Z340" i="566"/>
  <c r="K341" i="566"/>
  <c r="M341" i="566" s="1"/>
  <c r="M337" i="566"/>
  <c r="J335" i="566" a="1"/>
  <c r="J335" i="566" s="1"/>
  <c r="M342" i="566" s="1"/>
  <c r="B342" i="566"/>
  <c r="M344" i="566" s="1" a="1"/>
  <c r="M344" i="566" s="1"/>
  <c r="Z166" i="566" a="1"/>
  <c r="Z166" i="566" s="1"/>
  <c r="M166" i="566"/>
  <c r="K170" i="566"/>
  <c r="M170" i="566" s="1"/>
  <c r="Z337" i="566" a="1"/>
  <c r="Z337" i="566" s="1"/>
  <c r="Q525" i="566"/>
  <c r="K335" i="566"/>
  <c r="E343" i="566" s="1"/>
  <c r="I343" i="566" s="1"/>
  <c r="M343" i="566" s="1"/>
  <c r="K526" i="566"/>
  <c r="C530" i="566"/>
  <c r="E524" i="566" s="1"/>
  <c r="V164" i="566"/>
  <c r="I173" i="566" s="1"/>
  <c r="K164" i="566"/>
  <c r="E172" i="566" s="1"/>
  <c r="X516" i="566"/>
  <c r="R516" i="566"/>
  <c r="T510" i="566" s="1"/>
  <c r="W507" i="566"/>
  <c r="I516" i="566"/>
  <c r="M516" i="566" s="1" a="1"/>
  <c r="M516" i="566" s="1"/>
  <c r="M507" i="566"/>
  <c r="R344" i="566"/>
  <c r="Z339" i="566"/>
  <c r="Z338" i="566"/>
  <c r="Q526" i="566"/>
  <c r="Z168" i="566"/>
  <c r="M335" i="566"/>
  <c r="K524" i="566"/>
  <c r="R173" i="566"/>
  <c r="T166" i="566" s="1" a="1"/>
  <c r="T166" i="566" s="1"/>
  <c r="J164" i="566" a="1"/>
  <c r="J164" i="566" s="1"/>
  <c r="M171" i="566" s="1"/>
  <c r="B171" i="566"/>
  <c r="C519" i="566" s="1"/>
  <c r="W164" i="566"/>
  <c r="M164" i="566"/>
  <c r="I241" i="565"/>
  <c r="Z167" i="566" l="1"/>
  <c r="Z172" i="566"/>
  <c r="Z171" i="566"/>
  <c r="Z170" i="566"/>
  <c r="G519" i="566"/>
  <c r="T509" i="566" a="1"/>
  <c r="T509" i="566" s="1"/>
  <c r="C521" i="566"/>
  <c r="G521" i="566" s="1"/>
  <c r="T511" i="566"/>
  <c r="O519" i="566" a="1"/>
  <c r="O519" i="566" s="1"/>
  <c r="T343" i="566"/>
  <c r="T338" i="566"/>
  <c r="T341" i="566"/>
  <c r="T340" i="566"/>
  <c r="T339" i="566"/>
  <c r="T342" i="566"/>
  <c r="Z515" i="566"/>
  <c r="Z514" i="566"/>
  <c r="Z512" i="566"/>
  <c r="Z513" i="566"/>
  <c r="Z511" i="566"/>
  <c r="I172" i="566"/>
  <c r="M172" i="566" s="1"/>
  <c r="Q530" i="566"/>
  <c r="S526" i="566" s="1"/>
  <c r="L335" i="566"/>
  <c r="I342" i="566" s="1"/>
  <c r="E515" i="566"/>
  <c r="I515" i="566" s="1"/>
  <c r="M515" i="566" s="1"/>
  <c r="L507" i="566"/>
  <c r="I514" i="566" s="1"/>
  <c r="L164" i="566"/>
  <c r="I171" i="566" s="1"/>
  <c r="K530" i="566"/>
  <c r="T172" i="566"/>
  <c r="T169" i="566"/>
  <c r="T170" i="566"/>
  <c r="T171" i="566"/>
  <c r="T167" i="566"/>
  <c r="T337" i="566" a="1"/>
  <c r="T337" i="566" s="1"/>
  <c r="T515" i="566"/>
  <c r="T514" i="566"/>
  <c r="Z509" i="566" a="1"/>
  <c r="Z509" i="566" s="1"/>
  <c r="T513" i="566"/>
  <c r="K521" i="566"/>
  <c r="O521" i="566" s="1" a="1"/>
  <c r="O521" i="566" s="1"/>
  <c r="M173" i="566" a="1"/>
  <c r="M173" i="566" s="1"/>
  <c r="E526" i="566"/>
  <c r="E529" i="566"/>
  <c r="E525" i="566"/>
  <c r="E527" i="566"/>
  <c r="E528" i="566"/>
  <c r="T168" i="566"/>
  <c r="Z510" i="566"/>
  <c r="T512" i="566"/>
  <c r="G556" i="565"/>
  <c r="I203" i="565"/>
  <c r="I202" i="565"/>
  <c r="I20" i="565"/>
  <c r="G493" i="565"/>
  <c r="G156" i="565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4" i="565"/>
  <c r="Q534" i="565" s="1"/>
  <c r="J533" i="565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AA506" i="565"/>
  <c r="Z506" i="565"/>
  <c r="Y506" i="565"/>
  <c r="X506" i="565"/>
  <c r="U506" i="565"/>
  <c r="T506" i="565"/>
  <c r="S506" i="565"/>
  <c r="R506" i="565"/>
  <c r="Q506" i="565"/>
  <c r="P506" i="565"/>
  <c r="O506" i="565"/>
  <c r="R514" i="565" s="1"/>
  <c r="I506" i="565"/>
  <c r="G506" i="565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W498" i="565"/>
  <c r="V498" i="565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 a="1"/>
  <c r="K497" i="565" s="1"/>
  <c r="M497" i="565" s="1"/>
  <c r="J497" i="565" a="1"/>
  <c r="J497" i="565" s="1"/>
  <c r="H497" i="565"/>
  <c r="H496" i="565"/>
  <c r="H495" i="565"/>
  <c r="V494" i="565"/>
  <c r="W494" i="565" s="1"/>
  <c r="N494" i="565"/>
  <c r="K494" i="565"/>
  <c r="M494" i="565" s="1"/>
  <c r="K494" i="565" a="1"/>
  <c r="J494" i="565"/>
  <c r="J494" i="565" a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W492" i="565"/>
  <c r="V492" i="565"/>
  <c r="N492" i="565"/>
  <c r="K492" i="565" a="1"/>
  <c r="K492" i="565" s="1"/>
  <c r="M492" i="565" s="1"/>
  <c r="J492" i="565" a="1"/>
  <c r="J492" i="565" s="1"/>
  <c r="H492" i="565"/>
  <c r="V491" i="565"/>
  <c r="V506" i="565" s="1"/>
  <c r="N491" i="565"/>
  <c r="N506" i="565" s="1"/>
  <c r="K491" i="565" a="1"/>
  <c r="K491" i="565" s="1"/>
  <c r="J491" i="565" a="1"/>
  <c r="J491" i="565" s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J490" i="565" s="1" a="1"/>
  <c r="J490" i="565" s="1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V484" i="565"/>
  <c r="W484" i="565" s="1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/>
  <c r="M483" i="565" s="1"/>
  <c r="K483" i="565" a="1"/>
  <c r="J483" i="565"/>
  <c r="J483" i="565" a="1"/>
  <c r="H483" i="565"/>
  <c r="V482" i="565"/>
  <c r="W482" i="565" s="1"/>
  <c r="N482" i="565"/>
  <c r="K482" i="565" a="1"/>
  <c r="K482" i="565" s="1"/>
  <c r="M482" i="565" s="1"/>
  <c r="J482" i="565" a="1"/>
  <c r="J482" i="565" s="1"/>
  <c r="H482" i="565"/>
  <c r="W481" i="565"/>
  <c r="V481" i="565"/>
  <c r="N481" i="565"/>
  <c r="K481" i="565" a="1"/>
  <c r="K481" i="565" s="1"/>
  <c r="M481" i="565" s="1"/>
  <c r="J481" i="565" a="1"/>
  <c r="J481" i="565" s="1"/>
  <c r="H481" i="565"/>
  <c r="V480" i="565"/>
  <c r="V490" i="565" s="1"/>
  <c r="W490" i="565" s="1"/>
  <c r="N480" i="565"/>
  <c r="K480" i="565" a="1"/>
  <c r="K48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J479" i="565" s="1" a="1"/>
  <c r="J479" i="565" s="1"/>
  <c r="W478" i="565"/>
  <c r="V478" i="565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 a="1"/>
  <c r="K477" i="565" s="1"/>
  <c r="M477" i="565" s="1"/>
  <c r="J477" i="565" a="1"/>
  <c r="J477" i="565" s="1"/>
  <c r="H477" i="565"/>
  <c r="V476" i="565"/>
  <c r="W476" i="565" s="1"/>
  <c r="N476" i="565"/>
  <c r="K476" i="565"/>
  <c r="M476" i="565" s="1"/>
  <c r="K476" i="565" a="1"/>
  <c r="J476" i="565"/>
  <c r="J476" i="565" a="1"/>
  <c r="H476" i="565"/>
  <c r="V475" i="565"/>
  <c r="W475" i="565" s="1"/>
  <c r="N475" i="565"/>
  <c r="K475" i="565" a="1"/>
  <c r="K475" i="565" s="1"/>
  <c r="M475" i="565" s="1"/>
  <c r="J475" i="565" a="1"/>
  <c r="J475" i="565" s="1"/>
  <c r="H475" i="565"/>
  <c r="W474" i="565"/>
  <c r="V474" i="565"/>
  <c r="N474" i="565"/>
  <c r="K474" i="565" a="1"/>
  <c r="K474" i="565" s="1"/>
  <c r="M474" i="565" s="1"/>
  <c r="J474" i="565" a="1"/>
  <c r="J474" i="565" s="1"/>
  <c r="H474" i="565"/>
  <c r="V473" i="565"/>
  <c r="W473" i="565" s="1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/>
  <c r="M472" i="565" s="1"/>
  <c r="K472" i="565" a="1"/>
  <c r="J472" i="565"/>
  <c r="J472" i="565" a="1"/>
  <c r="H472" i="565"/>
  <c r="V471" i="565"/>
  <c r="W471" i="565" s="1"/>
  <c r="N471" i="565"/>
  <c r="K471" i="565" a="1"/>
  <c r="K471" i="565" s="1"/>
  <c r="M471" i="565" s="1"/>
  <c r="J471" i="565" a="1"/>
  <c r="J471" i="565" s="1"/>
  <c r="H471" i="565"/>
  <c r="W470" i="565"/>
  <c r="V470" i="565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 a="1"/>
  <c r="K469" i="565" s="1"/>
  <c r="M469" i="565" s="1"/>
  <c r="J469" i="565" a="1"/>
  <c r="J469" i="565" s="1"/>
  <c r="H469" i="565"/>
  <c r="V468" i="565"/>
  <c r="W468" i="565" s="1"/>
  <c r="N468" i="565"/>
  <c r="K468" i="565"/>
  <c r="M468" i="565" s="1"/>
  <c r="K468" i="565" a="1"/>
  <c r="J468" i="565"/>
  <c r="J468" i="565" a="1"/>
  <c r="H468" i="565"/>
  <c r="V467" i="565"/>
  <c r="W467" i="565" s="1"/>
  <c r="N467" i="565"/>
  <c r="K467" i="565" a="1"/>
  <c r="K467" i="565" s="1"/>
  <c r="M467" i="565" s="1"/>
  <c r="J467" i="565" a="1"/>
  <c r="J467" i="565" s="1"/>
  <c r="H467" i="565"/>
  <c r="W466" i="565"/>
  <c r="V466" i="565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 a="1"/>
  <c r="K465" i="565" s="1"/>
  <c r="M465" i="565" s="1"/>
  <c r="J465" i="565" a="1"/>
  <c r="J465" i="565" s="1"/>
  <c r="H465" i="565"/>
  <c r="V464" i="565"/>
  <c r="V479" i="565" s="1"/>
  <c r="W479" i="565" s="1"/>
  <c r="N464" i="565"/>
  <c r="K464" i="565"/>
  <c r="K464" i="565" a="1"/>
  <c r="J464" i="565"/>
  <c r="J464" i="565" a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K462" i="565"/>
  <c r="M462" i="565" s="1"/>
  <c r="K462" i="565" a="1"/>
  <c r="J462" i="565"/>
  <c r="J462" i="565" a="1"/>
  <c r="H462" i="565"/>
  <c r="V461" i="565"/>
  <c r="W461" i="565" s="1"/>
  <c r="N461" i="565"/>
  <c r="K461" i="565" a="1"/>
  <c r="K461" i="565" s="1"/>
  <c r="M461" i="565" s="1"/>
  <c r="J461" i="565" a="1"/>
  <c r="J461" i="565" s="1"/>
  <c r="H461" i="565"/>
  <c r="W460" i="565"/>
  <c r="V460" i="565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W456" i="565"/>
  <c r="V456" i="565"/>
  <c r="N456" i="565"/>
  <c r="K456" i="565" a="1"/>
  <c r="K456" i="565" s="1"/>
  <c r="M456" i="565" s="1"/>
  <c r="J456" i="565" a="1"/>
  <c r="J456" i="565" s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/>
  <c r="M454" i="565" s="1"/>
  <c r="K454" i="565" a="1"/>
  <c r="H454" i="565"/>
  <c r="N453" i="565"/>
  <c r="K453" i="565" a="1"/>
  <c r="K453" i="565" s="1"/>
  <c r="M453" i="565" s="1"/>
  <c r="H453" i="565"/>
  <c r="N452" i="565"/>
  <c r="K452" i="565" a="1"/>
  <c r="K452" i="565" s="1"/>
  <c r="M452" i="565" s="1"/>
  <c r="H452" i="565"/>
  <c r="N451" i="565"/>
  <c r="K451" i="565" a="1"/>
  <c r="K451" i="565" s="1"/>
  <c r="M451" i="565" s="1"/>
  <c r="H451" i="565"/>
  <c r="N450" i="565"/>
  <c r="K450" i="565"/>
  <c r="M450" i="565" s="1"/>
  <c r="K450" i="565" a="1"/>
  <c r="H450" i="565"/>
  <c r="N449" i="565"/>
  <c r="K449" i="565" a="1"/>
  <c r="K449" i="565" s="1"/>
  <c r="M449" i="565" s="1"/>
  <c r="H449" i="565"/>
  <c r="W448" i="565"/>
  <c r="V448" i="565"/>
  <c r="N448" i="565"/>
  <c r="K448" i="565" a="1"/>
  <c r="K448" i="565" s="1"/>
  <c r="M448" i="565" s="1"/>
  <c r="J448" i="565" a="1"/>
  <c r="J448" i="565" s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W446" i="565"/>
  <c r="V446" i="565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W442" i="565"/>
  <c r="V442" i="565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W438" i="565"/>
  <c r="V438" i="565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 a="1"/>
  <c r="K436" i="565" s="1"/>
  <c r="M436" i="565" s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V434" i="565"/>
  <c r="W434" i="565" s="1"/>
  <c r="N434" i="565"/>
  <c r="K434" i="565"/>
  <c r="M434" i="565" s="1"/>
  <c r="K434" i="565" a="1"/>
  <c r="J434" i="565"/>
  <c r="J434" i="565" a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 a="1"/>
  <c r="K432" i="565" s="1"/>
  <c r="M432" i="565" s="1"/>
  <c r="J432" i="565" a="1"/>
  <c r="J432" i="565" s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V430" i="565"/>
  <c r="W430" i="565" s="1"/>
  <c r="N430" i="565"/>
  <c r="K430" i="565"/>
  <c r="M430" i="565" s="1"/>
  <c r="K430" i="565" a="1"/>
  <c r="J430" i="565"/>
  <c r="J430" i="565" a="1"/>
  <c r="H430" i="565"/>
  <c r="V429" i="565"/>
  <c r="N429" i="565"/>
  <c r="N463" i="565" s="1"/>
  <c r="K429" i="565" a="1"/>
  <c r="K429" i="565" s="1"/>
  <c r="J429" i="565" a="1"/>
  <c r="J429" i="565" s="1"/>
  <c r="H429" i="565"/>
  <c r="H463" i="565" s="1"/>
  <c r="AA428" i="565"/>
  <c r="Z428" i="565"/>
  <c r="Y428" i="565"/>
  <c r="X428" i="565"/>
  <c r="U428" i="565"/>
  <c r="T428" i="565"/>
  <c r="S428" i="565"/>
  <c r="R428" i="565"/>
  <c r="Q428" i="565"/>
  <c r="P428" i="565"/>
  <c r="O428" i="565"/>
  <c r="R510" i="565" s="1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 a="1"/>
  <c r="K422" i="565" s="1"/>
  <c r="M422" i="565" s="1"/>
  <c r="H422" i="565"/>
  <c r="K421" i="565" a="1"/>
  <c r="K421" i="565" s="1"/>
  <c r="M421" i="565" s="1"/>
  <c r="H421" i="565"/>
  <c r="K420" i="565" a="1"/>
  <c r="K420" i="565" s="1"/>
  <c r="M420" i="565" s="1"/>
  <c r="H420" i="565"/>
  <c r="K419" i="565" a="1"/>
  <c r="K419" i="565" s="1"/>
  <c r="M419" i="565" s="1"/>
  <c r="H419" i="565"/>
  <c r="K418" i="565" a="1"/>
  <c r="K418" i="565" s="1"/>
  <c r="M418" i="565" s="1"/>
  <c r="H418" i="565"/>
  <c r="W417" i="565"/>
  <c r="V417" i="565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 a="1"/>
  <c r="K416" i="565" s="1"/>
  <c r="M416" i="565" s="1"/>
  <c r="J416" i="565" a="1"/>
  <c r="J416" i="565" s="1"/>
  <c r="H416" i="565"/>
  <c r="V415" i="565"/>
  <c r="W415" i="565" s="1"/>
  <c r="N415" i="565"/>
  <c r="K415" i="565"/>
  <c r="M415" i="565" s="1"/>
  <c r="K415" i="565" a="1"/>
  <c r="J415" i="565"/>
  <c r="J415" i="565" a="1"/>
  <c r="H415" i="565"/>
  <c r="V414" i="565"/>
  <c r="W414" i="565" s="1"/>
  <c r="N414" i="565"/>
  <c r="K414" i="565" a="1"/>
  <c r="K414" i="565" s="1"/>
  <c r="M414" i="565" s="1"/>
  <c r="J414" i="565" a="1"/>
  <c r="J414" i="565" s="1"/>
  <c r="H414" i="565"/>
  <c r="H413" i="565"/>
  <c r="V412" i="565"/>
  <c r="W412" i="565" s="1"/>
  <c r="N412" i="565"/>
  <c r="K412" i="565" a="1"/>
  <c r="K412" i="565" s="1"/>
  <c r="M412" i="565" s="1"/>
  <c r="J412" i="565" a="1"/>
  <c r="J412" i="565" s="1"/>
  <c r="H412" i="565"/>
  <c r="W411" i="565"/>
  <c r="V411" i="565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V408" i="565"/>
  <c r="W408" i="565" s="1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/>
  <c r="M407" i="565" s="1"/>
  <c r="K407" i="565" a="1"/>
  <c r="J407" i="565"/>
  <c r="J407" i="565" a="1"/>
  <c r="H407" i="565"/>
  <c r="V406" i="565"/>
  <c r="W406" i="565" s="1"/>
  <c r="N406" i="565"/>
  <c r="K406" i="565" a="1"/>
  <c r="K406" i="565" s="1"/>
  <c r="M406" i="565" s="1"/>
  <c r="J406" i="565" a="1"/>
  <c r="J406" i="565" s="1"/>
  <c r="H406" i="565"/>
  <c r="W405" i="565"/>
  <c r="V405" i="565"/>
  <c r="N405" i="565"/>
  <c r="K405" i="565" a="1"/>
  <c r="K405" i="565" s="1"/>
  <c r="M405" i="565" s="1"/>
  <c r="J405" i="565" a="1"/>
  <c r="J405" i="565" s="1"/>
  <c r="H405" i="565"/>
  <c r="V404" i="565"/>
  <c r="W404" i="565" s="1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/>
  <c r="M403" i="565" s="1"/>
  <c r="K403" i="565" a="1"/>
  <c r="J403" i="565"/>
  <c r="J403" i="565" a="1"/>
  <c r="H403" i="565"/>
  <c r="V402" i="565"/>
  <c r="W402" i="565" s="1"/>
  <c r="N402" i="565"/>
  <c r="K402" i="565" a="1"/>
  <c r="K402" i="565" s="1"/>
  <c r="M402" i="565" s="1"/>
  <c r="J402" i="565" a="1"/>
  <c r="J402" i="565" s="1"/>
  <c r="H402" i="565"/>
  <c r="W401" i="565"/>
  <c r="V401" i="565"/>
  <c r="N401" i="565"/>
  <c r="K401" i="565" a="1"/>
  <c r="K401" i="565" s="1"/>
  <c r="M401" i="565" s="1"/>
  <c r="J401" i="565" a="1"/>
  <c r="J401" i="565" s="1"/>
  <c r="H401" i="565"/>
  <c r="V400" i="565"/>
  <c r="W400" i="565" s="1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/>
  <c r="M399" i="565" s="1"/>
  <c r="K399" i="565" a="1"/>
  <c r="J399" i="565"/>
  <c r="J399" i="565" a="1"/>
  <c r="H399" i="565"/>
  <c r="K398" i="565" a="1"/>
  <c r="K398" i="565" s="1"/>
  <c r="M398" i="565" s="1"/>
  <c r="H398" i="565"/>
  <c r="K397" i="565"/>
  <c r="M397" i="565" s="1"/>
  <c r="K397" i="565" a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 a="1"/>
  <c r="K394" i="565" s="1"/>
  <c r="M394" i="565" s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W390" i="565"/>
  <c r="V390" i="565"/>
  <c r="N390" i="565"/>
  <c r="K390" i="565" a="1"/>
  <c r="K390" i="565" s="1"/>
  <c r="M390" i="565" s="1"/>
  <c r="J390" i="565" a="1"/>
  <c r="J390" i="565" s="1"/>
  <c r="H390" i="565"/>
  <c r="V389" i="565"/>
  <c r="W389" i="565" s="1"/>
  <c r="N389" i="565"/>
  <c r="K389" i="565"/>
  <c r="M389" i="565" s="1"/>
  <c r="K389" i="565" a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/>
  <c r="M387" i="565" s="1"/>
  <c r="K387" i="565" a="1"/>
  <c r="J387" i="565" a="1"/>
  <c r="J387" i="565" s="1"/>
  <c r="H387" i="565"/>
  <c r="W386" i="565"/>
  <c r="V386" i="565"/>
  <c r="N386" i="565"/>
  <c r="K386" i="565" a="1"/>
  <c r="K386" i="565" s="1"/>
  <c r="M386" i="565" s="1"/>
  <c r="J386" i="565" a="1"/>
  <c r="J386" i="565" s="1"/>
  <c r="H386" i="565"/>
  <c r="V385" i="565"/>
  <c r="W385" i="565" s="1"/>
  <c r="N385" i="565"/>
  <c r="K385" i="565"/>
  <c r="M385" i="565" s="1"/>
  <c r="K385" i="565" a="1"/>
  <c r="J385" i="565" a="1"/>
  <c r="J385" i="565" s="1"/>
  <c r="H385" i="565"/>
  <c r="V384" i="565"/>
  <c r="W384" i="565" s="1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/>
  <c r="M383" i="565" s="1"/>
  <c r="K383" i="565" a="1"/>
  <c r="J383" i="565"/>
  <c r="J383" i="565" a="1"/>
  <c r="H383" i="565"/>
  <c r="V382" i="565"/>
  <c r="W382" i="565" s="1"/>
  <c r="N382" i="565"/>
  <c r="K382" i="565" a="1"/>
  <c r="K382" i="565" s="1"/>
  <c r="M382" i="565" s="1"/>
  <c r="J382" i="565" a="1"/>
  <c r="J382" i="565" s="1"/>
  <c r="H382" i="565"/>
  <c r="W381" i="565"/>
  <c r="V381" i="565"/>
  <c r="N381" i="565"/>
  <c r="K381" i="565" a="1"/>
  <c r="K381" i="565" s="1"/>
  <c r="M381" i="565" s="1"/>
  <c r="J381" i="565" a="1"/>
  <c r="J381" i="565" s="1"/>
  <c r="H381" i="565"/>
  <c r="V380" i="565"/>
  <c r="W380" i="565" s="1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/>
  <c r="M379" i="565" s="1"/>
  <c r="K379" i="565" a="1"/>
  <c r="J379" i="565"/>
  <c r="J379" i="565" a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V428" i="565" s="1"/>
  <c r="W428" i="565" s="1"/>
  <c r="N371" i="565"/>
  <c r="N428" i="565" s="1"/>
  <c r="K371" i="565" a="1"/>
  <c r="K371" i="565" s="1"/>
  <c r="K428" i="565" s="1"/>
  <c r="J371" i="565" a="1"/>
  <c r="J371" i="565" s="1"/>
  <c r="H371" i="565"/>
  <c r="H428" i="565" s="1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G370" i="565"/>
  <c r="G507" i="565" s="1"/>
  <c r="V369" i="565"/>
  <c r="W369" i="565" s="1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/>
  <c r="M368" i="565" s="1"/>
  <c r="K368" i="565" a="1"/>
  <c r="J368" i="565"/>
  <c r="J368" i="565" a="1"/>
  <c r="H368" i="565"/>
  <c r="K367" i="565" a="1"/>
  <c r="K367" i="565" s="1"/>
  <c r="M367" i="565" s="1"/>
  <c r="H367" i="565"/>
  <c r="K366" i="565"/>
  <c r="M366" i="565" s="1"/>
  <c r="K366" i="565" a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 a="1"/>
  <c r="K363" i="565" s="1"/>
  <c r="M363" i="565" s="1"/>
  <c r="J363" i="565" a="1"/>
  <c r="J363" i="565" s="1"/>
  <c r="H363" i="565"/>
  <c r="V362" i="565"/>
  <c r="W362" i="565" s="1"/>
  <c r="N362" i="565"/>
  <c r="K362" i="565"/>
  <c r="M362" i="565" s="1"/>
  <c r="K362" i="565" a="1"/>
  <c r="J362" i="565"/>
  <c r="J362" i="565" a="1"/>
  <c r="H362" i="565"/>
  <c r="V361" i="565"/>
  <c r="W361" i="565" s="1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 a="1"/>
  <c r="K357" i="565" s="1"/>
  <c r="M357" i="565" s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V354" i="565"/>
  <c r="W354" i="565" s="1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V350" i="565"/>
  <c r="W350" i="565" s="1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N370" i="565" s="1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 a="1"/>
  <c r="K325" i="565" s="1"/>
  <c r="M325" i="565" s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/>
  <c r="M322" i="565" s="1"/>
  <c r="K322" i="565" a="1"/>
  <c r="J322" i="565"/>
  <c r="J322" i="565" a="1"/>
  <c r="H322" i="565"/>
  <c r="V321" i="565"/>
  <c r="W321" i="565" s="1"/>
  <c r="N321" i="565"/>
  <c r="K321" i="565" a="1"/>
  <c r="K321" i="565" s="1"/>
  <c r="M321" i="565" s="1"/>
  <c r="J321" i="565" a="1"/>
  <c r="J321" i="565" s="1"/>
  <c r="H321" i="565"/>
  <c r="W320" i="565"/>
  <c r="V320" i="565"/>
  <c r="N320" i="565"/>
  <c r="N334" i="565" s="1"/>
  <c r="K320" i="565" a="1"/>
  <c r="K320" i="565" s="1"/>
  <c r="M320" i="565" s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I319" i="565"/>
  <c r="G319" i="565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 a="1"/>
  <c r="K311" i="565" s="1"/>
  <c r="M311" i="565" s="1"/>
  <c r="J311" i="565" a="1"/>
  <c r="J311" i="565" s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AA308" i="565"/>
  <c r="Z308" i="565"/>
  <c r="Y308" i="565"/>
  <c r="X308" i="565"/>
  <c r="U308" i="565"/>
  <c r="T308" i="565"/>
  <c r="S308" i="565"/>
  <c r="Q308" i="565"/>
  <c r="P308" i="565"/>
  <c r="O308" i="565"/>
  <c r="I308" i="565"/>
  <c r="G308" i="565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 a="1"/>
  <c r="K304" i="565" s="1"/>
  <c r="M304" i="565" s="1"/>
  <c r="J304" i="565" a="1"/>
  <c r="J304" i="565" s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V302" i="565"/>
  <c r="W302" i="565" s="1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 a="1"/>
  <c r="K296" i="565" s="1"/>
  <c r="M296" i="565" s="1"/>
  <c r="J296" i="565" a="1"/>
  <c r="J296" i="565" s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V294" i="565"/>
  <c r="W294" i="565" s="1"/>
  <c r="N294" i="565"/>
  <c r="K294" i="565" a="1"/>
  <c r="K294" i="565" s="1"/>
  <c r="M294" i="565" s="1"/>
  <c r="J294" i="565" a="1"/>
  <c r="J294" i="565" s="1"/>
  <c r="H294" i="565"/>
  <c r="V293" i="565"/>
  <c r="N293" i="565"/>
  <c r="K293" i="565" a="1"/>
  <c r="K293" i="565" s="1"/>
  <c r="J293" i="565" a="1"/>
  <c r="J293" i="565" s="1"/>
  <c r="H293" i="565"/>
  <c r="AA292" i="565"/>
  <c r="Z292" i="565"/>
  <c r="Y292" i="565"/>
  <c r="X292" i="565"/>
  <c r="U292" i="565"/>
  <c r="T292" i="565"/>
  <c r="S292" i="565"/>
  <c r="R292" i="565"/>
  <c r="Q292" i="565"/>
  <c r="P292" i="565"/>
  <c r="O292" i="565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/>
  <c r="M290" i="565" s="1"/>
  <c r="K290" i="565" a="1"/>
  <c r="J290" i="565"/>
  <c r="J290" i="565" a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 a="1"/>
  <c r="K284" i="565" s="1"/>
  <c r="M284" i="565" s="1"/>
  <c r="J284" i="565" a="1"/>
  <c r="J284" i="565" s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 a="1"/>
  <c r="K280" i="565" s="1"/>
  <c r="M280" i="565" s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V274" i="565"/>
  <c r="W274" i="565" s="1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 a="1"/>
  <c r="K272" i="565" s="1"/>
  <c r="M272" i="565" s="1"/>
  <c r="J272" i="565" a="1"/>
  <c r="J272" i="565" s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V270" i="565"/>
  <c r="W270" i="565" s="1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 a="1"/>
  <c r="K268" i="565" s="1"/>
  <c r="M268" i="565" s="1"/>
  <c r="J268" i="565" a="1"/>
  <c r="J268" i="565" s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V266" i="565"/>
  <c r="W266" i="565" s="1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 a="1"/>
  <c r="K264" i="565" s="1"/>
  <c r="M264" i="565" s="1"/>
  <c r="J264" i="565" a="1"/>
  <c r="J264" i="565" s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V262" i="565"/>
  <c r="W262" i="565" s="1"/>
  <c r="N262" i="565"/>
  <c r="K262" i="565"/>
  <c r="M262" i="565" s="1"/>
  <c r="K262" i="565" a="1"/>
  <c r="J262" i="565"/>
  <c r="J262" i="565" a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W260" i="565"/>
  <c r="V260" i="565"/>
  <c r="N260" i="565"/>
  <c r="K260" i="565" a="1"/>
  <c r="K260" i="565" s="1"/>
  <c r="M260" i="565" s="1"/>
  <c r="J260" i="565" a="1"/>
  <c r="J260" i="565" s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 a="1"/>
  <c r="K236" i="565" s="1"/>
  <c r="M236" i="565" s="1"/>
  <c r="J236" i="565" a="1"/>
  <c r="J236" i="565" s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V234" i="565"/>
  <c r="W234" i="565" s="1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V230" i="565"/>
  <c r="W230" i="565" s="1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 a="1"/>
  <c r="K228" i="565" s="1"/>
  <c r="M228" i="565" s="1"/>
  <c r="J228" i="565" a="1"/>
  <c r="J228" i="565" s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 a="1"/>
  <c r="K224" i="565" s="1"/>
  <c r="M224" i="565" s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 a="1"/>
  <c r="K220" i="565" s="1"/>
  <c r="M220" i="565" s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V218" i="565"/>
  <c r="W218" i="565" s="1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 a="1"/>
  <c r="K216" i="565" s="1"/>
  <c r="M216" i="565" s="1"/>
  <c r="J216" i="565" a="1"/>
  <c r="J216" i="565" s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 a="1"/>
  <c r="K214" i="565" s="1"/>
  <c r="M214" i="565" s="1"/>
  <c r="J214" i="565" a="1"/>
  <c r="J214" i="565" s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V212" i="565"/>
  <c r="W212" i="565" s="1"/>
  <c r="N212" i="565"/>
  <c r="K212" i="565"/>
  <c r="M212" i="565" s="1"/>
  <c r="K212" i="565" a="1"/>
  <c r="J212" i="565"/>
  <c r="J212" i="565" a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 a="1"/>
  <c r="K210" i="565" s="1"/>
  <c r="M210" i="565" s="1"/>
  <c r="J210" i="565" a="1"/>
  <c r="J210" i="565" s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V208" i="565"/>
  <c r="W208" i="565" s="1"/>
  <c r="N208" i="565"/>
  <c r="K208" i="565"/>
  <c r="M208" i="565" s="1"/>
  <c r="K208" i="565" a="1"/>
  <c r="J208" i="565" a="1"/>
  <c r="J208" i="565" s="1"/>
  <c r="H208" i="565"/>
  <c r="H207" i="565"/>
  <c r="H206" i="565"/>
  <c r="H205" i="565"/>
  <c r="V204" i="565"/>
  <c r="W204" i="565" s="1"/>
  <c r="N204" i="565"/>
  <c r="K204" i="565" a="1"/>
  <c r="K204" i="565" s="1"/>
  <c r="M204" i="565" s="1"/>
  <c r="J204" i="565" a="1"/>
  <c r="J204" i="565" s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V202" i="565"/>
  <c r="W202" i="565" s="1"/>
  <c r="N202" i="565"/>
  <c r="K202" i="565"/>
  <c r="M202" i="565" s="1"/>
  <c r="K202" i="565" a="1"/>
  <c r="J202" i="565" a="1"/>
  <c r="J202" i="565" s="1"/>
  <c r="H202" i="565"/>
  <c r="H201" i="565"/>
  <c r="W200" i="565"/>
  <c r="V200" i="565"/>
  <c r="N200" i="565"/>
  <c r="N257" i="565" s="1"/>
  <c r="K200" i="565" a="1"/>
  <c r="K200" i="565" s="1"/>
  <c r="J200" i="565" a="1"/>
  <c r="J200" i="565" s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O199" i="565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 a="1"/>
  <c r="K197" i="565" s="1"/>
  <c r="M197" i="565" s="1"/>
  <c r="J197" i="565" a="1"/>
  <c r="J197" i="565" s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 a="1"/>
  <c r="K190" i="565" s="1"/>
  <c r="M190" i="565" s="1"/>
  <c r="J190" i="565" a="1"/>
  <c r="J190" i="565" s="1"/>
  <c r="H190" i="565"/>
  <c r="N189" i="565"/>
  <c r="K189" i="565" a="1"/>
  <c r="K189" i="565" s="1"/>
  <c r="M189" i="565" s="1"/>
  <c r="J189" i="565" a="1"/>
  <c r="J189" i="565" s="1"/>
  <c r="H189" i="565"/>
  <c r="N188" i="565"/>
  <c r="K188" i="565" a="1"/>
  <c r="K188" i="565" s="1"/>
  <c r="M188" i="565" s="1"/>
  <c r="J188" i="565" a="1"/>
  <c r="J188" i="565" s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V186" i="565"/>
  <c r="W186" i="565" s="1"/>
  <c r="N186" i="565"/>
  <c r="K186" i="565"/>
  <c r="M186" i="565" s="1"/>
  <c r="K186" i="565" a="1"/>
  <c r="J186" i="565"/>
  <c r="J186" i="565" a="1"/>
  <c r="H186" i="565"/>
  <c r="N185" i="565"/>
  <c r="K185" i="565" a="1"/>
  <c r="K185" i="565" s="1"/>
  <c r="M185" i="565" s="1"/>
  <c r="H185" i="565"/>
  <c r="N184" i="565"/>
  <c r="K184" i="565" a="1"/>
  <c r="K184" i="565" s="1"/>
  <c r="M184" i="565" s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 a="1"/>
  <c r="K180" i="565" s="1"/>
  <c r="M180" i="565" s="1"/>
  <c r="J180" i="565" a="1"/>
  <c r="J180" i="565" s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V178" i="565"/>
  <c r="W178" i="565" s="1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Q527" i="565" s="1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Q524" i="565" s="1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H159" i="565"/>
  <c r="D159" i="565"/>
  <c r="V158" i="565"/>
  <c r="W158" i="565" s="1"/>
  <c r="N158" i="565"/>
  <c r="K158" i="565"/>
  <c r="M158" i="565" s="1"/>
  <c r="K158" i="565" a="1"/>
  <c r="J158" i="565" a="1"/>
  <c r="J158" i="565" s="1"/>
  <c r="H158" i="565"/>
  <c r="H157" i="565"/>
  <c r="H156" i="565"/>
  <c r="W155" i="565"/>
  <c r="V155" i="565"/>
  <c r="N155" i="565"/>
  <c r="K155" i="565" a="1"/>
  <c r="K155" i="565" s="1"/>
  <c r="M155" i="565" s="1"/>
  <c r="J155" i="565" a="1"/>
  <c r="J155" i="565" s="1"/>
  <c r="H155" i="565"/>
  <c r="V154" i="565"/>
  <c r="W154" i="565" s="1"/>
  <c r="N154" i="565"/>
  <c r="K154" i="565"/>
  <c r="M154" i="565" s="1"/>
  <c r="K154" i="565" a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 a="1"/>
  <c r="K149" i="565" s="1"/>
  <c r="J149" i="565" a="1"/>
  <c r="J149" i="565" s="1"/>
  <c r="H149" i="565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 a="1"/>
  <c r="K146" i="565" s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 a="1"/>
  <c r="K140" i="565" s="1"/>
  <c r="M140" i="565" s="1"/>
  <c r="J140" i="565" a="1"/>
  <c r="J140" i="565" s="1"/>
  <c r="H140" i="565"/>
  <c r="V139" i="565"/>
  <c r="W139" i="565" s="1"/>
  <c r="N139" i="565"/>
  <c r="K139" i="565" a="1"/>
  <c r="K139" i="565" s="1"/>
  <c r="M139" i="565" s="1"/>
  <c r="J139" i="565" a="1"/>
  <c r="J139" i="565" s="1"/>
  <c r="H139" i="565"/>
  <c r="V138" i="565"/>
  <c r="W138" i="565" s="1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/>
  <c r="M135" i="565" s="1"/>
  <c r="K135" i="565" a="1"/>
  <c r="J135" i="565"/>
  <c r="J135" i="565" a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 a="1"/>
  <c r="K133" i="565" s="1"/>
  <c r="M133" i="565" s="1"/>
  <c r="J133" i="565" a="1"/>
  <c r="J133" i="565" s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V131" i="565"/>
  <c r="W131" i="565" s="1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 a="1"/>
  <c r="K129" i="565" s="1"/>
  <c r="M129" i="565" s="1"/>
  <c r="J129" i="565" a="1"/>
  <c r="J129" i="565" s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V127" i="565"/>
  <c r="W127" i="565" s="1"/>
  <c r="N127" i="565"/>
  <c r="K127" i="565"/>
  <c r="M127" i="565" s="1"/>
  <c r="K127" i="565" a="1"/>
  <c r="J127" i="565"/>
  <c r="J127" i="565" a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W125" i="565"/>
  <c r="V125" i="565"/>
  <c r="N125" i="565"/>
  <c r="K125" i="565" a="1"/>
  <c r="K125" i="565" s="1"/>
  <c r="M125" i="565" s="1"/>
  <c r="J125" i="565" a="1"/>
  <c r="J125" i="565" s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V123" i="565"/>
  <c r="W123" i="565" s="1"/>
  <c r="N123" i="565"/>
  <c r="K123" i="565" a="1"/>
  <c r="K123" i="565" s="1"/>
  <c r="M123" i="565" s="1"/>
  <c r="J123" i="565" a="1"/>
  <c r="J123" i="565" s="1"/>
  <c r="H123" i="565"/>
  <c r="V122" i="565"/>
  <c r="W122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 a="1"/>
  <c r="K119" i="565" s="1"/>
  <c r="M119" i="565" s="1"/>
  <c r="J119" i="565" a="1"/>
  <c r="J119" i="565" s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 a="1"/>
  <c r="K115" i="565" s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 a="1"/>
  <c r="K113" i="565" s="1"/>
  <c r="M113" i="565" s="1"/>
  <c r="J113" i="565" a="1"/>
  <c r="J113" i="565" s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 a="1"/>
  <c r="K105" i="565" s="1"/>
  <c r="M105" i="565" s="1"/>
  <c r="J105" i="565" a="1"/>
  <c r="J105" i="565" s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 a="1"/>
  <c r="K101" i="565" s="1"/>
  <c r="M101" i="565" s="1"/>
  <c r="J101" i="565" a="1"/>
  <c r="J101" i="565" s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V99" i="565"/>
  <c r="W99" i="565" s="1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 a="1"/>
  <c r="K97" i="565" s="1"/>
  <c r="M97" i="565" s="1"/>
  <c r="J97" i="565" a="1"/>
  <c r="J97" i="565" s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V95" i="565"/>
  <c r="W95" i="565" s="1"/>
  <c r="N95" i="565"/>
  <c r="K95" i="565" a="1"/>
  <c r="K95" i="565" s="1"/>
  <c r="M95" i="565" s="1"/>
  <c r="J95" i="565" a="1"/>
  <c r="J95" i="565" s="1"/>
  <c r="H95" i="565"/>
  <c r="K94" i="565" a="1"/>
  <c r="K94" i="565" s="1"/>
  <c r="M94" i="565" s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V92" i="565"/>
  <c r="W92" i="565" s="1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 a="1"/>
  <c r="J90" i="565" s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V88" i="565"/>
  <c r="W88" i="565" s="1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 a="1"/>
  <c r="K77" i="565" s="1"/>
  <c r="M77" i="565" s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 a="1"/>
  <c r="K68" i="565" s="1"/>
  <c r="H68" i="565"/>
  <c r="K67" i="565" a="1"/>
  <c r="K67" i="565" s="1"/>
  <c r="H67" i="565"/>
  <c r="W66" i="565"/>
  <c r="V66" i="565"/>
  <c r="N66" i="565"/>
  <c r="K66" i="565" a="1"/>
  <c r="K66" i="565" s="1"/>
  <c r="M66" i="565" s="1"/>
  <c r="J66" i="565" a="1"/>
  <c r="J66" i="565" s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V64" i="565"/>
  <c r="W64" i="565" s="1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 a="1"/>
  <c r="K62" i="565" s="1"/>
  <c r="M62" i="565" s="1"/>
  <c r="J62" i="565" a="1"/>
  <c r="J62" i="565" s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V60" i="565"/>
  <c r="W60" i="565" s="1"/>
  <c r="N60" i="565"/>
  <c r="K60" i="565"/>
  <c r="M60" i="565" s="1"/>
  <c r="K60" i="565" a="1"/>
  <c r="J60" i="565"/>
  <c r="J60" i="565" a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W58" i="565"/>
  <c r="V58" i="565"/>
  <c r="N58" i="565"/>
  <c r="K58" i="565" a="1"/>
  <c r="K58" i="565" s="1"/>
  <c r="M58" i="565" s="1"/>
  <c r="J58" i="565" a="1"/>
  <c r="J58" i="565" s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 a="1"/>
  <c r="K50" i="565" s="1"/>
  <c r="M50" i="565" s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 a="1"/>
  <c r="K46" i="565" s="1"/>
  <c r="M46" i="565" s="1"/>
  <c r="J46" i="565" a="1"/>
  <c r="J46" i="565" s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V44" i="565"/>
  <c r="W44" i="565" s="1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 a="1"/>
  <c r="K38" i="565" s="1"/>
  <c r="M38" i="565" s="1"/>
  <c r="J38" i="565" a="1"/>
  <c r="J38" i="565" s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V32" i="565"/>
  <c r="W32" i="565" s="1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 a="1"/>
  <c r="K26" i="565" s="1"/>
  <c r="M26" i="565" s="1"/>
  <c r="J26" i="565" a="1"/>
  <c r="J26" i="565" s="1"/>
  <c r="H26" i="565"/>
  <c r="K25" i="565" a="1"/>
  <c r="K25" i="565" s="1"/>
  <c r="M25" i="565" s="1"/>
  <c r="J25" i="565" a="1"/>
  <c r="J25" i="565" s="1"/>
  <c r="H25" i="565"/>
  <c r="K24" i="565" a="1"/>
  <c r="K24" i="565" s="1"/>
  <c r="M24" i="565" s="1"/>
  <c r="J24" i="565" a="1"/>
  <c r="J24" i="565" s="1"/>
  <c r="H24" i="565"/>
  <c r="K23" i="565" a="1"/>
  <c r="K23" i="565" s="1"/>
  <c r="M23" i="565" s="1"/>
  <c r="J23" i="565" a="1"/>
  <c r="J23" i="565" s="1"/>
  <c r="H23" i="565"/>
  <c r="K22" i="565" a="1"/>
  <c r="K22" i="565" s="1"/>
  <c r="M22" i="565" s="1"/>
  <c r="J22" i="565" a="1"/>
  <c r="J22" i="565" s="1"/>
  <c r="H22" i="565"/>
  <c r="V21" i="565"/>
  <c r="W21" i="565" s="1"/>
  <c r="N21" i="565"/>
  <c r="K21" i="565"/>
  <c r="M21" i="565" s="1"/>
  <c r="K21" i="565" a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 a="1"/>
  <c r="K18" i="565" s="1"/>
  <c r="M18" i="565" s="1"/>
  <c r="J18" i="565" a="1"/>
  <c r="J18" i="565" s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 a="1"/>
  <c r="K16" i="565" s="1"/>
  <c r="M16" i="565" s="1"/>
  <c r="J16" i="565" a="1"/>
  <c r="J16" i="565" s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 a="1"/>
  <c r="K12" i="565" s="1"/>
  <c r="M12" i="565" s="1"/>
  <c r="J12" i="565" a="1"/>
  <c r="J12" i="565" s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V10" i="565"/>
  <c r="W10" i="565" s="1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 a="1"/>
  <c r="K8" i="565" s="1"/>
  <c r="M8" i="565" s="1"/>
  <c r="J8" i="565" a="1"/>
  <c r="J8" i="565" s="1"/>
  <c r="H8" i="565"/>
  <c r="V7" i="565"/>
  <c r="W7" i="565" s="1"/>
  <c r="N7" i="565"/>
  <c r="K7" i="565"/>
  <c r="K7" i="565" a="1"/>
  <c r="J7" i="565"/>
  <c r="J7" i="565" a="1"/>
  <c r="H7" i="565"/>
  <c r="H28" i="565" s="1"/>
  <c r="S525" i="566" l="1"/>
  <c r="G520" i="566"/>
  <c r="K520" i="566" s="1"/>
  <c r="O520" i="566" s="1"/>
  <c r="E530" i="566"/>
  <c r="M528" i="566"/>
  <c r="M527" i="566"/>
  <c r="M525" i="566"/>
  <c r="M529" i="566"/>
  <c r="S527" i="566"/>
  <c r="S529" i="566"/>
  <c r="S528" i="566"/>
  <c r="S524" i="566" a="1"/>
  <c r="S524" i="566" s="1"/>
  <c r="M526" i="566"/>
  <c r="M524" i="566" a="1"/>
  <c r="M524" i="566" s="1"/>
  <c r="K519" i="566"/>
  <c r="J535" i="565"/>
  <c r="Q535" i="565" s="1"/>
  <c r="J506" i="565" a="1"/>
  <c r="J506" i="565" s="1"/>
  <c r="I507" i="565"/>
  <c r="B515" i="565" s="1"/>
  <c r="C520" i="565" s="1"/>
  <c r="J463" i="565" a="1"/>
  <c r="J463" i="565" s="1"/>
  <c r="J257" i="565" a="1"/>
  <c r="J257" i="565" s="1"/>
  <c r="N490" i="565"/>
  <c r="N507" i="565"/>
  <c r="B516" i="565" s="1"/>
  <c r="E516" i="565" s="1"/>
  <c r="N479" i="565"/>
  <c r="W464" i="565"/>
  <c r="H490" i="565"/>
  <c r="H507" i="565" s="1"/>
  <c r="E514" i="565" s="1"/>
  <c r="V463" i="565"/>
  <c r="W463" i="565" s="1"/>
  <c r="H292" i="565"/>
  <c r="V292" i="565"/>
  <c r="W292" i="565" s="1"/>
  <c r="H308" i="565"/>
  <c r="V308" i="565"/>
  <c r="W308" i="565" s="1"/>
  <c r="J308" i="565" a="1"/>
  <c r="J308" i="565" s="1"/>
  <c r="R340" i="565"/>
  <c r="H319" i="565"/>
  <c r="J319" i="565" a="1"/>
  <c r="J319" i="565" s="1"/>
  <c r="R341" i="565"/>
  <c r="M199" i="565"/>
  <c r="H163" i="565"/>
  <c r="R171" i="565"/>
  <c r="N137" i="565"/>
  <c r="R167" i="565"/>
  <c r="N121" i="565"/>
  <c r="N28" i="565"/>
  <c r="R166" i="565"/>
  <c r="K163" i="565"/>
  <c r="W258" i="565"/>
  <c r="J292" i="565" a="1"/>
  <c r="J292" i="565" s="1"/>
  <c r="R339" i="565"/>
  <c r="N308" i="565"/>
  <c r="N335" i="565" s="1"/>
  <c r="B344" i="565" s="1"/>
  <c r="E344" i="565" s="1"/>
  <c r="W309" i="565"/>
  <c r="R169" i="565"/>
  <c r="H148" i="565"/>
  <c r="H164" i="565" s="1"/>
  <c r="E171" i="565" s="1"/>
  <c r="V148" i="565"/>
  <c r="W148" i="565" s="1"/>
  <c r="N163" i="565"/>
  <c r="W149" i="565"/>
  <c r="J163" i="565" a="1"/>
  <c r="J163" i="565" s="1"/>
  <c r="K166" i="565"/>
  <c r="H199" i="565"/>
  <c r="V199" i="565"/>
  <c r="H257" i="565"/>
  <c r="V257" i="565"/>
  <c r="W257" i="565" s="1"/>
  <c r="K292" i="565"/>
  <c r="K319" i="565"/>
  <c r="Q525" i="565"/>
  <c r="K86" i="565"/>
  <c r="M29" i="565"/>
  <c r="M86" i="565" s="1"/>
  <c r="K525" i="565"/>
  <c r="K526" i="565"/>
  <c r="K528" i="565"/>
  <c r="K529" i="565"/>
  <c r="W199" i="565"/>
  <c r="K28" i="565"/>
  <c r="M7" i="565"/>
  <c r="M28" i="565" s="1"/>
  <c r="V28" i="565"/>
  <c r="K524" i="565"/>
  <c r="R173" i="565"/>
  <c r="T166" i="565" s="1" a="1"/>
  <c r="T166" i="565" s="1"/>
  <c r="K121" i="565"/>
  <c r="M87" i="565"/>
  <c r="M121" i="565" s="1"/>
  <c r="K137" i="565"/>
  <c r="M122" i="565"/>
  <c r="M137" i="565" s="1"/>
  <c r="K527" i="565"/>
  <c r="T169" i="565"/>
  <c r="K148" i="565"/>
  <c r="K170" i="565"/>
  <c r="M166" i="565"/>
  <c r="K257" i="565"/>
  <c r="M200" i="565"/>
  <c r="M257" i="565" s="1"/>
  <c r="C530" i="565"/>
  <c r="E524" i="565" s="1"/>
  <c r="V137" i="565"/>
  <c r="W137" i="565" s="1"/>
  <c r="O164" i="565"/>
  <c r="E170" i="565"/>
  <c r="J199" i="565" a="1"/>
  <c r="J199" i="565" s="1"/>
  <c r="K199" i="565"/>
  <c r="X338" i="565"/>
  <c r="P335" i="565"/>
  <c r="X339" i="565" s="1"/>
  <c r="M334" i="565"/>
  <c r="J28" i="565" a="1"/>
  <c r="J28" i="565" s="1"/>
  <c r="W29" i="565"/>
  <c r="J86" i="565" a="1"/>
  <c r="J86" i="565" s="1"/>
  <c r="W87" i="565"/>
  <c r="J121" i="565" a="1"/>
  <c r="J121" i="565" s="1"/>
  <c r="J137" i="565" a="1"/>
  <c r="J137" i="565" s="1"/>
  <c r="M138" i="565"/>
  <c r="M148" i="565" s="1"/>
  <c r="J148" i="565" a="1"/>
  <c r="J148" i="565" s="1"/>
  <c r="M149" i="565"/>
  <c r="M163" i="565" s="1"/>
  <c r="G164" i="565"/>
  <c r="P164" i="565"/>
  <c r="X168" i="565" s="1"/>
  <c r="X173" i="565" s="1"/>
  <c r="Z167" i="565" s="1"/>
  <c r="B342" i="565"/>
  <c r="J335" i="565" a="1"/>
  <c r="J335" i="565" s="1"/>
  <c r="M342" i="565" s="1"/>
  <c r="R337" i="565"/>
  <c r="O335" i="565"/>
  <c r="M293" i="565"/>
  <c r="M308" i="565" s="1"/>
  <c r="K308" i="565"/>
  <c r="M258" i="565"/>
  <c r="M292" i="565" s="1"/>
  <c r="W293" i="565"/>
  <c r="M309" i="565"/>
  <c r="M319" i="565" s="1"/>
  <c r="V334" i="565"/>
  <c r="V335" i="565" s="1"/>
  <c r="I344" i="565" s="1"/>
  <c r="M344" i="565" s="1" a="1"/>
  <c r="M344" i="565" s="1"/>
  <c r="K341" i="565"/>
  <c r="M337" i="565"/>
  <c r="X344" i="565"/>
  <c r="Z343" i="565" s="1"/>
  <c r="K334" i="565"/>
  <c r="W334" i="565"/>
  <c r="K370" i="565"/>
  <c r="M349" i="565"/>
  <c r="M370" i="565" s="1"/>
  <c r="K463" i="565"/>
  <c r="M429" i="565"/>
  <c r="M463" i="565" s="1"/>
  <c r="E341" i="565"/>
  <c r="B514" i="565"/>
  <c r="R509" i="565"/>
  <c r="X509" i="565"/>
  <c r="O507" i="565"/>
  <c r="X510" i="565" s="1"/>
  <c r="M371" i="565"/>
  <c r="M428" i="565" s="1"/>
  <c r="W429" i="565"/>
  <c r="W349" i="565"/>
  <c r="W370" i="565" s="1"/>
  <c r="J370" i="565" a="1"/>
  <c r="J370" i="565" s="1"/>
  <c r="M464" i="565"/>
  <c r="M479" i="565" s="1"/>
  <c r="K479" i="565"/>
  <c r="K490" i="565"/>
  <c r="M480" i="565"/>
  <c r="M490" i="565" s="1"/>
  <c r="K506" i="565"/>
  <c r="M491" i="565"/>
  <c r="M506" i="565" s="1"/>
  <c r="R534" i="565"/>
  <c r="S534" i="565" a="1"/>
  <c r="S534" i="565" s="1"/>
  <c r="R511" i="565"/>
  <c r="R512" i="565"/>
  <c r="W480" i="565"/>
  <c r="R513" i="565"/>
  <c r="W491" i="565"/>
  <c r="W506" i="565" s="1"/>
  <c r="K509" i="565"/>
  <c r="E513" i="565"/>
  <c r="J536" i="565"/>
  <c r="Q533" i="565"/>
  <c r="R535" i="565"/>
  <c r="S535" i="565" a="1"/>
  <c r="S535" i="565" s="1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I493" i="564"/>
  <c r="I456" i="564"/>
  <c r="I434" i="564"/>
  <c r="K326" i="564" a="1"/>
  <c r="K326" i="564" s="1"/>
  <c r="K323" i="564" a="1"/>
  <c r="K323" i="564" s="1"/>
  <c r="K325" i="564" a="1"/>
  <c r="K325" i="564" s="1"/>
  <c r="I307" i="564"/>
  <c r="I279" i="564"/>
  <c r="I44" i="564"/>
  <c r="I116" i="564"/>
  <c r="I31" i="564"/>
  <c r="I29" i="564"/>
  <c r="I108" i="564"/>
  <c r="I70" i="564"/>
  <c r="I69" i="564"/>
  <c r="S530" i="566" l="1"/>
  <c r="J507" i="565" a="1"/>
  <c r="J507" i="565" s="1"/>
  <c r="M514" i="565" s="1"/>
  <c r="V507" i="565"/>
  <c r="E528" i="565"/>
  <c r="E527" i="565"/>
  <c r="M341" i="565"/>
  <c r="M335" i="565"/>
  <c r="H335" i="565"/>
  <c r="E342" i="565" s="1"/>
  <c r="G519" i="565" s="1"/>
  <c r="N164" i="565"/>
  <c r="B173" i="565" s="1"/>
  <c r="Z340" i="565"/>
  <c r="E525" i="565"/>
  <c r="R533" i="565"/>
  <c r="R536" i="565" s="1"/>
  <c r="Q536" i="565"/>
  <c r="S536" i="565" s="1" a="1"/>
  <c r="S536" i="565" s="1"/>
  <c r="S533" i="565" a="1"/>
  <c r="S533" i="565" s="1"/>
  <c r="X516" i="565"/>
  <c r="Z509" i="565" s="1" a="1"/>
  <c r="Z509" i="565" s="1"/>
  <c r="K507" i="565"/>
  <c r="R344" i="565"/>
  <c r="B171" i="565"/>
  <c r="C519" i="565" s="1"/>
  <c r="J164" i="565" a="1"/>
  <c r="J164" i="565" s="1"/>
  <c r="M171" i="565" s="1"/>
  <c r="Z338" i="565"/>
  <c r="Z170" i="565"/>
  <c r="Z169" i="565"/>
  <c r="E529" i="565"/>
  <c r="E526" i="565"/>
  <c r="K530" i="565"/>
  <c r="M527" i="565" s="1"/>
  <c r="T172" i="565"/>
  <c r="V164" i="565"/>
  <c r="I173" i="565" s="1"/>
  <c r="W28" i="565"/>
  <c r="W164" i="565" s="1"/>
  <c r="K164" i="565"/>
  <c r="E172" i="565" s="1"/>
  <c r="T171" i="565"/>
  <c r="T170" i="565"/>
  <c r="T168" i="565"/>
  <c r="T167" i="565"/>
  <c r="K513" i="565"/>
  <c r="M513" i="565" s="1"/>
  <c r="M509" i="565"/>
  <c r="Z510" i="565"/>
  <c r="R516" i="565"/>
  <c r="T513" i="565" s="1"/>
  <c r="M507" i="565"/>
  <c r="Z337" i="565" a="1"/>
  <c r="Z337" i="565" s="1"/>
  <c r="Z342" i="565"/>
  <c r="Z341" i="565"/>
  <c r="Z166" i="565" a="1"/>
  <c r="Z166" i="565" s="1"/>
  <c r="Z172" i="565"/>
  <c r="Q526" i="565"/>
  <c r="Z168" i="565"/>
  <c r="Z339" i="565"/>
  <c r="K335" i="565"/>
  <c r="Z171" i="565"/>
  <c r="M170" i="565"/>
  <c r="M524" i="565" a="1"/>
  <c r="M524" i="565" s="1"/>
  <c r="M164" i="565"/>
  <c r="W335" i="565"/>
  <c r="M529" i="565"/>
  <c r="M528" i="565"/>
  <c r="M526" i="565"/>
  <c r="M525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T534" i="564" s="1" a="1"/>
  <c r="T534" i="564" s="1"/>
  <c r="C533" i="564"/>
  <c r="N517" i="564"/>
  <c r="G517" i="564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K511" i="564" s="1"/>
  <c r="M511" i="564" s="1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R514" i="564" s="1"/>
  <c r="O506" i="564"/>
  <c r="I506" i="564"/>
  <c r="G506" i="564"/>
  <c r="H505" i="564"/>
  <c r="H504" i="564"/>
  <c r="H503" i="564"/>
  <c r="H502" i="564"/>
  <c r="D502" i="564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W497" i="564"/>
  <c r="V497" i="564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W492" i="564"/>
  <c r="V492" i="564"/>
  <c r="N492" i="564"/>
  <c r="K492" i="564" a="1"/>
  <c r="K492" i="564" s="1"/>
  <c r="M492" i="564" s="1"/>
  <c r="J492" i="564" a="1"/>
  <c r="J492" i="564" s="1"/>
  <c r="H492" i="564"/>
  <c r="V491" i="564"/>
  <c r="V506" i="564" s="1"/>
  <c r="N491" i="564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/>
  <c r="M483" i="564" s="1"/>
  <c r="K483" i="564" a="1"/>
  <c r="J483" i="564"/>
  <c r="J483" i="564" a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V490" i="564" s="1"/>
  <c r="W490" i="564" s="1"/>
  <c r="N480" i="564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/>
  <c r="M472" i="564" s="1"/>
  <c r="K472" i="564" a="1"/>
  <c r="J472" i="564"/>
  <c r="J472" i="564" a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W470" i="564"/>
  <c r="V470" i="564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V479" i="564" s="1"/>
  <c r="W479" i="564" s="1"/>
  <c r="N464" i="564"/>
  <c r="K464" i="564"/>
  <c r="K464" i="564" a="1"/>
  <c r="J464" i="564"/>
  <c r="J464" i="564" a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/>
  <c r="M457" i="564" s="1"/>
  <c r="K457" i="564" a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W455" i="564"/>
  <c r="V455" i="564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/>
  <c r="M453" i="564" s="1"/>
  <c r="K453" i="564" a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/>
  <c r="M445" i="564" s="1"/>
  <c r="K445" i="564" a="1"/>
  <c r="J445" i="564"/>
  <c r="J445" i="564" a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/>
  <c r="M441" i="564" s="1"/>
  <c r="K441" i="564" a="1"/>
  <c r="J441" i="564"/>
  <c r="J441" i="564" a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W439" i="564"/>
  <c r="V439" i="564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 a="1"/>
  <c r="K435" i="564" s="1"/>
  <c r="M435" i="564" s="1"/>
  <c r="J435" i="564" a="1"/>
  <c r="J435" i="564" s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V433" i="564"/>
  <c r="W433" i="564" s="1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V463" i="564" s="1"/>
  <c r="W463" i="564" s="1"/>
  <c r="N429" i="564"/>
  <c r="K429" i="564"/>
  <c r="K429" i="564" a="1"/>
  <c r="J429" i="564"/>
  <c r="J429" i="564" a="1"/>
  <c r="H429" i="564"/>
  <c r="H463" i="564" s="1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M418" i="564"/>
  <c r="K418" i="564" a="1"/>
  <c r="K418" i="564" s="1"/>
  <c r="H418" i="564"/>
  <c r="V417" i="564"/>
  <c r="W417" i="564" s="1"/>
  <c r="N417" i="564"/>
  <c r="K417" i="564" a="1"/>
  <c r="K417" i="564" s="1"/>
  <c r="M417" i="564" s="1"/>
  <c r="J417" i="564" a="1"/>
  <c r="J417" i="564" s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/>
  <c r="M414" i="564" s="1"/>
  <c r="K414" i="564" a="1"/>
  <c r="J414" i="564"/>
  <c r="J414" i="564" a="1"/>
  <c r="H414" i="564"/>
  <c r="H413" i="564"/>
  <c r="W412" i="564"/>
  <c r="V412" i="564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 a="1"/>
  <c r="K411" i="564" s="1"/>
  <c r="M411" i="564" s="1"/>
  <c r="J411" i="564" a="1"/>
  <c r="J411" i="564" s="1"/>
  <c r="H411" i="564"/>
  <c r="H410" i="564"/>
  <c r="K409" i="564" a="1"/>
  <c r="K409" i="564" s="1"/>
  <c r="H409" i="564"/>
  <c r="W408" i="564"/>
  <c r="V408" i="564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/>
  <c r="M402" i="564" s="1"/>
  <c r="K402" i="564" a="1"/>
  <c r="J402" i="564"/>
  <c r="J402" i="564" a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W400" i="564"/>
  <c r="V400" i="564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 a="1"/>
  <c r="K393" i="564" s="1"/>
  <c r="M393" i="564" s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/>
  <c r="M390" i="564" s="1"/>
  <c r="K390" i="564" a="1"/>
  <c r="J390" i="564" a="1"/>
  <c r="J390" i="564" s="1"/>
  <c r="H390" i="564"/>
  <c r="V389" i="564"/>
  <c r="W389" i="564" s="1"/>
  <c r="N389" i="564"/>
  <c r="K389" i="564" a="1"/>
  <c r="K389" i="564" s="1"/>
  <c r="M389" i="564" s="1"/>
  <c r="J389" i="564" a="1"/>
  <c r="J389" i="564" s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V387" i="564"/>
  <c r="W387" i="564" s="1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/>
  <c r="M380" i="564" s="1"/>
  <c r="K380" i="564" a="1"/>
  <c r="J380" i="564"/>
  <c r="J380" i="564" a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W371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/>
  <c r="M369" i="564" s="1"/>
  <c r="K369" i="564" a="1"/>
  <c r="J369" i="564"/>
  <c r="J369" i="564" a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 a="1"/>
  <c r="K366" i="564" s="1"/>
  <c r="M366" i="564" s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 a="1"/>
  <c r="K357" i="564" s="1"/>
  <c r="M357" i="564" s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V354" i="564"/>
  <c r="W354" i="564" s="1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V370" i="564" s="1"/>
  <c r="N349" i="564"/>
  <c r="K349" i="564"/>
  <c r="M349" i="564" s="1"/>
  <c r="K349" i="564" a="1"/>
  <c r="J349" i="564"/>
  <c r="J349" i="564" a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M326" i="564"/>
  <c r="J326" i="564" a="1"/>
  <c r="J326" i="564" s="1"/>
  <c r="H326" i="564"/>
  <c r="V325" i="564"/>
  <c r="W325" i="564" s="1"/>
  <c r="N325" i="564"/>
  <c r="M325" i="564"/>
  <c r="J325" i="564" a="1"/>
  <c r="J325" i="564" s="1"/>
  <c r="H325" i="564"/>
  <c r="H324" i="564"/>
  <c r="V323" i="564"/>
  <c r="W323" i="564" s="1"/>
  <c r="N323" i="564"/>
  <c r="M323" i="564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W320" i="564" s="1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 a="1"/>
  <c r="K301" i="564" s="1"/>
  <c r="M301" i="564" s="1"/>
  <c r="J301" i="564" a="1"/>
  <c r="J301" i="564" s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V299" i="564"/>
  <c r="W299" i="564" s="1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 a="1"/>
  <c r="K262" i="564" s="1"/>
  <c r="M262" i="564" s="1"/>
  <c r="J262" i="564" a="1"/>
  <c r="J262" i="564" s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V260" i="564"/>
  <c r="W260" i="564" s="1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I257" i="564"/>
  <c r="G257" i="564"/>
  <c r="H256" i="564"/>
  <c r="H255" i="564"/>
  <c r="H254" i="564"/>
  <c r="H253" i="564"/>
  <c r="H252" i="564"/>
  <c r="H251" i="564"/>
  <c r="K250" i="564"/>
  <c r="M250" i="564" s="1"/>
  <c r="K250" i="564" a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W246" i="564"/>
  <c r="V246" i="564"/>
  <c r="N246" i="564"/>
  <c r="K246" i="564" a="1"/>
  <c r="K246" i="564" s="1"/>
  <c r="M246" i="564" s="1"/>
  <c r="J246" i="564" a="1"/>
  <c r="J246" i="564" s="1"/>
  <c r="H246" i="564"/>
  <c r="V245" i="564"/>
  <c r="W245" i="564" s="1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 a="1"/>
  <c r="K244" i="564" s="1"/>
  <c r="M244" i="564" s="1"/>
  <c r="J244" i="564" a="1"/>
  <c r="J244" i="564" s="1"/>
  <c r="H244" i="564"/>
  <c r="V243" i="564"/>
  <c r="W243" i="564" s="1"/>
  <c r="N243" i="564"/>
  <c r="K243" i="564" a="1"/>
  <c r="K243" i="564" s="1"/>
  <c r="M243" i="564" s="1"/>
  <c r="J243" i="564" a="1"/>
  <c r="J243" i="564" s="1"/>
  <c r="H243" i="564"/>
  <c r="M242" i="564"/>
  <c r="H242" i="564"/>
  <c r="V241" i="564"/>
  <c r="W241" i="564" s="1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/>
  <c r="M234" i="564" s="1"/>
  <c r="K234" i="564" a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 a="1"/>
  <c r="K211" i="564" s="1"/>
  <c r="M211" i="564" s="1"/>
  <c r="J211" i="564" a="1"/>
  <c r="J211" i="564" s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V209" i="564"/>
  <c r="W209" i="564" s="1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/>
  <c r="M202" i="564" s="1"/>
  <c r="K202" i="564" a="1"/>
  <c r="J202" i="564"/>
  <c r="J202" i="564" a="1"/>
  <c r="H202" i="564"/>
  <c r="H201" i="564"/>
  <c r="V200" i="564"/>
  <c r="V257" i="564" s="1"/>
  <c r="W257" i="564" s="1"/>
  <c r="N200" i="564"/>
  <c r="K200" i="564" a="1"/>
  <c r="K200" i="564" s="1"/>
  <c r="J200" i="564" a="1"/>
  <c r="J200" i="564" s="1"/>
  <c r="H200" i="564"/>
  <c r="H257" i="564" s="1"/>
  <c r="AA199" i="564"/>
  <c r="AA335" i="564" s="1"/>
  <c r="Z199" i="564"/>
  <c r="Y199" i="564"/>
  <c r="Y335" i="564" s="1"/>
  <c r="X199" i="564"/>
  <c r="U199" i="564"/>
  <c r="U335" i="564" s="1"/>
  <c r="T199" i="564"/>
  <c r="S199" i="564"/>
  <c r="S335" i="564" s="1"/>
  <c r="R199" i="564"/>
  <c r="Q199" i="564"/>
  <c r="Q335" i="564" s="1"/>
  <c r="P199" i="564"/>
  <c r="O199" i="564"/>
  <c r="I199" i="564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/>
  <c r="M191" i="564" s="1"/>
  <c r="K191" i="564" a="1"/>
  <c r="J191" i="564"/>
  <c r="J191" i="564" a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 a="1"/>
  <c r="K189" i="564" s="1"/>
  <c r="M189" i="564" s="1"/>
  <c r="J189" i="564" a="1"/>
  <c r="J189" i="564" s="1"/>
  <c r="H189" i="564"/>
  <c r="N188" i="564"/>
  <c r="K188" i="564" a="1"/>
  <c r="K188" i="564" s="1"/>
  <c r="M188" i="564" s="1"/>
  <c r="J188" i="564" a="1"/>
  <c r="J188" i="564" s="1"/>
  <c r="H188" i="564"/>
  <c r="W187" i="564"/>
  <c r="V187" i="564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/>
  <c r="M185" i="564" s="1"/>
  <c r="K185" i="564" a="1"/>
  <c r="H185" i="564"/>
  <c r="N184" i="564"/>
  <c r="K184" i="564" a="1"/>
  <c r="K184" i="564" s="1"/>
  <c r="M184" i="564" s="1"/>
  <c r="H184" i="564"/>
  <c r="W183" i="564"/>
  <c r="V183" i="564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/>
  <c r="M182" i="564" s="1"/>
  <c r="K182" i="564" a="1"/>
  <c r="J182" i="564" a="1"/>
  <c r="J182" i="564" s="1"/>
  <c r="H182" i="564"/>
  <c r="W181" i="564"/>
  <c r="V181" i="564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/>
  <c r="M180" i="564" s="1"/>
  <c r="K180" i="564" a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I168" i="564"/>
  <c r="E168" i="564"/>
  <c r="I167" i="564"/>
  <c r="E167" i="564"/>
  <c r="X166" i="564"/>
  <c r="Q524" i="564" s="1"/>
  <c r="I166" i="564"/>
  <c r="E166" i="564"/>
  <c r="K166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N138" i="564"/>
  <c r="N148" i="564" s="1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 a="1"/>
  <c r="K130" i="564" s="1"/>
  <c r="M130" i="564" s="1"/>
  <c r="J130" i="564" a="1"/>
  <c r="J130" i="564" s="1"/>
  <c r="H130" i="564"/>
  <c r="V129" i="564"/>
  <c r="W129" i="564" s="1"/>
  <c r="N129" i="564"/>
  <c r="K129" i="564"/>
  <c r="M129" i="564" s="1"/>
  <c r="K129" i="564" a="1"/>
  <c r="J129" i="564"/>
  <c r="J129" i="564" a="1"/>
  <c r="H129" i="564"/>
  <c r="V128" i="564"/>
  <c r="W128" i="564" s="1"/>
  <c r="N128" i="564"/>
  <c r="K128" i="564" a="1"/>
  <c r="K128" i="564" s="1"/>
  <c r="M128" i="564" s="1"/>
  <c r="J128" i="564" a="1"/>
  <c r="J128" i="564" s="1"/>
  <c r="H128" i="564"/>
  <c r="W127" i="564"/>
  <c r="V127" i="564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H123" i="564"/>
  <c r="V122" i="564"/>
  <c r="W122" i="564" s="1"/>
  <c r="N122" i="564"/>
  <c r="K122" i="564" a="1"/>
  <c r="K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 a="1"/>
  <c r="K115" i="564" s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/>
  <c r="M94" i="564" s="1"/>
  <c r="K94" i="564" a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W92" i="564"/>
  <c r="V92" i="564"/>
  <c r="N92" i="564"/>
  <c r="K92" i="564" a="1"/>
  <c r="K92" i="564" s="1"/>
  <c r="M92" i="564" s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/>
  <c r="K82" i="564" a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V75" i="564"/>
  <c r="W75" i="564" s="1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/>
  <c r="M70" i="564" s="1"/>
  <c r="K70" i="564" a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 a="1"/>
  <c r="K67" i="564" s="1"/>
  <c r="H67" i="564"/>
  <c r="V66" i="564"/>
  <c r="W66" i="564" s="1"/>
  <c r="N66" i="564"/>
  <c r="K66" i="564"/>
  <c r="M66" i="564" s="1"/>
  <c r="K66" i="564" a="1"/>
  <c r="J66" i="564" a="1"/>
  <c r="J66" i="564" s="1"/>
  <c r="H66" i="564"/>
  <c r="W65" i="564"/>
  <c r="V65" i="564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/>
  <c r="M50" i="564" s="1"/>
  <c r="K50" i="564" a="1"/>
  <c r="H50" i="564"/>
  <c r="N49" i="564"/>
  <c r="K49" i="564" a="1"/>
  <c r="K49" i="564" s="1"/>
  <c r="M49" i="564" s="1"/>
  <c r="H49" i="564"/>
  <c r="W48" i="564"/>
  <c r="V48" i="564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W44" i="564"/>
  <c r="V44" i="564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/>
  <c r="M38" i="564" s="1"/>
  <c r="K38" i="564" a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N29" i="564"/>
  <c r="K29" i="564" a="1"/>
  <c r="K29" i="564" s="1"/>
  <c r="J29" i="564" a="1"/>
  <c r="J29" i="564" s="1"/>
  <c r="H29" i="564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O28" i="564"/>
  <c r="I28" i="564"/>
  <c r="I164" i="564" s="1"/>
  <c r="B172" i="564" s="1"/>
  <c r="G28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/>
  <c r="M23" i="564" s="1"/>
  <c r="K23" i="564" a="1"/>
  <c r="J23" i="564"/>
  <c r="J23" i="564" a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V7" i="564"/>
  <c r="V28" i="564" s="1"/>
  <c r="N7" i="564"/>
  <c r="K7" i="564" a="1"/>
  <c r="K7" i="564" s="1"/>
  <c r="J7" i="564" a="1"/>
  <c r="J7" i="564" s="1"/>
  <c r="H7" i="564"/>
  <c r="H28" i="564" s="1"/>
  <c r="T509" i="565" l="1" a="1"/>
  <c r="T509" i="565" s="1"/>
  <c r="I516" i="565"/>
  <c r="M516" i="565" s="1" a="1"/>
  <c r="M516" i="565" s="1"/>
  <c r="W507" i="565"/>
  <c r="E530" i="565"/>
  <c r="E173" i="565"/>
  <c r="C521" i="565"/>
  <c r="G521" i="565" s="1"/>
  <c r="E343" i="565"/>
  <c r="I343" i="565" s="1"/>
  <c r="M343" i="565" s="1"/>
  <c r="L335" i="565"/>
  <c r="I342" i="565" s="1"/>
  <c r="O519" i="565" a="1"/>
  <c r="O519" i="565" s="1"/>
  <c r="T343" i="565"/>
  <c r="T339" i="565"/>
  <c r="T341" i="565"/>
  <c r="T338" i="565"/>
  <c r="T340" i="565"/>
  <c r="T342" i="565"/>
  <c r="Q530" i="565"/>
  <c r="T515" i="565"/>
  <c r="T514" i="565"/>
  <c r="T510" i="565"/>
  <c r="T512" i="565"/>
  <c r="I172" i="565"/>
  <c r="M172" i="565" s="1"/>
  <c r="K521" i="565"/>
  <c r="O521" i="565" s="1" a="1"/>
  <c r="O521" i="565" s="1"/>
  <c r="M173" i="565" a="1"/>
  <c r="M173" i="565" s="1"/>
  <c r="L164" i="565"/>
  <c r="I171" i="565" s="1"/>
  <c r="T337" i="565" a="1"/>
  <c r="T337" i="565" s="1"/>
  <c r="E515" i="565"/>
  <c r="I515" i="565" s="1"/>
  <c r="M515" i="565" s="1"/>
  <c r="L507" i="565"/>
  <c r="I514" i="565" s="1"/>
  <c r="Z515" i="565"/>
  <c r="Z514" i="565"/>
  <c r="Z511" i="565"/>
  <c r="Z512" i="565"/>
  <c r="Z513" i="565"/>
  <c r="T511" i="565"/>
  <c r="J506" i="564" a="1"/>
  <c r="J506" i="564" s="1"/>
  <c r="J463" i="564" a="1"/>
  <c r="J463" i="564" s="1"/>
  <c r="I335" i="564"/>
  <c r="B343" i="564" s="1"/>
  <c r="R335" i="564"/>
  <c r="T335" i="564"/>
  <c r="X335" i="564"/>
  <c r="Z335" i="564"/>
  <c r="V319" i="564"/>
  <c r="W319" i="564" s="1"/>
  <c r="J319" i="564" a="1"/>
  <c r="J319" i="564" s="1"/>
  <c r="R341" i="564"/>
  <c r="J308" i="564" a="1"/>
  <c r="J308" i="564" s="1"/>
  <c r="C536" i="564"/>
  <c r="T536" i="564" s="1" a="1"/>
  <c r="T536" i="564" s="1"/>
  <c r="N490" i="564"/>
  <c r="R342" i="564"/>
  <c r="N257" i="564"/>
  <c r="H137" i="564"/>
  <c r="N163" i="564"/>
  <c r="H121" i="564"/>
  <c r="V121" i="564"/>
  <c r="W121" i="564" s="1"/>
  <c r="V86" i="564"/>
  <c r="W86" i="564" s="1"/>
  <c r="H334" i="564"/>
  <c r="N28" i="564"/>
  <c r="R167" i="564"/>
  <c r="N121" i="564"/>
  <c r="R168" i="564"/>
  <c r="N137" i="564"/>
  <c r="J148" i="564" a="1"/>
  <c r="J148" i="564" s="1"/>
  <c r="J163" i="564" a="1"/>
  <c r="J163" i="564" s="1"/>
  <c r="K292" i="564"/>
  <c r="K308" i="564"/>
  <c r="W334" i="564"/>
  <c r="M370" i="564"/>
  <c r="J370" i="564" a="1"/>
  <c r="J370" i="564" s="1"/>
  <c r="N86" i="564"/>
  <c r="R169" i="564"/>
  <c r="H148" i="564"/>
  <c r="V148" i="564"/>
  <c r="W148" i="564" s="1"/>
  <c r="R170" i="564"/>
  <c r="H163" i="564"/>
  <c r="V163" i="564"/>
  <c r="W163" i="564" s="1"/>
  <c r="R171" i="564"/>
  <c r="I170" i="564"/>
  <c r="K167" i="564"/>
  <c r="M167" i="564" s="1"/>
  <c r="K168" i="564"/>
  <c r="M168" i="564" s="1"/>
  <c r="K169" i="564"/>
  <c r="M169" i="564" s="1"/>
  <c r="N199" i="564"/>
  <c r="J257" i="564" a="1"/>
  <c r="J257" i="564" s="1"/>
  <c r="R338" i="564"/>
  <c r="N292" i="564"/>
  <c r="W258" i="564"/>
  <c r="J292" i="564" a="1"/>
  <c r="J292" i="564" s="1"/>
  <c r="R339" i="564"/>
  <c r="N308" i="564"/>
  <c r="W293" i="564"/>
  <c r="N334" i="564"/>
  <c r="E341" i="564"/>
  <c r="N370" i="564"/>
  <c r="W349" i="564"/>
  <c r="N428" i="564"/>
  <c r="R535" i="564"/>
  <c r="S535" i="564" a="1"/>
  <c r="S535" i="564" s="1"/>
  <c r="K463" i="564"/>
  <c r="K479" i="564"/>
  <c r="K513" i="564"/>
  <c r="J533" i="564"/>
  <c r="T535" i="564" a="1"/>
  <c r="T535" i="564" s="1"/>
  <c r="N463" i="564"/>
  <c r="W429" i="564"/>
  <c r="N479" i="564"/>
  <c r="W464" i="564"/>
  <c r="H490" i="564"/>
  <c r="E513" i="564"/>
  <c r="T533" i="564" a="1"/>
  <c r="T533" i="564" s="1"/>
  <c r="J534" i="564"/>
  <c r="Q534" i="564" s="1"/>
  <c r="R534" i="564" s="1"/>
  <c r="K28" i="564"/>
  <c r="M7" i="564"/>
  <c r="M28" i="564" s="1"/>
  <c r="W28" i="564"/>
  <c r="K86" i="564"/>
  <c r="M29" i="564"/>
  <c r="M86" i="564" s="1"/>
  <c r="C524" i="564"/>
  <c r="G164" i="564"/>
  <c r="C520" i="564"/>
  <c r="R166" i="564"/>
  <c r="O164" i="564"/>
  <c r="K121" i="564"/>
  <c r="M87" i="564"/>
  <c r="M121" i="564" s="1"/>
  <c r="K137" i="564"/>
  <c r="M122" i="564"/>
  <c r="M137" i="564" s="1"/>
  <c r="K527" i="564"/>
  <c r="K148" i="564"/>
  <c r="M138" i="564"/>
  <c r="M148" i="564" s="1"/>
  <c r="K528" i="564"/>
  <c r="K163" i="564"/>
  <c r="M149" i="564"/>
  <c r="M163" i="564" s="1"/>
  <c r="K529" i="564"/>
  <c r="W7" i="564"/>
  <c r="J28" i="564" a="1"/>
  <c r="J28" i="564" s="1"/>
  <c r="X167" i="564"/>
  <c r="P164" i="564"/>
  <c r="X168" i="564" s="1"/>
  <c r="X173" i="564" s="1"/>
  <c r="Z171" i="564" s="1"/>
  <c r="H86" i="564"/>
  <c r="H164" i="564" s="1"/>
  <c r="E171" i="564" s="1"/>
  <c r="W29" i="564"/>
  <c r="K525" i="564"/>
  <c r="K526" i="564"/>
  <c r="K170" i="564"/>
  <c r="M166" i="564"/>
  <c r="M178" i="564"/>
  <c r="M199" i="564" s="1"/>
  <c r="K199" i="564"/>
  <c r="M200" i="564"/>
  <c r="M257" i="564" s="1"/>
  <c r="K257" i="564"/>
  <c r="K319" i="564"/>
  <c r="M309" i="564"/>
  <c r="M319" i="564" s="1"/>
  <c r="V137" i="564"/>
  <c r="W137" i="564" s="1"/>
  <c r="W138" i="564"/>
  <c r="W149" i="564"/>
  <c r="E170" i="564"/>
  <c r="W178" i="564"/>
  <c r="W199" i="564" s="1"/>
  <c r="W335" i="564" s="1"/>
  <c r="J199" i="564" a="1"/>
  <c r="J199" i="564" s="1"/>
  <c r="X338" i="564"/>
  <c r="P335" i="564"/>
  <c r="X339" i="564" s="1"/>
  <c r="W200" i="564"/>
  <c r="M293" i="564"/>
  <c r="M308" i="564" s="1"/>
  <c r="R340" i="564"/>
  <c r="H319" i="564"/>
  <c r="H335" i="564" s="1"/>
  <c r="E342" i="564" s="1"/>
  <c r="N319" i="564"/>
  <c r="N335" i="564" s="1"/>
  <c r="B344" i="564" s="1"/>
  <c r="W309" i="564"/>
  <c r="W370" i="564"/>
  <c r="J86" i="564" a="1"/>
  <c r="J86" i="564" s="1"/>
  <c r="W87" i="564"/>
  <c r="J121" i="564" a="1"/>
  <c r="J121" i="564" s="1"/>
  <c r="J137" i="564" a="1"/>
  <c r="J137" i="564" s="1"/>
  <c r="J335" i="564" a="1"/>
  <c r="J335" i="564" s="1"/>
  <c r="M342" i="564" s="1"/>
  <c r="B342" i="564"/>
  <c r="O335" i="564"/>
  <c r="R337" i="564"/>
  <c r="M258" i="564"/>
  <c r="M292" i="564" s="1"/>
  <c r="K334" i="564"/>
  <c r="M320" i="564"/>
  <c r="M334" i="564" s="1"/>
  <c r="V334" i="564"/>
  <c r="V335" i="564" s="1"/>
  <c r="I344" i="564" s="1"/>
  <c r="M344" i="564" s="1" a="1"/>
  <c r="M344" i="564" s="1"/>
  <c r="K337" i="564"/>
  <c r="K370" i="564"/>
  <c r="K428" i="564"/>
  <c r="K490" i="564"/>
  <c r="M480" i="564"/>
  <c r="M490" i="564" s="1"/>
  <c r="K506" i="564"/>
  <c r="M491" i="564"/>
  <c r="M506" i="564" s="1"/>
  <c r="B514" i="564"/>
  <c r="J507" i="564" a="1"/>
  <c r="J507" i="564" s="1"/>
  <c r="M514" i="564" s="1"/>
  <c r="R509" i="564"/>
  <c r="O507" i="564"/>
  <c r="X510" i="564" s="1"/>
  <c r="X509" i="564"/>
  <c r="M371" i="564"/>
  <c r="M428" i="564" s="1"/>
  <c r="M507" i="564" s="1"/>
  <c r="V428" i="564"/>
  <c r="W428" i="564" s="1"/>
  <c r="R510" i="564"/>
  <c r="M429" i="564"/>
  <c r="M463" i="564" s="1"/>
  <c r="R511" i="564"/>
  <c r="M464" i="564"/>
  <c r="M479" i="564" s="1"/>
  <c r="R512" i="564"/>
  <c r="W480" i="564"/>
  <c r="R513" i="564"/>
  <c r="H506" i="564"/>
  <c r="H507" i="564" s="1"/>
  <c r="E514" i="564" s="1"/>
  <c r="N506" i="564"/>
  <c r="N507" i="564" s="1"/>
  <c r="B516" i="564" s="1"/>
  <c r="E516" i="564" s="1"/>
  <c r="W491" i="564"/>
  <c r="W506" i="564" s="1"/>
  <c r="M509" i="564"/>
  <c r="S534" i="564" a="1"/>
  <c r="S534" i="564" s="1"/>
  <c r="I434" i="563"/>
  <c r="I493" i="563"/>
  <c r="I213" i="563"/>
  <c r="I181" i="563"/>
  <c r="I136" i="563"/>
  <c r="I121" i="563"/>
  <c r="I33" i="563"/>
  <c r="I12" i="563"/>
  <c r="S528" i="565" l="1"/>
  <c r="S524" i="565" a="1"/>
  <c r="S524" i="565" s="1"/>
  <c r="S527" i="565"/>
  <c r="S529" i="565"/>
  <c r="S525" i="565"/>
  <c r="G520" i="565"/>
  <c r="S526" i="565"/>
  <c r="X344" i="564"/>
  <c r="Z341" i="564" s="1"/>
  <c r="J536" i="564"/>
  <c r="Q533" i="564"/>
  <c r="M513" i="564"/>
  <c r="N164" i="564"/>
  <c r="B173" i="564" s="1"/>
  <c r="E173" i="564" s="1"/>
  <c r="E344" i="564"/>
  <c r="C521" i="564"/>
  <c r="G521" i="564" s="1"/>
  <c r="G519" i="564"/>
  <c r="X516" i="564"/>
  <c r="Z509" i="564" s="1" a="1"/>
  <c r="Z509" i="564" s="1"/>
  <c r="R516" i="564"/>
  <c r="M337" i="564"/>
  <c r="K341" i="564"/>
  <c r="M341" i="564" s="1"/>
  <c r="V507" i="564"/>
  <c r="Z343" i="564"/>
  <c r="Z337" i="564" a="1"/>
  <c r="Z337" i="564" s="1"/>
  <c r="Z339" i="564"/>
  <c r="M335" i="564"/>
  <c r="Q526" i="564"/>
  <c r="Z168" i="564"/>
  <c r="K524" i="564"/>
  <c r="R173" i="564"/>
  <c r="C530" i="564"/>
  <c r="E524" i="564" s="1"/>
  <c r="V164" i="564"/>
  <c r="I173" i="564" s="1"/>
  <c r="K164" i="564"/>
  <c r="E172" i="564" s="1"/>
  <c r="T513" i="564"/>
  <c r="T512" i="564"/>
  <c r="T511" i="564"/>
  <c r="T510" i="564"/>
  <c r="Z510" i="564"/>
  <c r="K507" i="564"/>
  <c r="R344" i="564"/>
  <c r="Z166" i="564" a="1"/>
  <c r="Z166" i="564" s="1"/>
  <c r="Z172" i="564"/>
  <c r="Z338" i="564"/>
  <c r="Z170" i="564"/>
  <c r="Z169" i="564"/>
  <c r="K335" i="564"/>
  <c r="M170" i="564"/>
  <c r="Q525" i="564"/>
  <c r="Z167" i="564"/>
  <c r="B171" i="564"/>
  <c r="C519" i="564" s="1"/>
  <c r="L164" i="564"/>
  <c r="I171" i="564" s="1"/>
  <c r="J164" i="564" a="1"/>
  <c r="J164" i="564" s="1"/>
  <c r="M171" i="564" s="1"/>
  <c r="W164" i="564"/>
  <c r="M164" i="564"/>
  <c r="G434" i="563"/>
  <c r="G136" i="563"/>
  <c r="G12" i="563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J535" i="563" s="1"/>
  <c r="Q535" i="563" s="1"/>
  <c r="C534" i="563"/>
  <c r="J534" i="563" s="1"/>
  <c r="Q534" i="563" s="1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K511" i="563" s="1"/>
  <c r="M511" i="563" s="1"/>
  <c r="I510" i="563"/>
  <c r="E510" i="563"/>
  <c r="K510" i="563" s="1"/>
  <c r="M510" i="563" s="1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R514" i="563" s="1"/>
  <c r="I506" i="563"/>
  <c r="G506" i="563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 a="1"/>
  <c r="K497" i="563" s="1"/>
  <c r="M497" i="563" s="1"/>
  <c r="J497" i="563" a="1"/>
  <c r="J497" i="563" s="1"/>
  <c r="H497" i="563"/>
  <c r="H496" i="563"/>
  <c r="H495" i="563"/>
  <c r="V494" i="563"/>
  <c r="W494" i="563" s="1"/>
  <c r="N494" i="563"/>
  <c r="K494" i="563"/>
  <c r="M494" i="563" s="1"/>
  <c r="K494" i="563" a="1"/>
  <c r="J494" i="563"/>
  <c r="J494" i="563" a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W492" i="563"/>
  <c r="V492" i="563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 a="1"/>
  <c r="K491" i="563" s="1"/>
  <c r="J491" i="563" a="1"/>
  <c r="J491" i="563" s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V484" i="563"/>
  <c r="W484" i="563" s="1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/>
  <c r="M483" i="563" s="1"/>
  <c r="K483" i="563" a="1"/>
  <c r="J483" i="563"/>
  <c r="J483" i="563" a="1"/>
  <c r="H483" i="563"/>
  <c r="V482" i="563"/>
  <c r="W482" i="563" s="1"/>
  <c r="N482" i="563"/>
  <c r="K482" i="563" a="1"/>
  <c r="K482" i="563" s="1"/>
  <c r="M482" i="563" s="1"/>
  <c r="J482" i="563" a="1"/>
  <c r="J482" i="563" s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V480" i="563"/>
  <c r="V490" i="563" s="1"/>
  <c r="W490" i="563" s="1"/>
  <c r="N480" i="563"/>
  <c r="K480" i="563" a="1"/>
  <c r="K480" i="563" s="1"/>
  <c r="J480" i="563" a="1"/>
  <c r="J480" i="563" s="1"/>
  <c r="H480" i="563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J479" i="563" s="1" a="1"/>
  <c r="J479" i="563" s="1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 a="1"/>
  <c r="K477" i="563" s="1"/>
  <c r="M477" i="563" s="1"/>
  <c r="J477" i="563" a="1"/>
  <c r="J477" i="563" s="1"/>
  <c r="H477" i="563"/>
  <c r="V476" i="563"/>
  <c r="W476" i="563" s="1"/>
  <c r="N476" i="563"/>
  <c r="K476" i="563"/>
  <c r="M476" i="563" s="1"/>
  <c r="K476" i="563" a="1"/>
  <c r="J476" i="563"/>
  <c r="J476" i="563" a="1"/>
  <c r="H476" i="563"/>
  <c r="V475" i="563"/>
  <c r="W475" i="563" s="1"/>
  <c r="N475" i="563"/>
  <c r="K475" i="563" a="1"/>
  <c r="K475" i="563" s="1"/>
  <c r="M475" i="563" s="1"/>
  <c r="J475" i="563" a="1"/>
  <c r="J475" i="563" s="1"/>
  <c r="H475" i="563"/>
  <c r="W474" i="563"/>
  <c r="V474" i="563"/>
  <c r="N474" i="563"/>
  <c r="K474" i="563" a="1"/>
  <c r="K474" i="563" s="1"/>
  <c r="M474" i="563" s="1"/>
  <c r="J474" i="563" a="1"/>
  <c r="J474" i="563" s="1"/>
  <c r="H474" i="563"/>
  <c r="V473" i="563"/>
  <c r="W473" i="563" s="1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/>
  <c r="M472" i="563" s="1"/>
  <c r="K472" i="563" a="1"/>
  <c r="J472" i="563"/>
  <c r="J472" i="563" a="1"/>
  <c r="H472" i="563"/>
  <c r="V471" i="563"/>
  <c r="W471" i="563" s="1"/>
  <c r="N471" i="563"/>
  <c r="K471" i="563" a="1"/>
  <c r="K471" i="563" s="1"/>
  <c r="M471" i="563" s="1"/>
  <c r="J471" i="563" a="1"/>
  <c r="J471" i="563" s="1"/>
  <c r="H471" i="563"/>
  <c r="W470" i="563"/>
  <c r="V470" i="563"/>
  <c r="N470" i="563"/>
  <c r="K470" i="563" a="1"/>
  <c r="K470" i="563" s="1"/>
  <c r="M470" i="563" s="1"/>
  <c r="J470" i="563" a="1"/>
  <c r="J470" i="563" s="1"/>
  <c r="H470" i="563"/>
  <c r="V469" i="563"/>
  <c r="W469" i="563" s="1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K468" i="563"/>
  <c r="M468" i="563" s="1"/>
  <c r="K468" i="563" a="1"/>
  <c r="J468" i="563"/>
  <c r="J468" i="563" a="1"/>
  <c r="H468" i="563"/>
  <c r="V467" i="563"/>
  <c r="W467" i="563" s="1"/>
  <c r="N467" i="563"/>
  <c r="K467" i="563" a="1"/>
  <c r="K467" i="563" s="1"/>
  <c r="M467" i="563" s="1"/>
  <c r="J467" i="563" a="1"/>
  <c r="J467" i="563" s="1"/>
  <c r="H467" i="563"/>
  <c r="W466" i="563"/>
  <c r="V466" i="563"/>
  <c r="N466" i="563"/>
  <c r="K466" i="563" a="1"/>
  <c r="K466" i="563" s="1"/>
  <c r="M466" i="563" s="1"/>
  <c r="J466" i="563" a="1"/>
  <c r="J466" i="563" s="1"/>
  <c r="H466" i="563"/>
  <c r="V465" i="563"/>
  <c r="W465" i="563" s="1"/>
  <c r="N465" i="563"/>
  <c r="M465" i="563"/>
  <c r="K465" i="563" a="1"/>
  <c r="K465" i="563" s="1"/>
  <c r="J465" i="563" a="1"/>
  <c r="J465" i="563" s="1"/>
  <c r="H465" i="563"/>
  <c r="W464" i="563"/>
  <c r="V464" i="563"/>
  <c r="N464" i="563"/>
  <c r="N479" i="563" s="1"/>
  <c r="K464" i="563" a="1"/>
  <c r="K464" i="563" s="1"/>
  <c r="J464" i="563" a="1"/>
  <c r="J464" i="563" s="1"/>
  <c r="H464" i="563"/>
  <c r="AA463" i="563"/>
  <c r="Z463" i="563"/>
  <c r="Y463" i="563"/>
  <c r="X463" i="563"/>
  <c r="U463" i="563"/>
  <c r="T463" i="563"/>
  <c r="S463" i="563"/>
  <c r="R463" i="563"/>
  <c r="Q463" i="563"/>
  <c r="P463" i="563"/>
  <c r="O463" i="563"/>
  <c r="I463" i="563"/>
  <c r="G463" i="563"/>
  <c r="V462" i="563"/>
  <c r="W462" i="563" s="1"/>
  <c r="N462" i="563"/>
  <c r="K462" i="563"/>
  <c r="M462" i="563" s="1"/>
  <c r="K462" i="563" a="1"/>
  <c r="J462" i="563"/>
  <c r="J462" i="563" a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/>
  <c r="M460" i="563" s="1"/>
  <c r="K460" i="563" a="1"/>
  <c r="J460" i="563"/>
  <c r="J460" i="563" a="1"/>
  <c r="H460" i="563"/>
  <c r="K459" i="563" a="1"/>
  <c r="K459" i="563" s="1"/>
  <c r="M459" i="563" s="1"/>
  <c r="H459" i="563"/>
  <c r="K458" i="563"/>
  <c r="M458" i="563" s="1"/>
  <c r="K458" i="563" a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/>
  <c r="M455" i="563" s="1"/>
  <c r="K455" i="563" a="1"/>
  <c r="J455" i="563"/>
  <c r="J455" i="563" a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/>
  <c r="M451" i="563" s="1"/>
  <c r="K451" i="563" a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/>
  <c r="M447" i="563" s="1"/>
  <c r="K447" i="563" a="1"/>
  <c r="J447" i="563"/>
  <c r="J447" i="563" a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W445" i="563"/>
  <c r="V445" i="563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/>
  <c r="M443" i="563" s="1"/>
  <c r="K443" i="563" a="1"/>
  <c r="J443" i="563"/>
  <c r="J443" i="563" a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W441" i="563"/>
  <c r="V441" i="563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 a="1"/>
  <c r="K440" i="563" s="1"/>
  <c r="M440" i="563" s="1"/>
  <c r="J440" i="563" a="1"/>
  <c r="J440" i="563" s="1"/>
  <c r="H440" i="563"/>
  <c r="V439" i="563"/>
  <c r="W439" i="563" s="1"/>
  <c r="N439" i="563"/>
  <c r="K439" i="563"/>
  <c r="M439" i="563" s="1"/>
  <c r="K439" i="563" a="1"/>
  <c r="J439" i="563"/>
  <c r="J439" i="563" a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W437" i="563"/>
  <c r="V437" i="563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/>
  <c r="M435" i="563" s="1"/>
  <c r="K435" i="563" a="1"/>
  <c r="J435" i="563"/>
  <c r="J435" i="563" a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W433" i="563"/>
  <c r="V433" i="563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/>
  <c r="M431" i="563" s="1"/>
  <c r="K431" i="563" a="1"/>
  <c r="J431" i="563"/>
  <c r="J431" i="563" a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N429" i="563"/>
  <c r="N463" i="563" s="1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J428" i="563" s="1" a="1"/>
  <c r="J428" i="563" s="1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 a="1"/>
  <c r="K424" i="563" s="1"/>
  <c r="M424" i="563" s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W417" i="563"/>
  <c r="V417" i="563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/>
  <c r="M415" i="563" s="1"/>
  <c r="K415" i="563" a="1"/>
  <c r="J415" i="563"/>
  <c r="J415" i="563" a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W411" i="563"/>
  <c r="V411" i="563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/>
  <c r="M407" i="563" s="1"/>
  <c r="K407" i="563" a="1"/>
  <c r="J407" i="563"/>
  <c r="J407" i="563" a="1"/>
  <c r="H407" i="563"/>
  <c r="V406" i="563"/>
  <c r="W406" i="563" s="1"/>
  <c r="N406" i="563"/>
  <c r="K406" i="563" a="1"/>
  <c r="K406" i="563" s="1"/>
  <c r="M406" i="563" s="1"/>
  <c r="J406" i="563" a="1"/>
  <c r="J406" i="563" s="1"/>
  <c r="H406" i="563"/>
  <c r="W405" i="563"/>
  <c r="V405" i="563"/>
  <c r="N405" i="563"/>
  <c r="K405" i="563" a="1"/>
  <c r="K405" i="563" s="1"/>
  <c r="M405" i="563" s="1"/>
  <c r="J405" i="563" a="1"/>
  <c r="J405" i="563" s="1"/>
  <c r="H405" i="563"/>
  <c r="V404" i="563"/>
  <c r="W404" i="563" s="1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/>
  <c r="M403" i="563" s="1"/>
  <c r="K403" i="563" a="1"/>
  <c r="J403" i="563"/>
  <c r="J403" i="563" a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W401" i="563"/>
  <c r="V401" i="563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/>
  <c r="M399" i="563" s="1"/>
  <c r="K399" i="563" a="1"/>
  <c r="J399" i="563"/>
  <c r="J399" i="563" a="1"/>
  <c r="H399" i="563"/>
  <c r="K398" i="563" a="1"/>
  <c r="K398" i="563" s="1"/>
  <c r="M398" i="563" s="1"/>
  <c r="H398" i="563"/>
  <c r="K397" i="563"/>
  <c r="M397" i="563" s="1"/>
  <c r="K397" i="563" a="1"/>
  <c r="H397" i="563"/>
  <c r="K396" i="563" a="1"/>
  <c r="K396" i="563" s="1"/>
  <c r="M396" i="563" s="1"/>
  <c r="H396" i="563"/>
  <c r="K395" i="563"/>
  <c r="M395" i="563" s="1"/>
  <c r="K395" i="563" a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/>
  <c r="M391" i="563" s="1"/>
  <c r="K391" i="563" a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W389" i="563"/>
  <c r="V389" i="563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/>
  <c r="M387" i="563" s="1"/>
  <c r="K387" i="563" a="1"/>
  <c r="J387" i="563"/>
  <c r="J387" i="563" a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/>
  <c r="M385" i="563" s="1"/>
  <c r="K385" i="563" a="1"/>
  <c r="J385" i="563"/>
  <c r="J385" i="563" a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W383" i="563"/>
  <c r="V383" i="563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/>
  <c r="M381" i="563" s="1"/>
  <c r="K381" i="563" a="1"/>
  <c r="J381" i="563"/>
  <c r="J381" i="563" a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W379" i="563"/>
  <c r="V379" i="563"/>
  <c r="N379" i="563"/>
  <c r="K379" i="563" a="1"/>
  <c r="K379" i="563" s="1"/>
  <c r="M379" i="563" s="1"/>
  <c r="J379" i="563" a="1"/>
  <c r="J379" i="563" s="1"/>
  <c r="H379" i="563"/>
  <c r="K378" i="563"/>
  <c r="M378" i="563" s="1"/>
  <c r="K378" i="563" a="1"/>
  <c r="H378" i="563"/>
  <c r="K377" i="563" a="1"/>
  <c r="K377" i="563" s="1"/>
  <c r="M377" i="563" s="1"/>
  <c r="H377" i="563"/>
  <c r="K376" i="563"/>
  <c r="M376" i="563" s="1"/>
  <c r="K376" i="563" a="1"/>
  <c r="H376" i="563"/>
  <c r="V375" i="563"/>
  <c r="W375" i="563" s="1"/>
  <c r="N375" i="563"/>
  <c r="K375" i="563" a="1"/>
  <c r="K375" i="563" s="1"/>
  <c r="M375" i="563" s="1"/>
  <c r="J375" i="563" a="1"/>
  <c r="J375" i="563" s="1"/>
  <c r="H375" i="563"/>
  <c r="W374" i="563"/>
  <c r="V374" i="563"/>
  <c r="N374" i="563"/>
  <c r="K374" i="563" a="1"/>
  <c r="K374" i="563" s="1"/>
  <c r="M374" i="563" s="1"/>
  <c r="J374" i="563" a="1"/>
  <c r="J374" i="563" s="1"/>
  <c r="H374" i="563"/>
  <c r="V373" i="563"/>
  <c r="W373" i="563" s="1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V371" i="563"/>
  <c r="V428" i="563" s="1"/>
  <c r="W428" i="563" s="1"/>
  <c r="N371" i="563"/>
  <c r="N428" i="563" s="1"/>
  <c r="K371" i="563" a="1"/>
  <c r="K371" i="563" s="1"/>
  <c r="J371" i="563" a="1"/>
  <c r="J371" i="563" s="1"/>
  <c r="H371" i="563"/>
  <c r="H428" i="563" s="1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V368" i="563"/>
  <c r="W368" i="563" s="1"/>
  <c r="N368" i="563"/>
  <c r="K368" i="563"/>
  <c r="M368" i="563" s="1"/>
  <c r="K368" i="563" a="1"/>
  <c r="J368" i="563"/>
  <c r="J368" i="563" a="1"/>
  <c r="H368" i="563"/>
  <c r="K367" i="563" a="1"/>
  <c r="K367" i="563" s="1"/>
  <c r="M367" i="563" s="1"/>
  <c r="H367" i="563"/>
  <c r="K366" i="563"/>
  <c r="M366" i="563" s="1"/>
  <c r="K366" i="563" a="1"/>
  <c r="H366" i="563"/>
  <c r="K365" i="563" a="1"/>
  <c r="K365" i="563" s="1"/>
  <c r="M365" i="563" s="1"/>
  <c r="H365" i="563"/>
  <c r="K364" i="563"/>
  <c r="M364" i="563" s="1"/>
  <c r="K364" i="563" a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W362" i="563"/>
  <c r="V362" i="563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/>
  <c r="M358" i="563" s="1"/>
  <c r="K358" i="563" a="1"/>
  <c r="J358" i="563"/>
  <c r="J358" i="563" a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W354" i="563"/>
  <c r="V354" i="563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/>
  <c r="M352" i="563" s="1"/>
  <c r="K352" i="563" a="1"/>
  <c r="J352" i="563" a="1"/>
  <c r="J352" i="563" s="1"/>
  <c r="H352" i="563"/>
  <c r="W351" i="563"/>
  <c r="V351" i="563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K337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D330" i="563"/>
  <c r="H330" i="563" s="1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W322" i="563"/>
  <c r="V322" i="563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 a="1"/>
  <c r="K321" i="563" s="1"/>
  <c r="M321" i="563" s="1"/>
  <c r="J321" i="563" a="1"/>
  <c r="J321" i="563" s="1"/>
  <c r="H321" i="563"/>
  <c r="V320" i="563"/>
  <c r="V334" i="563" s="1"/>
  <c r="N320" i="563"/>
  <c r="N334" i="563" s="1"/>
  <c r="K320" i="563"/>
  <c r="K320" i="563" a="1"/>
  <c r="J320" i="563"/>
  <c r="J320" i="563" a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W313" i="563"/>
  <c r="V313" i="563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 a="1"/>
  <c r="K312" i="563" s="1"/>
  <c r="M312" i="563" s="1"/>
  <c r="J312" i="563" a="1"/>
  <c r="J312" i="563" s="1"/>
  <c r="H312" i="563"/>
  <c r="V311" i="563"/>
  <c r="W311" i="563" s="1"/>
  <c r="N311" i="563"/>
  <c r="K311" i="563"/>
  <c r="M311" i="563" s="1"/>
  <c r="K311" i="563" a="1"/>
  <c r="J311" i="563"/>
  <c r="J311" i="563" a="1"/>
  <c r="H311" i="563"/>
  <c r="V310" i="563"/>
  <c r="W310" i="563" s="1"/>
  <c r="N310" i="563"/>
  <c r="K310" i="563" a="1"/>
  <c r="K310" i="563" s="1"/>
  <c r="M310" i="563" s="1"/>
  <c r="J310" i="563" a="1"/>
  <c r="J310" i="563" s="1"/>
  <c r="H310" i="563"/>
  <c r="W309" i="563"/>
  <c r="V309" i="563"/>
  <c r="V319" i="563" s="1"/>
  <c r="W319" i="563" s="1"/>
  <c r="N309" i="563"/>
  <c r="N319" i="563" s="1"/>
  <c r="K309" i="563" a="1"/>
  <c r="K309" i="563" s="1"/>
  <c r="K31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I308" i="563"/>
  <c r="G308" i="563"/>
  <c r="J308" i="563" s="1" a="1"/>
  <c r="J308" i="563" s="1"/>
  <c r="V307" i="563"/>
  <c r="W307" i="563" s="1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V305" i="563"/>
  <c r="W305" i="563" s="1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/>
  <c r="M304" i="563" s="1"/>
  <c r="K304" i="563" a="1"/>
  <c r="J304" i="563"/>
  <c r="J304" i="563" a="1"/>
  <c r="H304" i="563"/>
  <c r="V303" i="563"/>
  <c r="W303" i="563" s="1"/>
  <c r="N303" i="563"/>
  <c r="K303" i="563" a="1"/>
  <c r="K303" i="563" s="1"/>
  <c r="M303" i="563" s="1"/>
  <c r="J303" i="563" a="1"/>
  <c r="J303" i="563" s="1"/>
  <c r="H303" i="563"/>
  <c r="W302" i="563"/>
  <c r="V302" i="563"/>
  <c r="N302" i="563"/>
  <c r="K302" i="563" a="1"/>
  <c r="K302" i="563" s="1"/>
  <c r="M302" i="563" s="1"/>
  <c r="J302" i="563" a="1"/>
  <c r="J302" i="563" s="1"/>
  <c r="H302" i="563"/>
  <c r="V301" i="563"/>
  <c r="W301" i="563" s="1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/>
  <c r="M300" i="563" s="1"/>
  <c r="K300" i="563" a="1"/>
  <c r="J300" i="563"/>
  <c r="J300" i="563" a="1"/>
  <c r="H300" i="563"/>
  <c r="V299" i="563"/>
  <c r="W299" i="563" s="1"/>
  <c r="N299" i="563"/>
  <c r="K299" i="563" a="1"/>
  <c r="K299" i="563" s="1"/>
  <c r="M299" i="563" s="1"/>
  <c r="J299" i="563" a="1"/>
  <c r="J299" i="563" s="1"/>
  <c r="H299" i="563"/>
  <c r="W298" i="563"/>
  <c r="V298" i="563"/>
  <c r="N298" i="563"/>
  <c r="K298" i="563" a="1"/>
  <c r="K298" i="563" s="1"/>
  <c r="M298" i="563" s="1"/>
  <c r="J298" i="563" a="1"/>
  <c r="J298" i="563" s="1"/>
  <c r="H298" i="563"/>
  <c r="V297" i="563"/>
  <c r="W297" i="563" s="1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/>
  <c r="M296" i="563" s="1"/>
  <c r="K296" i="563" a="1"/>
  <c r="J296" i="563"/>
  <c r="J296" i="563" a="1"/>
  <c r="H296" i="563"/>
  <c r="V295" i="563"/>
  <c r="W295" i="563" s="1"/>
  <c r="N295" i="563"/>
  <c r="K295" i="563" a="1"/>
  <c r="K295" i="563" s="1"/>
  <c r="M295" i="563" s="1"/>
  <c r="J295" i="563" a="1"/>
  <c r="J295" i="563" s="1"/>
  <c r="H295" i="563"/>
  <c r="W294" i="563"/>
  <c r="V294" i="563"/>
  <c r="N294" i="563"/>
  <c r="K294" i="563" a="1"/>
  <c r="K294" i="563" s="1"/>
  <c r="M294" i="563" s="1"/>
  <c r="J294" i="563" a="1"/>
  <c r="J294" i="563" s="1"/>
  <c r="H294" i="563"/>
  <c r="V293" i="563"/>
  <c r="W293" i="563" s="1"/>
  <c r="N293" i="563"/>
  <c r="K293" i="563" a="1"/>
  <c r="K293" i="563" s="1"/>
  <c r="J293" i="563" a="1"/>
  <c r="J293" i="563" s="1"/>
  <c r="H293" i="563"/>
  <c r="H308" i="563" s="1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V291" i="563"/>
  <c r="W291" i="563" s="1"/>
  <c r="N291" i="563"/>
  <c r="K291" i="563" a="1"/>
  <c r="K291" i="563" s="1"/>
  <c r="M291" i="563" s="1"/>
  <c r="J291" i="563" a="1"/>
  <c r="J291" i="563" s="1"/>
  <c r="H291" i="563"/>
  <c r="V290" i="563"/>
  <c r="W290" i="563" s="1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 a="1"/>
  <c r="K289" i="563" s="1"/>
  <c r="M289" i="563" s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V284" i="563"/>
  <c r="W284" i="563" s="1"/>
  <c r="N284" i="563"/>
  <c r="K284" i="563"/>
  <c r="M284" i="563" s="1"/>
  <c r="K284" i="563" a="1"/>
  <c r="J284" i="563"/>
  <c r="J284" i="563" a="1"/>
  <c r="H284" i="563"/>
  <c r="N283" i="563"/>
  <c r="K283" i="563" a="1"/>
  <c r="K283" i="563" s="1"/>
  <c r="M283" i="563" s="1"/>
  <c r="H283" i="563"/>
  <c r="N282" i="563"/>
  <c r="K282" i="563" a="1"/>
  <c r="K282" i="563" s="1"/>
  <c r="M282" i="563" s="1"/>
  <c r="H282" i="563"/>
  <c r="N281" i="563"/>
  <c r="K281" i="563" a="1"/>
  <c r="K281" i="563" s="1"/>
  <c r="M281" i="563" s="1"/>
  <c r="H281" i="563"/>
  <c r="N280" i="563"/>
  <c r="K280" i="563"/>
  <c r="M280" i="563" s="1"/>
  <c r="K280" i="563" a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V276" i="563"/>
  <c r="W276" i="563" s="1"/>
  <c r="N276" i="563"/>
  <c r="K276" i="563"/>
  <c r="M276" i="563" s="1"/>
  <c r="K276" i="563" a="1"/>
  <c r="J276" i="563"/>
  <c r="J276" i="563" a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W274" i="563"/>
  <c r="V274" i="563"/>
  <c r="N274" i="563"/>
  <c r="K274" i="563" a="1"/>
  <c r="K274" i="563" s="1"/>
  <c r="M274" i="563" s="1"/>
  <c r="J274" i="563" a="1"/>
  <c r="J274" i="563" s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V272" i="563"/>
  <c r="W272" i="563" s="1"/>
  <c r="N272" i="563"/>
  <c r="K272" i="563"/>
  <c r="M272" i="563" s="1"/>
  <c r="K272" i="563" a="1"/>
  <c r="J272" i="563"/>
  <c r="J272" i="563" a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W270" i="563"/>
  <c r="V270" i="563"/>
  <c r="N270" i="563"/>
  <c r="K270" i="563" a="1"/>
  <c r="K270" i="563" s="1"/>
  <c r="M270" i="563" s="1"/>
  <c r="J270" i="563" a="1"/>
  <c r="J270" i="563" s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V268" i="563"/>
  <c r="W268" i="563" s="1"/>
  <c r="N268" i="563"/>
  <c r="K268" i="563"/>
  <c r="M268" i="563" s="1"/>
  <c r="K268" i="563" a="1"/>
  <c r="J268" i="563"/>
  <c r="J268" i="563" a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W266" i="563"/>
  <c r="V266" i="563"/>
  <c r="N266" i="563"/>
  <c r="K266" i="563" a="1"/>
  <c r="K266" i="563" s="1"/>
  <c r="M266" i="563" s="1"/>
  <c r="J266" i="563" a="1"/>
  <c r="J266" i="563" s="1"/>
  <c r="H266" i="563"/>
  <c r="N265" i="563"/>
  <c r="K265" i="563" a="1"/>
  <c r="K265" i="563" s="1"/>
  <c r="M265" i="563" s="1"/>
  <c r="H265" i="563"/>
  <c r="V264" i="563"/>
  <c r="W264" i="563" s="1"/>
  <c r="N264" i="563"/>
  <c r="K264" i="563"/>
  <c r="M264" i="563" s="1"/>
  <c r="K264" i="563" a="1"/>
  <c r="J264" i="563"/>
  <c r="J264" i="563" a="1"/>
  <c r="H264" i="563"/>
  <c r="V263" i="563"/>
  <c r="W263" i="563" s="1"/>
  <c r="N263" i="563"/>
  <c r="K263" i="563" a="1"/>
  <c r="K263" i="563" s="1"/>
  <c r="M263" i="563" s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 a="1"/>
  <c r="K261" i="563" s="1"/>
  <c r="M261" i="563" s="1"/>
  <c r="J261" i="563" a="1"/>
  <c r="J261" i="563" s="1"/>
  <c r="H261" i="563"/>
  <c r="V260" i="563"/>
  <c r="W260" i="563" s="1"/>
  <c r="N260" i="563"/>
  <c r="K260" i="563"/>
  <c r="M260" i="563" s="1"/>
  <c r="K260" i="563" a="1"/>
  <c r="J260" i="563"/>
  <c r="J260" i="563" a="1"/>
  <c r="H260" i="563"/>
  <c r="V259" i="563"/>
  <c r="W259" i="563" s="1"/>
  <c r="N259" i="563"/>
  <c r="K259" i="563" a="1"/>
  <c r="K259" i="563" s="1"/>
  <c r="M259" i="563" s="1"/>
  <c r="J259" i="563" a="1"/>
  <c r="J259" i="563" s="1"/>
  <c r="H259" i="563"/>
  <c r="V258" i="563"/>
  <c r="W258" i="563" s="1"/>
  <c r="N258" i="563"/>
  <c r="K258" i="563" a="1"/>
  <c r="K258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 a="1"/>
  <c r="K246" i="563" s="1"/>
  <c r="M246" i="563" s="1"/>
  <c r="J246" i="563" a="1"/>
  <c r="J246" i="563" s="1"/>
  <c r="H246" i="563"/>
  <c r="V245" i="563"/>
  <c r="W245" i="563" s="1"/>
  <c r="N245" i="563"/>
  <c r="K245" i="563"/>
  <c r="M245" i="563" s="1"/>
  <c r="K245" i="563" a="1"/>
  <c r="J245" i="563"/>
  <c r="J245" i="563" a="1"/>
  <c r="H245" i="563"/>
  <c r="V244" i="563"/>
  <c r="W244" i="563" s="1"/>
  <c r="N244" i="563"/>
  <c r="K244" i="563" a="1"/>
  <c r="K244" i="563" s="1"/>
  <c r="M244" i="563" s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V241" i="563"/>
  <c r="W241" i="563" s="1"/>
  <c r="N241" i="563"/>
  <c r="K241" i="563" a="1"/>
  <c r="K241" i="563" s="1"/>
  <c r="M241" i="563" s="1"/>
  <c r="J241" i="563" a="1"/>
  <c r="J241" i="563" s="1"/>
  <c r="H241" i="563"/>
  <c r="W240" i="563"/>
  <c r="V240" i="563"/>
  <c r="N240" i="563"/>
  <c r="K240" i="563"/>
  <c r="M240" i="563" s="1"/>
  <c r="K240" i="563" a="1"/>
  <c r="J240" i="563"/>
  <c r="J240" i="563" a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W234" i="563"/>
  <c r="V234" i="563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/>
  <c r="M224" i="563" s="1"/>
  <c r="K224" i="563" a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/>
  <c r="M220" i="563" s="1"/>
  <c r="K220" i="563" a="1"/>
  <c r="H220" i="563"/>
  <c r="V219" i="563"/>
  <c r="W219" i="563" s="1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 a="1"/>
  <c r="K218" i="563" s="1"/>
  <c r="M218" i="563" s="1"/>
  <c r="J218" i="563" a="1"/>
  <c r="J218" i="563" s="1"/>
  <c r="H218" i="563"/>
  <c r="V217" i="563"/>
  <c r="W217" i="563" s="1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/>
  <c r="M216" i="563" s="1"/>
  <c r="K216" i="563" a="1"/>
  <c r="J216" i="563"/>
  <c r="J216" i="563" a="1"/>
  <c r="H216" i="563"/>
  <c r="V215" i="563"/>
  <c r="W215" i="563" s="1"/>
  <c r="N215" i="563"/>
  <c r="K215" i="563" a="1"/>
  <c r="K215" i="563" s="1"/>
  <c r="M215" i="563" s="1"/>
  <c r="J215" i="563" a="1"/>
  <c r="J215" i="563" s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V213" i="563"/>
  <c r="W213" i="563" s="1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 a="1"/>
  <c r="K211" i="563" s="1"/>
  <c r="M211" i="563" s="1"/>
  <c r="J211" i="563" a="1"/>
  <c r="J211" i="563" s="1"/>
  <c r="H211" i="563"/>
  <c r="V210" i="563"/>
  <c r="W210" i="563" s="1"/>
  <c r="N210" i="563"/>
  <c r="K210" i="563"/>
  <c r="M210" i="563" s="1"/>
  <c r="K210" i="563" a="1"/>
  <c r="J210" i="563"/>
  <c r="J210" i="563" a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W208" i="563"/>
  <c r="V208" i="563"/>
  <c r="N208" i="563"/>
  <c r="K208" i="563" a="1"/>
  <c r="K208" i="563" s="1"/>
  <c r="M208" i="563" s="1"/>
  <c r="J208" i="563" a="1"/>
  <c r="J208" i="563" s="1"/>
  <c r="H208" i="563"/>
  <c r="H207" i="563"/>
  <c r="H206" i="563"/>
  <c r="H205" i="563"/>
  <c r="V204" i="563"/>
  <c r="W204" i="563" s="1"/>
  <c r="N204" i="563"/>
  <c r="K204" i="563"/>
  <c r="M204" i="563" s="1"/>
  <c r="K204" i="563" a="1"/>
  <c r="J204" i="563"/>
  <c r="J204" i="563" a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 a="1"/>
  <c r="K202" i="563" s="1"/>
  <c r="M202" i="563" s="1"/>
  <c r="J202" i="563" a="1"/>
  <c r="J202" i="563" s="1"/>
  <c r="H202" i="563"/>
  <c r="H201" i="563"/>
  <c r="V200" i="563"/>
  <c r="V257" i="563" s="1"/>
  <c r="W257" i="563" s="1"/>
  <c r="N200" i="563"/>
  <c r="N257" i="563" s="1"/>
  <c r="K200" i="563" a="1"/>
  <c r="K200" i="563" s="1"/>
  <c r="J200" i="563" a="1"/>
  <c r="J200" i="563" s="1"/>
  <c r="H200" i="563"/>
  <c r="H257" i="563" s="1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 a="1"/>
  <c r="J197" i="563" s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V192" i="563"/>
  <c r="W192" i="563" s="1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V190" i="563"/>
  <c r="W190" i="563" s="1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/>
  <c r="J189" i="563" a="1"/>
  <c r="H189" i="563"/>
  <c r="N188" i="563"/>
  <c r="K188" i="563" a="1"/>
  <c r="K188" i="563" s="1"/>
  <c r="M188" i="563" s="1"/>
  <c r="J188" i="563" a="1"/>
  <c r="J188" i="563" s="1"/>
  <c r="H188" i="563"/>
  <c r="V187" i="563"/>
  <c r="W187" i="563" s="1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/>
  <c r="M185" i="563" s="1"/>
  <c r="K185" i="563" a="1"/>
  <c r="H185" i="563"/>
  <c r="N184" i="563"/>
  <c r="K184" i="563" a="1"/>
  <c r="K184" i="563" s="1"/>
  <c r="M184" i="563" s="1"/>
  <c r="H184" i="563"/>
  <c r="W183" i="563"/>
  <c r="V183" i="563"/>
  <c r="N183" i="563"/>
  <c r="K183" i="563" a="1"/>
  <c r="K183" i="563" s="1"/>
  <c r="M183" i="563" s="1"/>
  <c r="J183" i="563" a="1"/>
  <c r="J183" i="563" s="1"/>
  <c r="H183" i="563"/>
  <c r="V182" i="563"/>
  <c r="W182" i="563" s="1"/>
  <c r="N182" i="563"/>
  <c r="K182" i="563" a="1"/>
  <c r="K182" i="563" s="1"/>
  <c r="M182" i="563" s="1"/>
  <c r="J182" i="563" a="1"/>
  <c r="J182" i="563" s="1"/>
  <c r="H182" i="563"/>
  <c r="W181" i="563"/>
  <c r="V181" i="563"/>
  <c r="N181" i="563"/>
  <c r="K181" i="563" a="1"/>
  <c r="K181" i="563" s="1"/>
  <c r="M181" i="563" s="1"/>
  <c r="J181" i="563" a="1"/>
  <c r="J181" i="563" s="1"/>
  <c r="H181" i="563"/>
  <c r="V180" i="563"/>
  <c r="W180" i="563" s="1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 a="1"/>
  <c r="K179" i="563" s="1"/>
  <c r="M179" i="563" s="1"/>
  <c r="J179" i="563" a="1"/>
  <c r="J179" i="563" s="1"/>
  <c r="H179" i="563"/>
  <c r="V178" i="563"/>
  <c r="N178" i="563"/>
  <c r="N199" i="563" s="1"/>
  <c r="K178" i="563" a="1"/>
  <c r="K178" i="563" s="1"/>
  <c r="J178" i="563" a="1"/>
  <c r="J178" i="563" s="1"/>
  <c r="H178" i="563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H163" i="563" s="1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 a="1"/>
  <c r="J139" i="563" s="1"/>
  <c r="H139" i="563"/>
  <c r="W138" i="563"/>
  <c r="V138" i="563"/>
  <c r="N138" i="563"/>
  <c r="N148" i="563" s="1"/>
  <c r="K138" i="563" a="1"/>
  <c r="K138" i="563" s="1"/>
  <c r="K148" i="563" s="1"/>
  <c r="J138" i="563" a="1"/>
  <c r="J138" i="563" s="1"/>
  <c r="H138" i="563"/>
  <c r="H148" i="563" s="1"/>
  <c r="AA137" i="563"/>
  <c r="Z137" i="563"/>
  <c r="Y137" i="563"/>
  <c r="X137" i="563"/>
  <c r="U137" i="563"/>
  <c r="T137" i="563"/>
  <c r="S137" i="563"/>
  <c r="Q137" i="563"/>
  <c r="P137" i="563"/>
  <c r="O137" i="563"/>
  <c r="R169" i="563" s="1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W135" i="563"/>
  <c r="V135" i="563"/>
  <c r="N135" i="563"/>
  <c r="K135" i="563" a="1"/>
  <c r="K135" i="563" s="1"/>
  <c r="M135" i="563" s="1"/>
  <c r="J135" i="563" a="1"/>
  <c r="J135" i="563" s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R168" i="563" s="1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 a="1"/>
  <c r="J119" i="563" s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 a="1"/>
  <c r="K117" i="563" s="1"/>
  <c r="H117" i="563"/>
  <c r="K116" i="563" a="1"/>
  <c r="K116" i="563" s="1"/>
  <c r="H116" i="563"/>
  <c r="K115" i="563"/>
  <c r="K115" i="563" a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 a="1"/>
  <c r="K113" i="563" s="1"/>
  <c r="M113" i="563" s="1"/>
  <c r="J113" i="563" a="1"/>
  <c r="J113" i="563" s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 a="1"/>
  <c r="K109" i="563" s="1"/>
  <c r="M109" i="563" s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 a="1"/>
  <c r="J105" i="563" s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V103" i="563"/>
  <c r="W103" i="563" s="1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/>
  <c r="K84" i="563" a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W75" i="563"/>
  <c r="V75" i="563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 a="1"/>
  <c r="K74" i="563" s="1"/>
  <c r="M74" i="563" s="1"/>
  <c r="J74" i="563" a="1"/>
  <c r="J74" i="563" s="1"/>
  <c r="H74" i="563"/>
  <c r="V73" i="563"/>
  <c r="W73" i="563" s="1"/>
  <c r="N73" i="563"/>
  <c r="K73" i="563"/>
  <c r="M73" i="563" s="1"/>
  <c r="K73" i="563" a="1"/>
  <c r="J73" i="563"/>
  <c r="J73" i="563" a="1"/>
  <c r="H73" i="563"/>
  <c r="V72" i="563"/>
  <c r="W72" i="563" s="1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 a="1"/>
  <c r="K70" i="563" s="1"/>
  <c r="M70" i="563" s="1"/>
  <c r="J70" i="563" a="1"/>
  <c r="J70" i="563" s="1"/>
  <c r="H70" i="563"/>
  <c r="W69" i="563"/>
  <c r="V69" i="563"/>
  <c r="N69" i="563"/>
  <c r="K69" i="563" a="1"/>
  <c r="K69" i="563" s="1"/>
  <c r="M69" i="563" s="1"/>
  <c r="J69" i="563" a="1"/>
  <c r="J69" i="563" s="1"/>
  <c r="H69" i="563"/>
  <c r="K68" i="563" a="1"/>
  <c r="K68" i="563" s="1"/>
  <c r="H68" i="563"/>
  <c r="K67" i="563"/>
  <c r="K67" i="563" a="1"/>
  <c r="H67" i="563"/>
  <c r="V66" i="563"/>
  <c r="W66" i="563" s="1"/>
  <c r="N66" i="563"/>
  <c r="K66" i="563" a="1"/>
  <c r="K66" i="563" s="1"/>
  <c r="M66" i="563" s="1"/>
  <c r="J66" i="563" a="1"/>
  <c r="J66" i="563" s="1"/>
  <c r="H66" i="563"/>
  <c r="W65" i="563"/>
  <c r="V65" i="563"/>
  <c r="N65" i="563"/>
  <c r="K65" i="563" a="1"/>
  <c r="K65" i="563" s="1"/>
  <c r="M65" i="563" s="1"/>
  <c r="J65" i="563" a="1"/>
  <c r="J65" i="563" s="1"/>
  <c r="H65" i="563"/>
  <c r="V64" i="563"/>
  <c r="W64" i="563" s="1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/>
  <c r="M63" i="563" s="1"/>
  <c r="K63" i="563" a="1"/>
  <c r="J63" i="563"/>
  <c r="J63" i="563" a="1"/>
  <c r="H63" i="563"/>
  <c r="V62" i="563"/>
  <c r="W62" i="563" s="1"/>
  <c r="N62" i="563"/>
  <c r="K62" i="563" a="1"/>
  <c r="K62" i="563" s="1"/>
  <c r="M62" i="563" s="1"/>
  <c r="J62" i="563" a="1"/>
  <c r="J62" i="563" s="1"/>
  <c r="H62" i="563"/>
  <c r="W61" i="563"/>
  <c r="V61" i="563"/>
  <c r="N61" i="563"/>
  <c r="K61" i="563" a="1"/>
  <c r="K61" i="563" s="1"/>
  <c r="M61" i="563" s="1"/>
  <c r="J61" i="563" a="1"/>
  <c r="J61" i="563" s="1"/>
  <c r="H61" i="563"/>
  <c r="V60" i="563"/>
  <c r="W60" i="563" s="1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/>
  <c r="M59" i="563" s="1"/>
  <c r="K59" i="563" a="1"/>
  <c r="J59" i="563"/>
  <c r="J59" i="563" a="1"/>
  <c r="H59" i="563"/>
  <c r="V58" i="563"/>
  <c r="W58" i="563" s="1"/>
  <c r="N58" i="563"/>
  <c r="K58" i="563" a="1"/>
  <c r="K58" i="563" s="1"/>
  <c r="M58" i="563" s="1"/>
  <c r="J58" i="563" a="1"/>
  <c r="J58" i="563" s="1"/>
  <c r="H58" i="563"/>
  <c r="W57" i="563"/>
  <c r="V57" i="563"/>
  <c r="N57" i="563"/>
  <c r="K57" i="563" a="1"/>
  <c r="K57" i="563" s="1"/>
  <c r="M57" i="563" s="1"/>
  <c r="J57" i="563" a="1"/>
  <c r="J57" i="563" s="1"/>
  <c r="H57" i="563"/>
  <c r="K56" i="563"/>
  <c r="M56" i="563" s="1"/>
  <c r="K56" i="563" a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 a="1"/>
  <c r="K32" i="563" s="1"/>
  <c r="M32" i="563" s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V86" i="563" s="1"/>
  <c r="W86" i="563" s="1"/>
  <c r="N29" i="563"/>
  <c r="N86" i="563" s="1"/>
  <c r="K29" i="563" a="1"/>
  <c r="K29" i="563" s="1"/>
  <c r="J29" i="563" a="1"/>
  <c r="J29" i="563" s="1"/>
  <c r="H29" i="563"/>
  <c r="H86" i="563" s="1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 a="1"/>
  <c r="J26" i="563" s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 a="1"/>
  <c r="K21" i="563" s="1"/>
  <c r="M21" i="563" s="1"/>
  <c r="J21" i="563" a="1"/>
  <c r="J21" i="563" s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V19" i="563"/>
  <c r="W19" i="563" s="1"/>
  <c r="N19" i="563"/>
  <c r="K19" i="563"/>
  <c r="M19" i="563" s="1"/>
  <c r="K19" i="563" a="1"/>
  <c r="J19" i="563"/>
  <c r="J19" i="563" a="1"/>
  <c r="H19" i="563"/>
  <c r="N18" i="563"/>
  <c r="K18" i="563" a="1"/>
  <c r="K18" i="563" s="1"/>
  <c r="M18" i="563" s="1"/>
  <c r="J18" i="563" a="1"/>
  <c r="J18" i="563" s="1"/>
  <c r="H18" i="563"/>
  <c r="N17" i="563"/>
  <c r="K17" i="563"/>
  <c r="M17" i="563" s="1"/>
  <c r="K17" i="563" a="1"/>
  <c r="J17" i="563"/>
  <c r="J17" i="563" a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V15" i="563"/>
  <c r="W15" i="563" s="1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V11" i="563"/>
  <c r="W11" i="563" s="1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 a="1"/>
  <c r="K10" i="563" s="1"/>
  <c r="M10" i="563" s="1"/>
  <c r="J10" i="563" a="1"/>
  <c r="J10" i="563" s="1"/>
  <c r="H10" i="563"/>
  <c r="V9" i="563"/>
  <c r="W9" i="563" s="1"/>
  <c r="N9" i="563"/>
  <c r="K9" i="563"/>
  <c r="M9" i="563" s="1"/>
  <c r="K9" i="563" a="1"/>
  <c r="J9" i="563"/>
  <c r="J9" i="563" a="1"/>
  <c r="H9" i="563"/>
  <c r="V8" i="563"/>
  <c r="W8" i="563" s="1"/>
  <c r="N8" i="563"/>
  <c r="K8" i="563" a="1"/>
  <c r="K8" i="563" s="1"/>
  <c r="M8" i="563" s="1"/>
  <c r="J8" i="563" a="1"/>
  <c r="J8" i="563" s="1"/>
  <c r="H8" i="563"/>
  <c r="V7" i="563"/>
  <c r="V28" i="563" s="1"/>
  <c r="N7" i="563"/>
  <c r="N28" i="563" s="1"/>
  <c r="K7" i="563" a="1"/>
  <c r="K7" i="563" s="1"/>
  <c r="J7" i="563" a="1"/>
  <c r="J7" i="563" s="1"/>
  <c r="H7" i="563"/>
  <c r="H28" i="563" s="1"/>
  <c r="H164" i="563" s="1"/>
  <c r="E171" i="563" s="1"/>
  <c r="K520" i="565" l="1"/>
  <c r="O520" i="565" s="1"/>
  <c r="K519" i="565"/>
  <c r="S530" i="565"/>
  <c r="Z340" i="564"/>
  <c r="Z342" i="564"/>
  <c r="S533" i="564" a="1"/>
  <c r="S533" i="564" s="1"/>
  <c r="R533" i="564"/>
  <c r="R536" i="564" s="1"/>
  <c r="Q536" i="564"/>
  <c r="S536" i="564" s="1" a="1"/>
  <c r="S536" i="564" s="1"/>
  <c r="O519" i="564" a="1"/>
  <c r="O519" i="564" s="1"/>
  <c r="Q530" i="564"/>
  <c r="S525" i="564" s="1"/>
  <c r="E343" i="564"/>
  <c r="I343" i="564" s="1"/>
  <c r="M343" i="564" s="1"/>
  <c r="L335" i="564"/>
  <c r="I342" i="564" s="1"/>
  <c r="T343" i="564"/>
  <c r="T342" i="564"/>
  <c r="T339" i="564"/>
  <c r="T338" i="564"/>
  <c r="T341" i="564"/>
  <c r="E515" i="564"/>
  <c r="I515" i="564" s="1"/>
  <c r="M515" i="564" s="1"/>
  <c r="L507" i="564"/>
  <c r="I514" i="564" s="1"/>
  <c r="I172" i="564"/>
  <c r="M172" i="564" s="1"/>
  <c r="K530" i="564"/>
  <c r="T172" i="564"/>
  <c r="T169" i="564"/>
  <c r="T170" i="564"/>
  <c r="T171" i="564"/>
  <c r="T167" i="564"/>
  <c r="T168" i="564"/>
  <c r="S526" i="564"/>
  <c r="I516" i="564"/>
  <c r="M516" i="564" s="1" a="1"/>
  <c r="M516" i="564" s="1"/>
  <c r="W507" i="564"/>
  <c r="T515" i="564"/>
  <c r="T514" i="564"/>
  <c r="T337" i="564" a="1"/>
  <c r="T337" i="564" s="1"/>
  <c r="K521" i="564"/>
  <c r="O521" i="564" s="1" a="1"/>
  <c r="O521" i="564" s="1"/>
  <c r="M173" i="564" a="1"/>
  <c r="M173" i="564" s="1"/>
  <c r="E525" i="564"/>
  <c r="E527" i="564"/>
  <c r="E526" i="564"/>
  <c r="E528" i="564"/>
  <c r="E529" i="564"/>
  <c r="T166" i="564" a="1"/>
  <c r="T166" i="564" s="1"/>
  <c r="M524" i="564" a="1"/>
  <c r="M524" i="564" s="1"/>
  <c r="T340" i="564"/>
  <c r="T509" i="564" a="1"/>
  <c r="T509" i="564" s="1"/>
  <c r="Z515" i="564"/>
  <c r="Z513" i="564"/>
  <c r="Z512" i="564"/>
  <c r="Z514" i="564"/>
  <c r="Z511" i="564"/>
  <c r="J463" i="563" a="1"/>
  <c r="J463" i="563" s="1"/>
  <c r="J506" i="563" a="1"/>
  <c r="J506" i="563" s="1"/>
  <c r="J292" i="563" a="1"/>
  <c r="J292" i="563" s="1"/>
  <c r="J257" i="563" a="1"/>
  <c r="J257" i="563" s="1"/>
  <c r="H479" i="563"/>
  <c r="H490" i="563"/>
  <c r="N507" i="563"/>
  <c r="B516" i="563" s="1"/>
  <c r="E516" i="563" s="1"/>
  <c r="N490" i="563"/>
  <c r="H463" i="563"/>
  <c r="K463" i="563"/>
  <c r="V463" i="563"/>
  <c r="W463" i="563" s="1"/>
  <c r="K370" i="563"/>
  <c r="H370" i="563"/>
  <c r="H507" i="563" s="1"/>
  <c r="E514" i="563" s="1"/>
  <c r="V370" i="563"/>
  <c r="W429" i="563"/>
  <c r="N308" i="563"/>
  <c r="R340" i="563"/>
  <c r="W320" i="563"/>
  <c r="W334" i="563" s="1"/>
  <c r="N335" i="563"/>
  <c r="B344" i="563" s="1"/>
  <c r="E344" i="563" s="1"/>
  <c r="N292" i="563"/>
  <c r="H199" i="563"/>
  <c r="H335" i="563" s="1"/>
  <c r="E342" i="563" s="1"/>
  <c r="G519" i="563" s="1"/>
  <c r="V199" i="563"/>
  <c r="J148" i="563" a="1"/>
  <c r="J148" i="563" s="1"/>
  <c r="J163" i="563" a="1"/>
  <c r="J163" i="563" s="1"/>
  <c r="V148" i="563"/>
  <c r="W148" i="563" s="1"/>
  <c r="R170" i="563"/>
  <c r="V163" i="563"/>
  <c r="W163" i="563" s="1"/>
  <c r="N137" i="563"/>
  <c r="N121" i="563"/>
  <c r="N164" i="563" s="1"/>
  <c r="B173" i="563" s="1"/>
  <c r="K28" i="563"/>
  <c r="W7" i="563"/>
  <c r="W28" i="563"/>
  <c r="C520" i="563"/>
  <c r="Q525" i="563"/>
  <c r="K86" i="563"/>
  <c r="M29" i="563"/>
  <c r="M86" i="563" s="1"/>
  <c r="K121" i="563"/>
  <c r="M87" i="563"/>
  <c r="M121" i="563" s="1"/>
  <c r="K137" i="563"/>
  <c r="M122" i="563"/>
  <c r="M137" i="563" s="1"/>
  <c r="K527" i="563"/>
  <c r="K170" i="563"/>
  <c r="M166" i="563"/>
  <c r="M178" i="563"/>
  <c r="M199" i="563" s="1"/>
  <c r="K199" i="563"/>
  <c r="K292" i="563"/>
  <c r="M258" i="563"/>
  <c r="M292" i="563" s="1"/>
  <c r="K524" i="563"/>
  <c r="R173" i="563"/>
  <c r="T166" i="563" s="1" a="1"/>
  <c r="T166" i="563" s="1"/>
  <c r="K525" i="563"/>
  <c r="K526" i="563"/>
  <c r="K528" i="563"/>
  <c r="K163" i="563"/>
  <c r="M149" i="563"/>
  <c r="M163" i="563" s="1"/>
  <c r="K529" i="563"/>
  <c r="M200" i="563"/>
  <c r="M257" i="563" s="1"/>
  <c r="K257" i="563"/>
  <c r="M7" i="563"/>
  <c r="M28" i="563" s="1"/>
  <c r="C530" i="563"/>
  <c r="E524" i="563" s="1"/>
  <c r="V137" i="563"/>
  <c r="W137" i="563" s="1"/>
  <c r="W149" i="563"/>
  <c r="O164" i="563"/>
  <c r="E170" i="563"/>
  <c r="W178" i="563"/>
  <c r="W199" i="563" s="1"/>
  <c r="J199" i="563" a="1"/>
  <c r="J199" i="563" s="1"/>
  <c r="X338" i="563"/>
  <c r="P335" i="563"/>
  <c r="X339" i="563" s="1"/>
  <c r="X344" i="563" s="1"/>
  <c r="W200" i="563"/>
  <c r="V292" i="563"/>
  <c r="W292" i="563" s="1"/>
  <c r="K334" i="563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 s="1"/>
  <c r="Z171" i="563" s="1"/>
  <c r="B342" i="563"/>
  <c r="J335" i="563" a="1"/>
  <c r="J335" i="563" s="1"/>
  <c r="M342" i="563" s="1"/>
  <c r="R337" i="563"/>
  <c r="O335" i="563"/>
  <c r="K308" i="563"/>
  <c r="M293" i="563"/>
  <c r="M308" i="563" s="1"/>
  <c r="K341" i="563"/>
  <c r="M337" i="563"/>
  <c r="V308" i="563"/>
  <c r="W308" i="563" s="1"/>
  <c r="E341" i="563"/>
  <c r="M349" i="563"/>
  <c r="M370" i="563" s="1"/>
  <c r="M309" i="563"/>
  <c r="M319" i="563" s="1"/>
  <c r="M320" i="563"/>
  <c r="M334" i="563" s="1"/>
  <c r="W349" i="563"/>
  <c r="W370" i="563" s="1"/>
  <c r="K428" i="563"/>
  <c r="M371" i="563"/>
  <c r="M428" i="563" s="1"/>
  <c r="J370" i="563" a="1"/>
  <c r="J370" i="563" s="1"/>
  <c r="W371" i="563"/>
  <c r="R510" i="563"/>
  <c r="M429" i="563"/>
  <c r="M463" i="563" s="1"/>
  <c r="M464" i="563"/>
  <c r="M479" i="563" s="1"/>
  <c r="K479" i="563"/>
  <c r="V479" i="563"/>
  <c r="W479" i="563" s="1"/>
  <c r="B514" i="563"/>
  <c r="J507" i="563" a="1"/>
  <c r="J507" i="563" s="1"/>
  <c r="M514" i="563" s="1"/>
  <c r="R509" i="563"/>
  <c r="X509" i="563"/>
  <c r="O507" i="563"/>
  <c r="X510" i="563" s="1"/>
  <c r="K490" i="563"/>
  <c r="M480" i="563"/>
  <c r="M490" i="563" s="1"/>
  <c r="K506" i="563"/>
  <c r="M491" i="563"/>
  <c r="M506" i="563" s="1"/>
  <c r="R534" i="563"/>
  <c r="S534" i="563" a="1"/>
  <c r="S534" i="563" s="1"/>
  <c r="R511" i="563"/>
  <c r="R512" i="563"/>
  <c r="W480" i="563"/>
  <c r="R513" i="563"/>
  <c r="W491" i="563"/>
  <c r="W506" i="563" s="1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I493" i="541"/>
  <c r="I211" i="541"/>
  <c r="I183" i="541"/>
  <c r="I295" i="541"/>
  <c r="I108" i="541"/>
  <c r="I10" i="541"/>
  <c r="I11" i="541"/>
  <c r="G493" i="541"/>
  <c r="G211" i="541"/>
  <c r="G183" i="541"/>
  <c r="G10" i="541"/>
  <c r="G33" i="541"/>
  <c r="G108" i="541"/>
  <c r="G11" i="541"/>
  <c r="G520" i="564" l="1"/>
  <c r="K520" i="564" s="1"/>
  <c r="O520" i="564" s="1"/>
  <c r="E530" i="564"/>
  <c r="K519" i="564"/>
  <c r="M528" i="564"/>
  <c r="M525" i="564"/>
  <c r="M529" i="564"/>
  <c r="M527" i="564"/>
  <c r="M526" i="564"/>
  <c r="S524" i="564" a="1"/>
  <c r="S524" i="564" s="1"/>
  <c r="S528" i="564"/>
  <c r="S527" i="564"/>
  <c r="S529" i="564"/>
  <c r="K507" i="563"/>
  <c r="Z337" i="563" a="1"/>
  <c r="Z337" i="563" s="1"/>
  <c r="Z343" i="563"/>
  <c r="T171" i="563"/>
  <c r="T170" i="563"/>
  <c r="T168" i="563"/>
  <c r="C521" i="563"/>
  <c r="G521" i="563" s="1"/>
  <c r="E173" i="563"/>
  <c r="T167" i="563"/>
  <c r="E529" i="563"/>
  <c r="E528" i="563"/>
  <c r="E527" i="563"/>
  <c r="E525" i="563"/>
  <c r="E526" i="563"/>
  <c r="K164" i="563"/>
  <c r="E172" i="563" s="1"/>
  <c r="I172" i="563" s="1"/>
  <c r="M172" i="563" s="1"/>
  <c r="E515" i="563"/>
  <c r="I515" i="563" s="1"/>
  <c r="M515" i="563" s="1"/>
  <c r="L507" i="563"/>
  <c r="I514" i="563" s="1"/>
  <c r="M513" i="563"/>
  <c r="R516" i="563"/>
  <c r="T513" i="563" s="1"/>
  <c r="V507" i="563"/>
  <c r="M341" i="563"/>
  <c r="R344" i="563"/>
  <c r="T337" i="563" s="1" a="1"/>
  <c r="T337" i="563" s="1"/>
  <c r="B171" i="563"/>
  <c r="C519" i="563" s="1"/>
  <c r="J164" i="563" a="1"/>
  <c r="J164" i="563" s="1"/>
  <c r="M171" i="563" s="1"/>
  <c r="Z342" i="563"/>
  <c r="Z339" i="563"/>
  <c r="E530" i="563"/>
  <c r="M164" i="563"/>
  <c r="K530" i="563"/>
  <c r="M529" i="563" s="1"/>
  <c r="T172" i="563"/>
  <c r="V335" i="563"/>
  <c r="I344" i="563" s="1"/>
  <c r="M344" i="563" s="1" a="1"/>
  <c r="M344" i="563" s="1"/>
  <c r="M335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T511" i="563"/>
  <c r="X516" i="563"/>
  <c r="Z509" i="563" s="1" a="1"/>
  <c r="Z509" i="563" s="1"/>
  <c r="T510" i="563"/>
  <c r="M507" i="563"/>
  <c r="Z341" i="563"/>
  <c r="Z166" i="563" a="1"/>
  <c r="Z166" i="563" s="1"/>
  <c r="Z172" i="563"/>
  <c r="Q526" i="563"/>
  <c r="Z168" i="563"/>
  <c r="Z340" i="563"/>
  <c r="Z338" i="563"/>
  <c r="W335" i="563"/>
  <c r="Z170" i="563"/>
  <c r="Z169" i="563"/>
  <c r="M524" i="563" a="1"/>
  <c r="M524" i="563" s="1"/>
  <c r="K335" i="563"/>
  <c r="T169" i="563"/>
  <c r="Z167" i="563"/>
  <c r="W164" i="563"/>
  <c r="I182" i="542"/>
  <c r="I124" i="542"/>
  <c r="I123" i="542"/>
  <c r="I122" i="542"/>
  <c r="S530" i="564" l="1"/>
  <c r="M527" i="563"/>
  <c r="M525" i="563"/>
  <c r="M528" i="563"/>
  <c r="L164" i="563"/>
  <c r="I171" i="563" s="1"/>
  <c r="E343" i="563"/>
  <c r="L335" i="563"/>
  <c r="I342" i="563" s="1"/>
  <c r="Q530" i="563"/>
  <c r="Z515" i="563"/>
  <c r="Z514" i="563"/>
  <c r="Z513" i="563"/>
  <c r="Z512" i="563"/>
  <c r="Z511" i="563"/>
  <c r="M173" i="563" a="1"/>
  <c r="M173" i="563" s="1"/>
  <c r="M526" i="563"/>
  <c r="T509" i="563" a="1"/>
  <c r="T509" i="563" s="1"/>
  <c r="Z510" i="563"/>
  <c r="O519" i="563" a="1"/>
  <c r="O519" i="563" s="1"/>
  <c r="T343" i="563"/>
  <c r="T339" i="563"/>
  <c r="T340" i="563"/>
  <c r="T341" i="563"/>
  <c r="T342" i="563"/>
  <c r="T338" i="563"/>
  <c r="I516" i="563"/>
  <c r="M516" i="563" s="1" a="1"/>
  <c r="M516" i="563" s="1"/>
  <c r="W507" i="563"/>
  <c r="T515" i="563"/>
  <c r="T514" i="563"/>
  <c r="T512" i="563"/>
  <c r="AC146" i="489"/>
  <c r="AC317" i="489"/>
  <c r="K521" i="563" l="1"/>
  <c r="O521" i="563" s="1" a="1"/>
  <c r="O521" i="563" s="1"/>
  <c r="S524" i="563" a="1"/>
  <c r="S524" i="563" s="1"/>
  <c r="S528" i="563"/>
  <c r="S527" i="563"/>
  <c r="S529" i="563"/>
  <c r="S525" i="563"/>
  <c r="S526" i="563"/>
  <c r="I343" i="563"/>
  <c r="M343" i="563" s="1"/>
  <c r="G520" i="563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S530" i="563" l="1"/>
  <c r="K520" i="563"/>
  <c r="O520" i="563" s="1"/>
  <c r="K519" i="563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Z166" i="561" l="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I172" i="561" l="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42" l="1"/>
  <c r="H488" i="541"/>
  <c r="H488" i="508"/>
  <c r="H488" i="505"/>
  <c r="H488" i="489"/>
  <c r="K146" i="542" a="1"/>
  <c r="K146" i="542" s="1"/>
  <c r="K146" i="541" a="1"/>
  <c r="K146" i="541" s="1"/>
  <c r="K146" i="508" a="1"/>
  <c r="K146" i="508" s="1"/>
  <c r="K146" i="505" a="1"/>
  <c r="K146" i="505" s="1"/>
  <c r="K146" i="489" a="1"/>
  <c r="K146" i="489" s="1"/>
  <c r="H146" i="542"/>
  <c r="H146" i="541"/>
  <c r="H317" i="489"/>
  <c r="H317" i="542"/>
  <c r="H317" i="541"/>
  <c r="H317" i="508"/>
  <c r="H317" i="505"/>
  <c r="J436" i="541" l="1" a="1"/>
  <c r="J436" i="541" s="1"/>
  <c r="K316" i="541" a="1"/>
  <c r="K316" i="541" s="1"/>
  <c r="M316" i="541" s="1"/>
  <c r="K315" i="541" a="1"/>
  <c r="K315" i="541" s="1"/>
  <c r="M315" i="541" s="1"/>
  <c r="J316" i="541" a="1"/>
  <c r="J316" i="541" s="1"/>
  <c r="J315" i="541" a="1"/>
  <c r="J315" i="541" s="1"/>
  <c r="K288" i="541" a="1"/>
  <c r="K288" i="541" s="1"/>
  <c r="M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117" i="541" l="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J115" i="542" l="1" a="1"/>
  <c r="J115" i="542" s="1"/>
  <c r="J68" i="542" a="1"/>
  <c r="J68" i="542" s="1"/>
  <c r="J286" i="542" a="1"/>
  <c r="J286" i="542" s="1"/>
  <c r="J316" i="542" a="1"/>
  <c r="J316" i="542" s="1"/>
  <c r="J315" i="542" a="1"/>
  <c r="J315" i="542" s="1"/>
  <c r="J314" i="542" a="1"/>
  <c r="J314" i="542" s="1"/>
  <c r="K316" i="542" a="1"/>
  <c r="K316" i="542" s="1"/>
  <c r="M316" i="542" s="1"/>
  <c r="K315" i="542" a="1"/>
  <c r="K315" i="542" s="1"/>
  <c r="M315" i="542" s="1"/>
  <c r="K314" i="542" a="1"/>
  <c r="K314" i="542" s="1"/>
  <c r="M314" i="542" s="1"/>
  <c r="K286" i="542" a="1"/>
  <c r="K286" i="542" s="1"/>
  <c r="M286" i="542" s="1"/>
  <c r="J19" i="542" l="1" a="1"/>
  <c r="J19" i="542" s="1"/>
  <c r="P536" i="542" l="1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I510" i="542"/>
  <c r="E510" i="542"/>
  <c r="I509" i="542"/>
  <c r="I513" i="542" s="1"/>
  <c r="E509" i="542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 a="1"/>
  <c r="K492" i="542" s="1"/>
  <c r="M492" i="542" s="1"/>
  <c r="J492" i="542" a="1"/>
  <c r="J492" i="542" s="1"/>
  <c r="H492" i="542"/>
  <c r="V491" i="542"/>
  <c r="N491" i="542"/>
  <c r="N506" i="542" s="1"/>
  <c r="K491" i="542" a="1"/>
  <c r="K491" i="542" s="1"/>
  <c r="J491" i="542" a="1"/>
  <c r="J491" i="542" s="1"/>
  <c r="H491" i="542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V489" i="542"/>
  <c r="W489" i="542" s="1"/>
  <c r="N489" i="542"/>
  <c r="K489" i="542" a="1"/>
  <c r="K489" i="542" s="1"/>
  <c r="M489" i="542" s="1"/>
  <c r="J489" i="542" a="1"/>
  <c r="J489" i="542" s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N490" i="542" s="1"/>
  <c r="K480" i="542" a="1"/>
  <c r="K480" i="542" s="1"/>
  <c r="M480" i="542" s="1"/>
  <c r="J480" i="542" a="1"/>
  <c r="J480" i="542" s="1"/>
  <c r="H480" i="542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 a="1"/>
  <c r="K477" i="542" s="1"/>
  <c r="M477" i="542" s="1"/>
  <c r="J477" i="542" a="1"/>
  <c r="J477" i="542" s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 a="1"/>
  <c r="K475" i="542" s="1"/>
  <c r="M475" i="542" s="1"/>
  <c r="J475" i="542" a="1"/>
  <c r="J475" i="542" s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 a="1"/>
  <c r="K458" i="542" s="1"/>
  <c r="M458" i="542" s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 a="1"/>
  <c r="K455" i="542" s="1"/>
  <c r="M455" i="542" s="1"/>
  <c r="J455" i="542" a="1"/>
  <c r="J455" i="542" s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 a="1"/>
  <c r="K447" i="542" s="1"/>
  <c r="M447" i="542" s="1"/>
  <c r="J447" i="542" a="1"/>
  <c r="J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 a="1"/>
  <c r="K435" i="542" s="1"/>
  <c r="M435" i="542" s="1"/>
  <c r="J435" i="542" a="1"/>
  <c r="J435" i="542" s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I428" i="542"/>
  <c r="G428" i="542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 a="1"/>
  <c r="K399" i="542" s="1"/>
  <c r="M399" i="542" s="1"/>
  <c r="J399" i="542" a="1"/>
  <c r="J399" i="542" s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 a="1"/>
  <c r="K373" i="542" s="1"/>
  <c r="M373" i="542" s="1"/>
  <c r="J373" i="542" a="1"/>
  <c r="J373" i="542" s="1"/>
  <c r="H373" i="542"/>
  <c r="K372" i="542" a="1"/>
  <c r="K372" i="542" s="1"/>
  <c r="H372" i="542"/>
  <c r="V371" i="542"/>
  <c r="N371" i="542"/>
  <c r="K371" i="542" a="1"/>
  <c r="K371" i="542" s="1"/>
  <c r="J371" i="542" a="1"/>
  <c r="J371" i="542" s="1"/>
  <c r="H371" i="542"/>
  <c r="AA370" i="542"/>
  <c r="Z370" i="542"/>
  <c r="Z507" i="542" s="1"/>
  <c r="Y370" i="542"/>
  <c r="X370" i="542"/>
  <c r="X507" i="542" s="1"/>
  <c r="U370" i="542"/>
  <c r="T370" i="542"/>
  <c r="T507" i="542" s="1"/>
  <c r="S370" i="542"/>
  <c r="R370" i="542"/>
  <c r="R507" i="542" s="1"/>
  <c r="Q370" i="542"/>
  <c r="P370" i="542"/>
  <c r="P507" i="542" s="1"/>
  <c r="O370" i="542"/>
  <c r="I370" i="542"/>
  <c r="I507" i="542" s="1"/>
  <c r="B515" i="542" s="1"/>
  <c r="G370" i="542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 a="1"/>
  <c r="K368" i="542" s="1"/>
  <c r="M368" i="542" s="1"/>
  <c r="J368" i="542" a="1"/>
  <c r="J368" i="542" s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V363" i="542"/>
  <c r="W363" i="542" s="1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I339" i="542"/>
  <c r="E339" i="542"/>
  <c r="I338" i="542"/>
  <c r="E338" i="542"/>
  <c r="X337" i="542"/>
  <c r="I337" i="542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 a="1"/>
  <c r="K307" i="542" s="1"/>
  <c r="M307" i="542" s="1"/>
  <c r="J307" i="542" a="1"/>
  <c r="J307" i="542" s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 a="1"/>
  <c r="K291" i="542" s="1"/>
  <c r="M291" i="542" s="1"/>
  <c r="J291" i="542" a="1"/>
  <c r="J291" i="542" s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 a="1"/>
  <c r="K285" i="542" s="1"/>
  <c r="M285" i="542" s="1"/>
  <c r="J285" i="542" a="1"/>
  <c r="J285" i="542" s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 a="1"/>
  <c r="K277" i="542" s="1"/>
  <c r="M277" i="542" s="1"/>
  <c r="J277" i="542" a="1"/>
  <c r="J277" i="542" s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 a="1"/>
  <c r="K265" i="542" s="1"/>
  <c r="M265" i="542" s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 a="1"/>
  <c r="K249" i="542" s="1"/>
  <c r="M249" i="542" s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 a="1"/>
  <c r="K227" i="542" s="1"/>
  <c r="M227" i="542" s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N200" i="542"/>
  <c r="K200" i="542" a="1"/>
  <c r="K200" i="542" s="1"/>
  <c r="J200" i="542" a="1"/>
  <c r="J200" i="542" s="1"/>
  <c r="H200" i="542"/>
  <c r="AA199" i="542"/>
  <c r="Z199" i="542"/>
  <c r="Y199" i="542"/>
  <c r="X199" i="542"/>
  <c r="U199" i="542"/>
  <c r="T199" i="542"/>
  <c r="S199" i="542"/>
  <c r="R199" i="542"/>
  <c r="Q199" i="542"/>
  <c r="P199" i="542"/>
  <c r="O199" i="542"/>
  <c r="I199" i="542"/>
  <c r="G199" i="542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 a="1"/>
  <c r="K195" i="542" s="1"/>
  <c r="M195" i="542" s="1"/>
  <c r="H195" i="542"/>
  <c r="K194" i="542" a="1"/>
  <c r="K194" i="542" s="1"/>
  <c r="M194" i="542" s="1"/>
  <c r="H194" i="542"/>
  <c r="K193" i="542" a="1"/>
  <c r="K193" i="542" s="1"/>
  <c r="M193" i="542" s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V187" i="542"/>
  <c r="W187" i="542" s="1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 a="1"/>
  <c r="K185" i="542" s="1"/>
  <c r="M185" i="542" s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I168" i="542"/>
  <c r="E168" i="542"/>
  <c r="I167" i="542"/>
  <c r="E167" i="542"/>
  <c r="X166" i="542"/>
  <c r="Q524" i="542" s="1"/>
  <c r="I166" i="542"/>
  <c r="E166" i="542"/>
  <c r="AA163" i="542"/>
  <c r="Z163" i="542"/>
  <c r="Y163" i="542"/>
  <c r="X163" i="542"/>
  <c r="U163" i="542"/>
  <c r="T163" i="542"/>
  <c r="S163" i="542"/>
  <c r="R163" i="542"/>
  <c r="Q163" i="542"/>
  <c r="P163" i="542"/>
  <c r="O163" i="542"/>
  <c r="I163" i="542"/>
  <c r="G163" i="542"/>
  <c r="C529" i="542" s="1"/>
  <c r="H162" i="542"/>
  <c r="H161" i="542"/>
  <c r="H160" i="542"/>
  <c r="V159" i="542"/>
  <c r="W159" i="542" s="1"/>
  <c r="N159" i="542"/>
  <c r="K159" i="542" a="1"/>
  <c r="K159" i="542" s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 a="1"/>
  <c r="K150" i="542" s="1"/>
  <c r="M150" i="542" s="1"/>
  <c r="J150" i="542" a="1"/>
  <c r="J150" i="542" s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 a="1"/>
  <c r="K147" i="542" s="1"/>
  <c r="M147" i="542" s="1"/>
  <c r="J147" i="542" a="1"/>
  <c r="J147" i="542" s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 a="1"/>
  <c r="K140" i="542" s="1"/>
  <c r="M140" i="542" s="1"/>
  <c r="J140" i="542" a="1"/>
  <c r="J140" i="542" s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 a="1"/>
  <c r="K133" i="542" s="1"/>
  <c r="M133" i="542" s="1"/>
  <c r="J133" i="542" a="1"/>
  <c r="J133" i="542" s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 a="1"/>
  <c r="K129" i="542" s="1"/>
  <c r="M129" i="542" s="1"/>
  <c r="J129" i="542" a="1"/>
  <c r="J129" i="542" s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 a="1"/>
  <c r="K125" i="542" s="1"/>
  <c r="M125" i="542" s="1"/>
  <c r="J125" i="542" a="1"/>
  <c r="J125" i="542" s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 a="1"/>
  <c r="K119" i="542" s="1"/>
  <c r="M119" i="542" s="1"/>
  <c r="J119" i="542" a="1"/>
  <c r="J119" i="542" s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 a="1"/>
  <c r="K115" i="542" s="1"/>
  <c r="M115" i="542" s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 a="1"/>
  <c r="K113" i="542" s="1"/>
  <c r="M113" i="542" s="1"/>
  <c r="J113" i="542" a="1"/>
  <c r="J113" i="542" s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 a="1"/>
  <c r="K105" i="542" s="1"/>
  <c r="M105" i="542" s="1"/>
  <c r="J105" i="542" a="1"/>
  <c r="J105" i="542" s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 a="1"/>
  <c r="K101" i="542" s="1"/>
  <c r="M101" i="542" s="1"/>
  <c r="J101" i="542" a="1"/>
  <c r="J101" i="542" s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 a="1"/>
  <c r="K97" i="542" s="1"/>
  <c r="M97" i="542" s="1"/>
  <c r="J97" i="542" a="1"/>
  <c r="J97" i="542" s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 a="1"/>
  <c r="K94" i="542" s="1"/>
  <c r="M94" i="542" s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 a="1"/>
  <c r="K88" i="542" s="1"/>
  <c r="M88" i="542" s="1"/>
  <c r="J88" i="542" a="1"/>
  <c r="J88" i="542" s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I86" i="542"/>
  <c r="G86" i="542"/>
  <c r="C525" i="542" s="1"/>
  <c r="K85" i="542" a="1"/>
  <c r="K85" i="542" s="1"/>
  <c r="H85" i="542"/>
  <c r="K84" i="542" a="1"/>
  <c r="K84" i="542" s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 a="1"/>
  <c r="K73" i="542" s="1"/>
  <c r="M73" i="542" s="1"/>
  <c r="J73" i="542" a="1"/>
  <c r="J73" i="542" s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M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 a="1"/>
  <c r="K63" i="542" s="1"/>
  <c r="M63" i="542" s="1"/>
  <c r="J63" i="542" a="1"/>
  <c r="J63" i="542" s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 a="1"/>
  <c r="K59" i="542" s="1"/>
  <c r="M59" i="542" s="1"/>
  <c r="J59" i="542" a="1"/>
  <c r="J59" i="542" s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 a="1"/>
  <c r="K56" i="542" s="1"/>
  <c r="M56" i="542" s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 a="1"/>
  <c r="K52" i="542" s="1"/>
  <c r="M52" i="542" s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 a="1"/>
  <c r="K46" i="542" s="1"/>
  <c r="M46" i="542" s="1"/>
  <c r="J46" i="542" a="1"/>
  <c r="J46" i="542" s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 a="1"/>
  <c r="K42" i="542" s="1"/>
  <c r="M42" i="542" s="1"/>
  <c r="J42" i="542" a="1"/>
  <c r="J42" i="542" s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V40" i="542"/>
  <c r="W40" i="542" s="1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 a="1"/>
  <c r="K38" i="542" s="1"/>
  <c r="M38" i="542" s="1"/>
  <c r="J38" i="542" a="1"/>
  <c r="J38" i="542" s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 a="1"/>
  <c r="K32" i="542" s="1"/>
  <c r="M32" i="542" s="1"/>
  <c r="J32" i="542" a="1"/>
  <c r="J32" i="542" s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K29" i="542" a="1"/>
  <c r="K29" i="542" s="1"/>
  <c r="J29" i="542" a="1"/>
  <c r="J29" i="542" s="1"/>
  <c r="H29" i="542"/>
  <c r="AA28" i="542"/>
  <c r="Z28" i="542"/>
  <c r="Z164" i="542" s="1"/>
  <c r="Y28" i="542"/>
  <c r="X28" i="542"/>
  <c r="X164" i="542" s="1"/>
  <c r="U28" i="542"/>
  <c r="T28" i="542"/>
  <c r="T164" i="542" s="1"/>
  <c r="S28" i="542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 a="1"/>
  <c r="K26" i="542" s="1"/>
  <c r="M26" i="542" s="1"/>
  <c r="J26" i="542" a="1"/>
  <c r="J26" i="542" s="1"/>
  <c r="H26" i="542"/>
  <c r="K25" i="542" a="1"/>
  <c r="K25" i="542" s="1"/>
  <c r="M25" i="542" s="1"/>
  <c r="J25" i="542" a="1"/>
  <c r="J25" i="542" s="1"/>
  <c r="H25" i="542"/>
  <c r="K24" i="542" a="1"/>
  <c r="K24" i="542" s="1"/>
  <c r="M24" i="542" s="1"/>
  <c r="J24" i="542" a="1"/>
  <c r="J24" i="542" s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I510" i="541"/>
  <c r="E510" i="541"/>
  <c r="I509" i="541"/>
  <c r="I513" i="541" s="1"/>
  <c r="E509" i="54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 a="1"/>
  <c r="K498" i="541" s="1"/>
  <c r="M498" i="541" s="1"/>
  <c r="J498" i="541" a="1"/>
  <c r="J498" i="541" s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 a="1"/>
  <c r="K475" i="541" s="1"/>
  <c r="M475" i="541" s="1"/>
  <c r="J475" i="541" a="1"/>
  <c r="J475" i="541" s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K468" i="541" a="1"/>
  <c r="K468" i="541" s="1"/>
  <c r="M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K466" i="541" a="1"/>
  <c r="K466" i="541" s="1"/>
  <c r="M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K464" i="541" a="1"/>
  <c r="K464" i="541" s="1"/>
  <c r="M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 a="1"/>
  <c r="K461" i="541" s="1"/>
  <c r="M461" i="541" s="1"/>
  <c r="J461" i="541" a="1"/>
  <c r="J461" i="541" s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V448" i="541"/>
  <c r="W448" i="541" s="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I428" i="541"/>
  <c r="G428" i="54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 a="1"/>
  <c r="K424" i="541" s="1"/>
  <c r="M424" i="541" s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 a="1"/>
  <c r="K420" i="541" s="1"/>
  <c r="M420" i="541" s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 a="1"/>
  <c r="K416" i="541" s="1"/>
  <c r="M416" i="541" s="1"/>
  <c r="J416" i="541" a="1"/>
  <c r="J416" i="541" s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 a="1"/>
  <c r="K412" i="541" s="1"/>
  <c r="M412" i="541" s="1"/>
  <c r="J412" i="541" a="1"/>
  <c r="J412" i="541" s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 a="1"/>
  <c r="K408" i="541" s="1"/>
  <c r="M408" i="541" s="1"/>
  <c r="J408" i="541" a="1"/>
  <c r="J408" i="541" s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V390" i="541"/>
  <c r="W390" i="541" s="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 a="1"/>
  <c r="K373" i="541" s="1"/>
  <c r="M373" i="541" s="1"/>
  <c r="J373" i="541" a="1"/>
  <c r="J373" i="541" s="1"/>
  <c r="H373" i="541"/>
  <c r="K372" i="541" a="1"/>
  <c r="K372" i="541" s="1"/>
  <c r="H372" i="541"/>
  <c r="V371" i="541"/>
  <c r="N371" i="541"/>
  <c r="K371" i="541" a="1"/>
  <c r="K371" i="541" s="1"/>
  <c r="J371" i="541" a="1"/>
  <c r="J371" i="541" s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 a="1"/>
  <c r="K368" i="541" s="1"/>
  <c r="M368" i="541" s="1"/>
  <c r="J368" i="541" a="1"/>
  <c r="J368" i="541" s="1"/>
  <c r="H368" i="541"/>
  <c r="K367" i="541" a="1"/>
  <c r="K367" i="541" s="1"/>
  <c r="M367" i="541" s="1"/>
  <c r="H367" i="541"/>
  <c r="K366" i="541" a="1"/>
  <c r="K366" i="541" s="1"/>
  <c r="M366" i="541" s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 a="1"/>
  <c r="K362" i="541" s="1"/>
  <c r="M362" i="541" s="1"/>
  <c r="J362" i="541" a="1"/>
  <c r="J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V358" i="541"/>
  <c r="W358" i="541" s="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 a="1"/>
  <c r="K354" i="541" s="1"/>
  <c r="M354" i="541" s="1"/>
  <c r="J354" i="541" a="1"/>
  <c r="J354" i="541" s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V352" i="541"/>
  <c r="W352" i="541" s="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I339" i="541"/>
  <c r="E339" i="541"/>
  <c r="I338" i="541"/>
  <c r="E338" i="541"/>
  <c r="X337" i="541"/>
  <c r="I337" i="54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 a="1"/>
  <c r="K318" i="541" s="1"/>
  <c r="M318" i="541" s="1"/>
  <c r="J318" i="541" a="1"/>
  <c r="J318" i="541" s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V266" i="541"/>
  <c r="W266" i="541" s="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 a="1"/>
  <c r="K264" i="541" s="1"/>
  <c r="M264" i="541" s="1"/>
  <c r="J264" i="541" a="1"/>
  <c r="J264" i="541" s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 a="1"/>
  <c r="K245" i="541" s="1"/>
  <c r="M245" i="541" s="1"/>
  <c r="J245" i="541" a="1"/>
  <c r="J245" i="541" s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 a="1"/>
  <c r="K240" i="541" s="1"/>
  <c r="M240" i="541" s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 a="1"/>
  <c r="K232" i="541" s="1"/>
  <c r="M232" i="541" s="1"/>
  <c r="J232" i="541" a="1"/>
  <c r="J232" i="541" s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 a="1"/>
  <c r="K228" i="541" s="1"/>
  <c r="M228" i="541" s="1"/>
  <c r="J228" i="541" a="1"/>
  <c r="J228" i="541" s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 a="1"/>
  <c r="K224" i="541" s="1"/>
  <c r="M224" i="541" s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 a="1"/>
  <c r="K196" i="541" s="1"/>
  <c r="M196" i="541" s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V187" i="541"/>
  <c r="W187" i="541" s="1"/>
  <c r="N187" i="541"/>
  <c r="K187" i="541" a="1"/>
  <c r="K187" i="541" s="1"/>
  <c r="M187" i="541" s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 a="1"/>
  <c r="K142" i="541" s="1"/>
  <c r="M142" i="541" s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 a="1"/>
  <c r="K140" i="541" s="1"/>
  <c r="M140" i="541" s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 a="1"/>
  <c r="K133" i="541" s="1"/>
  <c r="M133" i="541" s="1"/>
  <c r="J133" i="541" a="1"/>
  <c r="J133" i="541" s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 a="1"/>
  <c r="K129" i="541" s="1"/>
  <c r="M129" i="541" s="1"/>
  <c r="J129" i="541" a="1"/>
  <c r="J129" i="541" s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 a="1"/>
  <c r="K125" i="541" s="1"/>
  <c r="M125" i="541" s="1"/>
  <c r="J125" i="541" a="1"/>
  <c r="J125" i="541" s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 a="1"/>
  <c r="K119" i="541" s="1"/>
  <c r="M119" i="541" s="1"/>
  <c r="J119" i="541" a="1"/>
  <c r="J119" i="541" s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M117" i="541" s="1"/>
  <c r="H117" i="541"/>
  <c r="K116" i="541" a="1"/>
  <c r="K116" i="541" s="1"/>
  <c r="M116" i="541" s="1"/>
  <c r="H116" i="541"/>
  <c r="K115" i="541" a="1"/>
  <c r="K115" i="541" s="1"/>
  <c r="M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 a="1"/>
  <c r="K113" i="541" s="1"/>
  <c r="M113" i="541" s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 a="1"/>
  <c r="K109" i="541" s="1"/>
  <c r="M109" i="541" s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 a="1"/>
  <c r="K97" i="541" s="1"/>
  <c r="M97" i="541" s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 a="1"/>
  <c r="K92" i="541" s="1"/>
  <c r="M92" i="541" s="1"/>
  <c r="J92" i="541" a="1"/>
  <c r="J92" i="541" s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 a="1"/>
  <c r="K88" i="541" s="1"/>
  <c r="M88" i="541" s="1"/>
  <c r="J88" i="541" a="1"/>
  <c r="J88" i="541" s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I86" i="541"/>
  <c r="G86" i="541"/>
  <c r="C525" i="541" s="1"/>
  <c r="K85" i="541" a="1"/>
  <c r="K85" i="541" s="1"/>
  <c r="H85" i="541"/>
  <c r="K84" i="541" a="1"/>
  <c r="K84" i="541" s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 a="1"/>
  <c r="K78" i="541" s="1"/>
  <c r="M78" i="541" s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 a="1"/>
  <c r="K74" i="541" s="1"/>
  <c r="M74" i="541" s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 a="1"/>
  <c r="K72" i="541" s="1"/>
  <c r="M72" i="541" s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 a="1"/>
  <c r="K67" i="541" s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 a="1"/>
  <c r="K50" i="541" s="1"/>
  <c r="M50" i="541" s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 a="1"/>
  <c r="K42" i="541" s="1"/>
  <c r="M42" i="541" s="1"/>
  <c r="J42" i="541" a="1"/>
  <c r="J42" i="541" s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 a="1"/>
  <c r="K26" i="541" s="1"/>
  <c r="M26" i="541" s="1"/>
  <c r="J26" i="541" a="1"/>
  <c r="J26" i="541" s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V15" i="541"/>
  <c r="W15" i="541" s="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 a="1"/>
  <c r="K9" i="541" s="1"/>
  <c r="M9" i="541" s="1"/>
  <c r="J9" i="541" a="1"/>
  <c r="J9" i="541" s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J506" i="541" l="1" a="1"/>
  <c r="J506" i="541" s="1"/>
  <c r="E170" i="541"/>
  <c r="R338" i="541"/>
  <c r="N292" i="541"/>
  <c r="R339" i="541"/>
  <c r="V319" i="541"/>
  <c r="N334" i="541"/>
  <c r="R342" i="541"/>
  <c r="I341" i="541"/>
  <c r="K338" i="541"/>
  <c r="M338" i="541" s="1"/>
  <c r="K339" i="541"/>
  <c r="M339" i="541" s="1"/>
  <c r="K340" i="541"/>
  <c r="M340" i="541" s="1"/>
  <c r="J428" i="541" a="1"/>
  <c r="J428" i="541" s="1"/>
  <c r="R510" i="541"/>
  <c r="R511" i="541"/>
  <c r="N490" i="541"/>
  <c r="J490" i="541" a="1"/>
  <c r="J490" i="541" s="1"/>
  <c r="H506" i="541"/>
  <c r="E513" i="541"/>
  <c r="K510" i="541"/>
  <c r="M510" i="541" s="1"/>
  <c r="K511" i="541"/>
  <c r="M511" i="541" s="1"/>
  <c r="R167" i="541"/>
  <c r="R511" i="542"/>
  <c r="S164" i="542"/>
  <c r="U164" i="542"/>
  <c r="Y164" i="542"/>
  <c r="AA164" i="542"/>
  <c r="R167" i="542"/>
  <c r="R171" i="542"/>
  <c r="I170" i="542"/>
  <c r="K167" i="542"/>
  <c r="M167" i="542" s="1"/>
  <c r="K168" i="542"/>
  <c r="M168" i="542" s="1"/>
  <c r="K169" i="542"/>
  <c r="M169" i="542" s="1"/>
  <c r="G335" i="542"/>
  <c r="Q335" i="542"/>
  <c r="S335" i="542"/>
  <c r="U335" i="542"/>
  <c r="Y335" i="542"/>
  <c r="AA335" i="542"/>
  <c r="G507" i="542"/>
  <c r="Q507" i="542"/>
  <c r="S507" i="542"/>
  <c r="U507" i="542"/>
  <c r="Y507" i="542"/>
  <c r="AA507" i="542"/>
  <c r="E170" i="542"/>
  <c r="V257" i="542"/>
  <c r="W257" i="542" s="1"/>
  <c r="N308" i="542"/>
  <c r="N319" i="542"/>
  <c r="R341" i="542"/>
  <c r="I341" i="542"/>
  <c r="K338" i="542"/>
  <c r="M338" i="542" s="1"/>
  <c r="K339" i="542"/>
  <c r="M339" i="542" s="1"/>
  <c r="K340" i="542"/>
  <c r="M340" i="542" s="1"/>
  <c r="H428" i="542"/>
  <c r="V428" i="542"/>
  <c r="W428" i="542" s="1"/>
  <c r="J428" i="542" a="1"/>
  <c r="J428" i="542" s="1"/>
  <c r="R510" i="542"/>
  <c r="N463" i="542"/>
  <c r="J479" i="542" a="1"/>
  <c r="J479" i="542" s="1"/>
  <c r="H490" i="542"/>
  <c r="V490" i="542"/>
  <c r="W490" i="542" s="1"/>
  <c r="J490" i="542" a="1"/>
  <c r="J490" i="542" s="1"/>
  <c r="H506" i="542"/>
  <c r="K509" i="542"/>
  <c r="K510" i="542"/>
  <c r="M510" i="542" s="1"/>
  <c r="K511" i="542"/>
  <c r="M511" i="542" s="1"/>
  <c r="R168" i="542"/>
  <c r="M148" i="542"/>
  <c r="N86" i="542"/>
  <c r="W480" i="541"/>
  <c r="H292" i="542"/>
  <c r="H334" i="541"/>
  <c r="N370" i="541"/>
  <c r="H428" i="541"/>
  <c r="V428" i="541"/>
  <c r="W428" i="541" s="1"/>
  <c r="M308" i="542"/>
  <c r="H479" i="542"/>
  <c r="H257" i="541"/>
  <c r="V257" i="541"/>
  <c r="W257" i="541" s="1"/>
  <c r="N121" i="542"/>
  <c r="H137" i="542"/>
  <c r="N148" i="542"/>
  <c r="N163" i="542"/>
  <c r="J534" i="542"/>
  <c r="Q534" i="542" s="1"/>
  <c r="W309" i="541"/>
  <c r="V199" i="542"/>
  <c r="J533" i="542"/>
  <c r="D533" i="541"/>
  <c r="J535" i="542"/>
  <c r="Q535" i="542" s="1"/>
  <c r="D535" i="541"/>
  <c r="J308" i="541" a="1"/>
  <c r="J308" i="541" s="1"/>
  <c r="J292" i="541" a="1"/>
  <c r="J292" i="541" s="1"/>
  <c r="J257" i="541" a="1"/>
  <c r="J257" i="541" s="1"/>
  <c r="J319" i="541" a="1"/>
  <c r="J319" i="541" s="1"/>
  <c r="H308" i="541"/>
  <c r="J148" i="541" a="1"/>
  <c r="J148" i="541" s="1"/>
  <c r="N163" i="541"/>
  <c r="H148" i="541"/>
  <c r="N148" i="541"/>
  <c r="W138" i="541"/>
  <c r="R170" i="541"/>
  <c r="H163" i="541"/>
  <c r="N137" i="541"/>
  <c r="H137" i="541"/>
  <c r="R169" i="541"/>
  <c r="I164" i="541"/>
  <c r="B172" i="541" s="1"/>
  <c r="X167" i="541"/>
  <c r="R164" i="541"/>
  <c r="T164" i="541"/>
  <c r="X164" i="541"/>
  <c r="Z164" i="541"/>
  <c r="R168" i="541"/>
  <c r="V121" i="541"/>
  <c r="W121" i="541" s="1"/>
  <c r="N121" i="541"/>
  <c r="H86" i="541"/>
  <c r="V86" i="541"/>
  <c r="W86" i="541" s="1"/>
  <c r="N86" i="541"/>
  <c r="N28" i="541"/>
  <c r="H28" i="541"/>
  <c r="V28" i="541"/>
  <c r="J163" i="541" a="1"/>
  <c r="J163" i="541" s="1"/>
  <c r="H121" i="541"/>
  <c r="N308" i="541"/>
  <c r="R340" i="541"/>
  <c r="H292" i="541"/>
  <c r="K292" i="541"/>
  <c r="V292" i="541"/>
  <c r="W292" i="541" s="1"/>
  <c r="N257" i="541"/>
  <c r="N199" i="541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57" i="542"/>
  <c r="J257" i="542" a="1"/>
  <c r="J257" i="542" s="1"/>
  <c r="R338" i="542"/>
  <c r="N199" i="542"/>
  <c r="H199" i="542"/>
  <c r="H319" i="542"/>
  <c r="J148" i="542" a="1"/>
  <c r="J148" i="542" s="1"/>
  <c r="J163" i="542" a="1"/>
  <c r="J163" i="542" s="1"/>
  <c r="H148" i="542"/>
  <c r="V148" i="542"/>
  <c r="W148" i="542" s="1"/>
  <c r="R170" i="542"/>
  <c r="H163" i="542"/>
  <c r="N137" i="542"/>
  <c r="R169" i="542"/>
  <c r="H121" i="542"/>
  <c r="V121" i="542"/>
  <c r="W121" i="542" s="1"/>
  <c r="H86" i="542"/>
  <c r="V86" i="542"/>
  <c r="W86" i="542" s="1"/>
  <c r="V28" i="542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6" i="541"/>
  <c r="C534" i="541"/>
  <c r="C535" i="541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Z337" i="542" a="1"/>
  <c r="Z337" i="542" s="1"/>
  <c r="Z343" i="542"/>
  <c r="Z340" i="542"/>
  <c r="Z341" i="542"/>
  <c r="Z342" i="542"/>
  <c r="Z169" i="542"/>
  <c r="Z171" i="542"/>
  <c r="Z170" i="542"/>
  <c r="E529" i="542"/>
  <c r="E528" i="542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C521" i="541" l="1"/>
  <c r="G521" i="541" s="1"/>
  <c r="J533" i="541"/>
  <c r="T533" i="541" a="1"/>
  <c r="T533" i="541" s="1"/>
  <c r="C536" i="541"/>
  <c r="T536" i="541" s="1" a="1"/>
  <c r="T536" i="541" s="1"/>
  <c r="T535" i="541" a="1"/>
  <c r="T535" i="541" s="1"/>
  <c r="J535" i="541"/>
  <c r="Q535" i="541" s="1"/>
  <c r="J534" i="541"/>
  <c r="Q534" i="541" s="1"/>
  <c r="T534" i="541" a="1"/>
  <c r="T534" i="541" s="1"/>
  <c r="G519" i="541"/>
  <c r="L164" i="541"/>
  <c r="I171" i="541" s="1"/>
  <c r="E530" i="541"/>
  <c r="T513" i="541"/>
  <c r="E530" i="542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R535" i="541"/>
  <c r="S535" i="541" a="1"/>
  <c r="S535" i="541" s="1"/>
  <c r="J536" i="541"/>
  <c r="Q533" i="541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Q536" i="541" l="1"/>
  <c r="S536" i="541" s="1" a="1"/>
  <c r="S536" i="541" s="1"/>
  <c r="R533" i="541"/>
  <c r="R536" i="541" s="1"/>
  <c r="S533" i="541" a="1"/>
  <c r="S533" i="541" s="1"/>
  <c r="S530" i="542"/>
  <c r="K520" i="542"/>
  <c r="O520" i="542" s="1"/>
  <c r="K519" i="542"/>
  <c r="S530" i="541"/>
  <c r="K520" i="541"/>
  <c r="O520" i="541" s="1"/>
  <c r="K519" i="541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W209" i="508" s="1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R337" i="508" s="1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J559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K31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O335" i="508"/>
  <c r="M19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545" i="508" l="1"/>
  <c r="J292" i="508" a="1"/>
  <c r="J292" i="508" s="1"/>
  <c r="S335" i="508"/>
  <c r="C524" i="508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K547" i="508" l="1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52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8" i="489"/>
  <c r="M64" i="489"/>
  <c r="M73" i="489"/>
  <c r="M103" i="489"/>
  <c r="M107" i="489"/>
  <c r="M141" i="489"/>
  <c r="M155" i="489"/>
  <c r="M180" i="489"/>
  <c r="J86" i="489" a="1"/>
  <c r="J86" i="489" s="1"/>
  <c r="W19" i="489"/>
  <c r="M101" i="489"/>
  <c r="M118" i="489"/>
  <c r="M129" i="489"/>
  <c r="M152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50" i="489"/>
  <c r="M270" i="489"/>
  <c r="M272" i="489"/>
  <c r="M276" i="489"/>
  <c r="M290" i="489"/>
  <c r="M296" i="489"/>
  <c r="M297" i="489"/>
  <c r="M300" i="489"/>
  <c r="M301" i="489"/>
  <c r="M303" i="489"/>
  <c r="J523" i="489"/>
  <c r="J292" i="489" a="1"/>
  <c r="J292" i="489" s="1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X338" i="489" l="1"/>
  <c r="R168" i="489"/>
  <c r="V428" i="489"/>
  <c r="W428" i="489" s="1"/>
  <c r="V319" i="489"/>
  <c r="M523" i="489"/>
  <c r="V163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M508" i="489" l="1"/>
  <c r="Z337" i="489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<sst xmlns="http://schemas.openxmlformats.org/spreadsheetml/2006/main" count="15951" uniqueCount="536">
  <si>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</si>
  <si>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</si>
  <si>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</si>
  <si>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</si>
  <si>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</si>
  <si>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</si>
  <si>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</si>
  <si>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</si>
  <si>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</si>
  <si>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</si>
  <si>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</si>
  <si>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</si>
  <si>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</si>
  <si>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</si>
  <si>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</si>
  <si>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</si>
  <si>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</si>
  <si>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</si>
  <si>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</si>
  <si>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</si>
  <si>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</si>
  <si>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</si>
  <si>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</si>
  <si>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</si>
  <si>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</si>
  <si>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</si>
  <si>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</si>
  <si>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</si>
  <si>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</si>
  <si>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</si>
  <si>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</si>
  <si>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</si>
  <si>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</si>
  <si>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</si>
  <si>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</si>
  <si>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</si>
  <si>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</si>
  <si>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</si>
  <si>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</si>
  <si>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</si>
  <si>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</si>
  <si>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</si>
  <si>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</si>
  <si>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</si>
  <si>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</si>
  <si>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</si>
  <si>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</si>
  <si>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</si>
  <si>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</si>
  <si>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</si>
  <si>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</si>
  <si>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</si>
  <si>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</si>
  <si>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</si>
  <si>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</si>
  <si>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</si>
  <si>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</si>
  <si>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</si>
  <si>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</si>
  <si>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</si>
  <si>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</si>
  <si>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</si>
  <si>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</si>
  <si>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</si>
  <si>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</si>
  <si>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</si>
  <si>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</si>
  <si>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</si>
  <si>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</si>
  <si>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</si>
  <si>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</si>
  <si>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</si>
  <si>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</si>
  <si>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</si>
  <si>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</si>
  <si>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</si>
  <si>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</si>
  <si>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</si>
  <si>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</si>
  <si>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</si>
  <si>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</si>
  <si>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</si>
  <si>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</si>
  <si>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</si>
  <si>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</si>
  <si>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</si>
  <si>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</si>
  <si>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</si>
  <si>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</si>
  <si>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</si>
  <si>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</si>
  <si>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</si>
  <si>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</si>
  <si>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</si>
  <si>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</si>
  <si>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</si>
  <si>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</si>
  <si>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</si>
  <si>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</si>
  <si>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</si>
  <si>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</si>
  <si>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</si>
  <si>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</si>
  <si>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</si>
  <si>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</si>
  <si>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</si>
  <si>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</si>
  <si>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</si>
  <si>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</si>
  <si>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</si>
  <si>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</si>
  <si>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</si>
  <si>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</si>
  <si>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</si>
  <si>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</si>
  <si>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</si>
  <si>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</si>
  <si>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</si>
  <si>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</si>
  <si>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</si>
  <si>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</si>
  <si>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</si>
  <si>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</si>
  <si>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</si>
  <si>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</si>
  <si>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</si>
  <si>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</si>
  <si>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</si>
  <si>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</si>
  <si>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</si>
  <si>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</si>
  <si>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</si>
  <si>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</si>
  <si>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</si>
  <si>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</si>
  <si>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</si>
  <si>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</si>
  <si>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</si>
  <si>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</si>
  <si>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</si>
  <si>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</si>
  <si>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</si>
  <si>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</si>
  <si>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</si>
  <si>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</si>
  <si>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</si>
  <si>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</si>
  <si>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</si>
  <si>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</si>
  <si>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</si>
  <si>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</si>
  <si>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</si>
  <si>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</si>
  <si>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</si>
  <si>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</si>
  <si>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</si>
  <si>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</si>
  <si>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</si>
  <si>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</si>
  <si>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</si>
  <si>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</si>
  <si>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</si>
  <si>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</si>
  <si>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</si>
  <si>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</si>
  <si>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</si>
  <si>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</si>
  <si>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</si>
  <si>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</si>
  <si>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</si>
  <si>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</si>
  <si>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</si>
  <si>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</si>
  <si>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</si>
  <si>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</si>
  <si>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</si>
  <si>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</si>
  <si>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</si>
  <si>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</si>
  <si>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</si>
  <si>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</si>
  <si>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</si>
  <si>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</si>
  <si>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</si>
  <si>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</si>
  <si>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</si>
  <si>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</si>
  <si>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</si>
  <si>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</si>
  <si>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</si>
  <si>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</si>
  <si>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</si>
  <si>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</si>
  <si>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</si>
  <si>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</si>
  <si>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</si>
  <si>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</si>
  <si>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</si>
  <si>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</si>
  <si>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</si>
  <si>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</si>
  <si>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</si>
  <si>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</si>
  <si>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</si>
  <si>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</si>
  <si>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</si>
  <si>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</si>
  <si>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</si>
  <si>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</si>
  <si>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</si>
  <si>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</si>
  <si>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</si>
  <si>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</si>
  <si>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</si>
  <si>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</si>
  <si>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</si>
  <si>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</si>
  <si>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</si>
  <si>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</si>
  <si>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</si>
  <si>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</si>
  <si>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</si>
  <si>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</si>
  <si>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</si>
  <si>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</si>
  <si>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</si>
  <si>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</si>
  <si>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</si>
  <si>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</si>
  <si>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</si>
  <si>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</si>
  <si>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</si>
  <si>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</si>
  <si>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</si>
  <si>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</si>
  <si>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</si>
  <si>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</si>
  <si>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</si>
  <si>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</si>
  <si>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</si>
  <si>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</si>
  <si>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</si>
  <si>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</si>
  <si>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</si>
  <si>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</si>
  <si>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</si>
  <si>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</si>
  <si>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</si>
  <si>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</si>
  <si>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</si>
  <si>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</si>
  <si>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</si>
  <si>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</si>
  <si>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</si>
  <si>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</si>
  <si>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</si>
  <si>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</si>
  <si>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</si>
  <si>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</si>
  <si>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</si>
  <si>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</si>
  <si>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</si>
  <si>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</si>
  <si>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</si>
  <si>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</si>
  <si>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</si>
  <si>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</si>
  <si>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</si>
  <si>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</si>
  <si>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</si>
  <si>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</si>
  <si>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</si>
  <si>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</si>
  <si>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</si>
  <si>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</si>
  <si>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</si>
  <si>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</si>
  <si>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</si>
  <si>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</si>
  <si>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</si>
  <si>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</si>
  <si>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</si>
  <si>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</si>
  <si>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</si>
  <si>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</si>
  <si>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</si>
  <si>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</si>
  <si>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</si>
  <si>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</si>
  <si>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</si>
  <si>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</si>
  <si>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</si>
  <si>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</si>
  <si>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</si>
  <si>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</si>
  <si>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</si>
  <si>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</si>
  <si>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</si>
  <si>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</si>
  <si>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</si>
  <si>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</si>
  <si>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</si>
  <si>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</si>
  <si>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</si>
  <si>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</si>
  <si>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</si>
  <si>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</si>
  <si>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</si>
  <si>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</si>
  <si>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</si>
  <si>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</si>
  <si>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</si>
  <si>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</si>
  <si>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</si>
  <si>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</si>
  <si>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</si>
  <si>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</si>
  <si>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</si>
  <si>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</si>
  <si>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</si>
  <si>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</si>
  <si>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</si>
  <si>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</si>
  <si>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</si>
  <si>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</si>
  <si>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</si>
  <si>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</si>
  <si>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</si>
  <si>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</si>
  <si>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</si>
  <si>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</si>
  <si>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</si>
  <si>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</si>
  <si>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</si>
  <si>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</si>
  <si>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</si>
  <si>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</si>
  <si>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</si>
  <si>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</si>
  <si>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</si>
  <si>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</si>
  <si>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</si>
  <si>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</si>
  <si>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</si>
  <si>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</si>
  <si>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</si>
  <si>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</si>
  <si>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</si>
  <si>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</si>
  <si>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</si>
  <si>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</si>
  <si>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</si>
  <si>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</si>
  <si>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</si>
  <si>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</si>
  <si>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</si>
  <si>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</si>
  <si>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</si>
  <si>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</si>
  <si>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</si>
  <si>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</si>
  <si>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</si>
  <si>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</si>
  <si>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</si>
  <si>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</si>
  <si>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</si>
  <si>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</si>
  <si>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</si>
  <si>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</si>
  <si>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</si>
  <si>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</si>
  <si>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</si>
  <si>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</si>
  <si>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</si>
  <si>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</si>
  <si>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</si>
  <si>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</si>
  <si>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</si>
  <si>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</si>
  <si>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</si>
  <si>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</si>
  <si>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</si>
  <si>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</si>
  <si>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</si>
  <si>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</si>
  <si>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</si>
  <si>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</si>
  <si>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</si>
  <si>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</si>
  <si>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</si>
  <si>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</si>
  <si>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</si>
  <si>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</si>
  <si>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</si>
  <si>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</si>
  <si>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</si>
  <si>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</si>
  <si>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</si>
  <si>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</si>
  <si>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</si>
  <si>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</si>
  <si>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</si>
  <si>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</si>
  <si>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</si>
  <si>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</si>
  <si>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</si>
  <si>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</si>
  <si>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</si>
  <si>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</si>
  <si>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</si>
  <si>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</si>
  <si>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</si>
  <si>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</si>
  <si>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</si>
  <si>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</si>
  <si>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</si>
  <si>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</si>
  <si>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</si>
  <si>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</si>
  <si>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</si>
  <si>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</si>
  <si>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</si>
  <si>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</si>
  <si>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</si>
  <si>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</si>
  <si>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</si>
  <si>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</si>
  <si>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</si>
  <si>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</si>
  <si>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</si>
  <si>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</si>
  <si>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</si>
  <si>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</si>
  <si>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</si>
  <si>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</si>
  <si>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</si>
  <si>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</si>
  <si>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</si>
  <si>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</si>
  <si>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</si>
  <si>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</si>
  <si>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</si>
  <si>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</si>
  <si>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</si>
  <si>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</si>
  <si>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</si>
  <si>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</si>
  <si>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</si>
  <si>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</si>
  <si>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</si>
  <si>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</si>
  <si>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</si>
  <si>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</si>
  <si>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</si>
  <si>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</si>
  <si>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</si>
  <si>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</si>
  <si>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</si>
  <si>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</si>
  <si>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</si>
  <si>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</si>
  <si>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</si>
  <si>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</si>
  <si>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</si>
  <si>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</si>
  <si>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</si>
  <si>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</si>
  <si>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</si>
  <si>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</si>
  <si>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</si>
  <si>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</si>
  <si>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</si>
  <si>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</si>
  <si>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</si>
  <si>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</si>
  <si>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</si>
  <si>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</si>
  <si>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</si>
  <si>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</si>
  <si>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</si>
  <si>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</si>
  <si>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</si>
  <si>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</si>
  <si>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</si>
  <si>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</si>
  <si>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</si>
  <si>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</si>
  <si>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</si>
  <si>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</si>
  <si>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</si>
  <si>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</si>
  <si>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</si>
  <si>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</si>
  <si>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</si>
  <si>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</si>
  <si>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</si>
  <si>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</si>
  <si>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</si>
  <si>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</si>
  <si>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</si>
  <si>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</si>
  <si>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</si>
  <si>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</si>
  <si>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</si>
  <si>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</si>
  <si>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</si>
  <si>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</si>
  <si>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</si>
  <si>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</si>
  <si>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</si>
  <si>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</si>
  <si>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</si>
  <si>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</si>
  <si>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</si>
  <si>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</si>
  <si>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</si>
  <si>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</si>
  <si>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</si>
  <si>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</si>
  <si>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</si>
  <si>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</si>
  <si>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</si>
  <si>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</si>
  <si>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</si>
  <si>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</si>
  <si>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</si>
  <si>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</si>
  <si>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</si>
  <si>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</si>
  <si>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</si>
  <si>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</si>
  <si>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</si>
  <si>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 xml:space="preserve"> </t>
    <phoneticPr fontId="4" type="noConversion"/>
  </si>
  <si>
    <t>包装产品日表日期：2017-2</t>
    <phoneticPr fontId="4" type="noConversion"/>
  </si>
  <si>
    <t xml:space="preserve"> </t>
    <phoneticPr fontId="4" type="noConversion"/>
  </si>
  <si>
    <r>
      <rPr>
        <sz val="11"/>
        <color theme="1"/>
        <rFont val="楷体_GB2312"/>
        <family val="3"/>
        <charset val="134"/>
      </rPr>
      <t>顽仔背包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</si>
</sst>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83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9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0" fontId="27" fillId="0" borderId="0" xfId="0" applyFont="1" applyFill="1"/>
    <xf numFmtId="178" fontId="23" fillId="3" borderId="6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A182" sqref="A182:XFD18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340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07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5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2"/>
      <c r="P10" s="342"/>
      <c r="Q10" s="342"/>
      <c r="R10" s="342"/>
      <c r="S10" s="342"/>
      <c r="T10" s="342"/>
      <c r="U10" s="3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5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2"/>
      <c r="P11" s="342"/>
      <c r="Q11" s="342"/>
      <c r="R11" s="342"/>
      <c r="S11" s="342"/>
      <c r="T11" s="342"/>
      <c r="U11" s="34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51">
        <f t="shared" si="0"/>
        <v>0</v>
      </c>
      <c r="I19" s="128"/>
      <c r="J19" s="129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07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07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07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07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37" t="s">
        <v>201</v>
      </c>
      <c r="B28" s="538"/>
      <c r="C28" s="34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07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07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07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07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343" t="s">
        <v>206</v>
      </c>
      <c r="C33" s="125" t="s">
        <v>207</v>
      </c>
      <c r="D33" s="107">
        <v>5.03</v>
      </c>
      <c r="E33" s="107"/>
      <c r="F33" s="107"/>
      <c r="G33" s="127"/>
      <c r="H33" s="351">
        <f t="shared" si="6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6"/>
      <c r="P33" s="346"/>
      <c r="Q33" s="346"/>
      <c r="R33" s="346"/>
      <c r="S33" s="346"/>
      <c r="T33" s="346"/>
      <c r="U33" s="346"/>
      <c r="V33" s="131">
        <f>SUM(X33:AA33)</f>
        <v>0</v>
      </c>
      <c r="W33" s="132" t="str">
        <f>IF(ISERROR(V33/G33),"",V33/G33)</f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07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07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07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07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8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07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07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07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07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07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07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07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07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07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07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07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07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07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07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07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07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07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07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07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51">
        <f t="shared" si="6"/>
        <v>0</v>
      </c>
      <c r="I68" s="128"/>
      <c r="J68" s="129" t="str">
        <f t="array" ref="J68">IF(ISERROR(G68/I68),"",G68/I68)</f>
        <v/>
      </c>
      <c r="K68" s="130">
        <f t="array" ref="K68">IF(ISERROR(G68/L68),"",G68/L68)</f>
        <v>0</v>
      </c>
      <c r="L68" s="128">
        <v>50</v>
      </c>
      <c r="M68" s="108">
        <f t="shared" si="7"/>
        <v>0</v>
      </c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45" t="s">
        <v>216</v>
      </c>
      <c r="B86" s="545"/>
      <c r="C86" s="34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5">SUM(M29:M85)</f>
        <v>0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 t="str">
        <f t="shared" ref="W86:W93" si="16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07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5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07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07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51">
        <f t="shared" si="17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07"/>
      <c r="G107" s="127"/>
      <c r="H107" s="351">
        <f t="shared" si="17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343" t="s">
        <v>393</v>
      </c>
      <c r="C108" s="183" t="s">
        <v>402</v>
      </c>
      <c r="D108" s="107">
        <v>5</v>
      </c>
      <c r="E108" s="107"/>
      <c r="F108" s="107"/>
      <c r="G108" s="127"/>
      <c r="H108" s="351">
        <f t="shared" si="17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18"/>
        <v>0</v>
      </c>
      <c r="N108" s="129">
        <f t="shared" si="21"/>
        <v>0</v>
      </c>
      <c r="O108" s="342"/>
      <c r="P108" s="342"/>
      <c r="Q108" s="342"/>
      <c r="R108" s="342"/>
      <c r="S108" s="342"/>
      <c r="T108" s="342"/>
      <c r="U108" s="3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343" t="s">
        <v>404</v>
      </c>
      <c r="C109" s="183" t="s">
        <v>405</v>
      </c>
      <c r="D109" s="107">
        <v>5</v>
      </c>
      <c r="E109" s="107"/>
      <c r="F109" s="107"/>
      <c r="G109" s="127"/>
      <c r="H109" s="351">
        <f t="shared" si="17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9">
        <f t="shared" si="21"/>
        <v>0</v>
      </c>
      <c r="O109" s="342"/>
      <c r="P109" s="342"/>
      <c r="Q109" s="342"/>
      <c r="R109" s="342"/>
      <c r="S109" s="342"/>
      <c r="T109" s="342"/>
      <c r="U109" s="3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43" t="s">
        <v>486</v>
      </c>
      <c r="C110" s="183" t="s">
        <v>372</v>
      </c>
      <c r="D110" s="107">
        <v>5</v>
      </c>
      <c r="E110" s="107"/>
      <c r="F110" s="107"/>
      <c r="G110" s="127"/>
      <c r="H110" s="351">
        <f t="shared" si="17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9">
        <f t="shared" si="21"/>
        <v>0</v>
      </c>
      <c r="O110" s="342"/>
      <c r="P110" s="342"/>
      <c r="Q110" s="342"/>
      <c r="R110" s="342"/>
      <c r="S110" s="342"/>
      <c r="T110" s="342"/>
      <c r="U110" s="3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43" t="s">
        <v>343</v>
      </c>
      <c r="C111" s="125" t="s">
        <v>345</v>
      </c>
      <c r="D111" s="107">
        <v>5</v>
      </c>
      <c r="E111" s="107"/>
      <c r="F111" s="107"/>
      <c r="G111" s="127"/>
      <c r="H111" s="351">
        <f t="shared" si="17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9">
        <f t="shared" si="21"/>
        <v>0</v>
      </c>
      <c r="O111" s="342"/>
      <c r="P111" s="342"/>
      <c r="Q111" s="342"/>
      <c r="R111" s="342"/>
      <c r="S111" s="342"/>
      <c r="T111" s="342"/>
      <c r="U111" s="3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43" t="s">
        <v>343</v>
      </c>
      <c r="C112" s="125" t="s">
        <v>347</v>
      </c>
      <c r="D112" s="107">
        <v>5</v>
      </c>
      <c r="E112" s="107"/>
      <c r="F112" s="107"/>
      <c r="G112" s="127"/>
      <c r="H112" s="351">
        <f t="shared" si="17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9">
        <f t="shared" si="21"/>
        <v>0</v>
      </c>
      <c r="O112" s="342"/>
      <c r="P112" s="342"/>
      <c r="Q112" s="342"/>
      <c r="R112" s="342"/>
      <c r="S112" s="342"/>
      <c r="T112" s="342"/>
      <c r="U112" s="3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51">
        <f t="shared" si="17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9">
        <f t="shared" si="21"/>
        <v>0</v>
      </c>
      <c r="O113" s="342"/>
      <c r="P113" s="342"/>
      <c r="Q113" s="342"/>
      <c r="R113" s="342"/>
      <c r="S113" s="342"/>
      <c r="T113" s="342"/>
      <c r="U113" s="3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51">
        <f t="shared" si="17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9">
        <f t="shared" si="21"/>
        <v>0</v>
      </c>
      <c r="O114" s="342"/>
      <c r="P114" s="342"/>
      <c r="Q114" s="342"/>
      <c r="R114" s="342"/>
      <c r="S114" s="342"/>
      <c r="T114" s="342"/>
      <c r="U114" s="3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51">
        <f t="shared" si="17"/>
        <v>0</v>
      </c>
      <c r="I115" s="128"/>
      <c r="J115" s="129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>
        <f t="shared" si="18"/>
        <v>0</v>
      </c>
      <c r="N115" s="129"/>
      <c r="O115" s="342"/>
      <c r="P115" s="342"/>
      <c r="Q115" s="342"/>
      <c r="R115" s="342"/>
      <c r="S115" s="342"/>
      <c r="T115" s="342"/>
      <c r="U115" s="342"/>
      <c r="V115" s="131"/>
      <c r="W115" s="132"/>
      <c r="X115" s="131"/>
      <c r="Y115" s="131"/>
      <c r="Z115" s="131"/>
      <c r="AA115" s="131"/>
    </row>
    <row r="116" spans="1:27" ht="18.75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51">
        <f t="shared" si="17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51">
        <f t="shared" si="17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hidden="1" customHeight="1">
      <c r="A121" s="537" t="s">
        <v>224</v>
      </c>
      <c r="B121" s="538"/>
      <c r="C121" s="34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5">SUM(M87:M120)</f>
        <v>0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 t="str">
        <f t="shared" si="24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s="311" customFormat="1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>
        <v>20170213</v>
      </c>
      <c r="G122" s="127">
        <v>248</v>
      </c>
      <c r="H122" s="374">
        <f t="shared" ref="H122:H136" si="26">D122*G122</f>
        <v>1247.44</v>
      </c>
      <c r="I122" s="128">
        <f>4.5*2</f>
        <v>9</v>
      </c>
      <c r="J122" s="128">
        <f t="array" ref="J122">IF(ISERROR(G122/I122),"",G122/I122)</f>
        <v>27.555555555555557</v>
      </c>
      <c r="K122" s="130">
        <f t="array" ref="K122">IF(ISERROR(G122/L122),"",G122/L122)</f>
        <v>9.92</v>
      </c>
      <c r="L122" s="128">
        <v>25</v>
      </c>
      <c r="M122" s="108">
        <f t="shared" ref="M122:M136" si="27">IF(ISERROR(I122-K122),"",I122-K122)</f>
        <v>-0.91999999999999993</v>
      </c>
      <c r="N122" s="128">
        <f t="shared" ref="N122:N136" si="28">SUM(O122:U122)</f>
        <v>0</v>
      </c>
      <c r="O122" s="372"/>
      <c r="P122" s="372"/>
      <c r="Q122" s="372"/>
      <c r="R122" s="372"/>
      <c r="S122" s="372"/>
      <c r="T122" s="372"/>
      <c r="U122" s="372"/>
      <c r="V122" s="131">
        <f t="shared" ref="V122:V136" si="29">SUM(X122:AA122)</f>
        <v>0</v>
      </c>
      <c r="W122" s="373">
        <f t="shared" si="24"/>
        <v>0</v>
      </c>
      <c r="X122" s="131"/>
      <c r="Y122" s="131"/>
      <c r="Z122" s="131"/>
      <c r="AA122" s="131"/>
    </row>
    <row r="123" spans="1:27" s="311" customFormat="1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>
        <v>20170213</v>
      </c>
      <c r="G123" s="127">
        <v>251</v>
      </c>
      <c r="H123" s="374">
        <f t="shared" si="26"/>
        <v>1262.53</v>
      </c>
      <c r="I123" s="128">
        <f>3.5*2</f>
        <v>7</v>
      </c>
      <c r="J123" s="128">
        <f t="array" ref="J123">IF(ISERROR(G123/I123),"",G123/I123)</f>
        <v>35.857142857142854</v>
      </c>
      <c r="K123" s="130">
        <f t="array" ref="K123">IF(ISERROR(G123/L123),"",G123/L123)</f>
        <v>10.039999999999999</v>
      </c>
      <c r="L123" s="128">
        <v>25</v>
      </c>
      <c r="M123" s="108">
        <f t="shared" si="27"/>
        <v>-3.0399999999999991</v>
      </c>
      <c r="N123" s="128">
        <f t="shared" si="28"/>
        <v>0</v>
      </c>
      <c r="O123" s="372"/>
      <c r="P123" s="372"/>
      <c r="Q123" s="372"/>
      <c r="R123" s="372"/>
      <c r="S123" s="372"/>
      <c r="T123" s="372"/>
      <c r="U123" s="372"/>
      <c r="V123" s="131">
        <f t="shared" si="29"/>
        <v>0</v>
      </c>
      <c r="W123" s="373">
        <f t="shared" si="24"/>
        <v>0</v>
      </c>
      <c r="X123" s="131"/>
      <c r="Y123" s="131"/>
      <c r="Z123" s="131"/>
      <c r="AA123" s="131"/>
    </row>
    <row r="124" spans="1:27" s="311" customFormat="1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>
        <v>20170213</v>
      </c>
      <c r="G124" s="127">
        <v>431</v>
      </c>
      <c r="H124" s="374">
        <f t="shared" si="26"/>
        <v>2172.2400000000002</v>
      </c>
      <c r="I124" s="128">
        <f>7.5*3</f>
        <v>22.5</v>
      </c>
      <c r="J124" s="128">
        <f t="array" ref="J124">IF(ISERROR(G124/I124),"",G124/I124)</f>
        <v>19.155555555555555</v>
      </c>
      <c r="K124" s="130">
        <f t="array" ref="K124">IF(ISERROR(G124/L124),"",G124/L124)</f>
        <v>21.55</v>
      </c>
      <c r="L124" s="128">
        <v>20</v>
      </c>
      <c r="M124" s="108">
        <f t="shared" si="27"/>
        <v>0.94999999999999929</v>
      </c>
      <c r="N124" s="128">
        <f t="shared" si="28"/>
        <v>0</v>
      </c>
      <c r="O124" s="372"/>
      <c r="P124" s="372"/>
      <c r="Q124" s="372"/>
      <c r="R124" s="372"/>
      <c r="S124" s="372"/>
      <c r="T124" s="372"/>
      <c r="U124" s="372"/>
      <c r="V124" s="131">
        <f t="shared" si="29"/>
        <v>0</v>
      </c>
      <c r="W124" s="373">
        <f t="shared" si="24"/>
        <v>0</v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07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07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07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07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07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07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07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customHeight="1">
      <c r="A137" s="537" t="s">
        <v>231</v>
      </c>
      <c r="B137" s="538"/>
      <c r="C137" s="349" t="s">
        <v>202</v>
      </c>
      <c r="D137" s="141"/>
      <c r="E137" s="141"/>
      <c r="F137" s="141"/>
      <c r="G137" s="143">
        <f>SUM(G122:G136)</f>
        <v>930</v>
      </c>
      <c r="H137" s="144">
        <f>SUM(H122:H136)</f>
        <v>4682.2100000000009</v>
      </c>
      <c r="I137" s="144">
        <f>SUM(I122:I136)</f>
        <v>38.5</v>
      </c>
      <c r="J137" s="129">
        <f t="array" ref="J137">IF(ISERROR(G137/I137),"",G137/I137)</f>
        <v>24.155844155844157</v>
      </c>
      <c r="K137" s="144">
        <f>SUM(K122:K136)</f>
        <v>41.510000000000005</v>
      </c>
      <c r="L137" s="145"/>
      <c r="M137" s="148">
        <f>SUM(M122:M136)</f>
        <v>-3.01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4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34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05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07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07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07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07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07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07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07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07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07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07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07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34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930</v>
      </c>
      <c r="H164" s="152">
        <f>SUM(H28,H86,H121,H137,H148,H163)</f>
        <v>4682.2100000000009</v>
      </c>
      <c r="I164" s="152">
        <f>SUM(I28,I86,I121,I137,I148,I163)</f>
        <v>38.5</v>
      </c>
      <c r="J164" s="153">
        <f t="array" ref="J164">IF(ISERROR(G164/I164),"",G164/I164)</f>
        <v>24.155844155844157</v>
      </c>
      <c r="K164" s="152">
        <f>SUM(K28,K86,K121,K137,K148,K163)</f>
        <v>41.510000000000005</v>
      </c>
      <c r="L164" s="153">
        <f>IF(ISERROR(G164/K164),"",G164/K164)</f>
        <v>22.404239942182603</v>
      </c>
      <c r="M164" s="152">
        <f t="shared" ref="M164:AA164" si="34">SUM(M28,M86,M121,M137,M148,M163)</f>
        <v>-3.01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542" t="s">
        <v>471</v>
      </c>
      <c r="B165" s="348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348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348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348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348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348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348">
        <f>G164</f>
        <v>930</v>
      </c>
      <c r="C171" s="513" t="s">
        <v>269</v>
      </c>
      <c r="D171" s="512"/>
      <c r="E171" s="503">
        <f>H164</f>
        <v>4682.2100000000009</v>
      </c>
      <c r="F171" s="503"/>
      <c r="G171" s="503" t="s">
        <v>270</v>
      </c>
      <c r="H171" s="503"/>
      <c r="I171" s="531">
        <f>L164</f>
        <v>22.404239942182603</v>
      </c>
      <c r="J171" s="531"/>
      <c r="K171" s="533" t="s">
        <v>271</v>
      </c>
      <c r="L171" s="533"/>
      <c r="M171" s="531">
        <f>J164</f>
        <v>24.155844155844157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348">
        <f>I164+C170</f>
        <v>42.5</v>
      </c>
      <c r="C172" s="510" t="s">
        <v>251</v>
      </c>
      <c r="D172" s="511"/>
      <c r="E172" s="528">
        <f>K164+I170</f>
        <v>82.51</v>
      </c>
      <c r="F172" s="528"/>
      <c r="G172" s="503" t="s">
        <v>274</v>
      </c>
      <c r="H172" s="503"/>
      <c r="I172" s="531">
        <f>B172-E172</f>
        <v>-40.010000000000005</v>
      </c>
      <c r="J172" s="531"/>
      <c r="K172" s="533" t="s">
        <v>275</v>
      </c>
      <c r="L172" s="533"/>
      <c r="M172" s="534">
        <f>IF(ISERROR(I172/E172),"",I172/E172)</f>
        <v>-0.48491091988849838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348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530</v>
      </c>
      <c r="H177" s="341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07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s="311" customFormat="1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>
        <v>20170213</v>
      </c>
      <c r="G182" s="127">
        <v>555</v>
      </c>
      <c r="H182" s="374">
        <f t="shared" si="35"/>
        <v>2791.65</v>
      </c>
      <c r="I182" s="128">
        <f>8.5*4</f>
        <v>34</v>
      </c>
      <c r="J182" s="128">
        <f t="array" ref="J182">IF(ISERROR(G182/I182),"",G182/I182)</f>
        <v>16.323529411764707</v>
      </c>
      <c r="K182" s="130">
        <f t="array" ref="K182">IF(ISERROR(G182/L182),"",G182/L182)</f>
        <v>27.75</v>
      </c>
      <c r="L182" s="128">
        <v>20</v>
      </c>
      <c r="M182" s="108">
        <f t="shared" si="36"/>
        <v>6.25</v>
      </c>
      <c r="N182" s="128">
        <f t="shared" si="39"/>
        <v>0</v>
      </c>
      <c r="O182" s="372"/>
      <c r="P182" s="372"/>
      <c r="Q182" s="372"/>
      <c r="R182" s="372"/>
      <c r="S182" s="372"/>
      <c r="T182" s="372"/>
      <c r="U182" s="372"/>
      <c r="V182" s="131">
        <f t="shared" si="37"/>
        <v>0</v>
      </c>
      <c r="W182" s="373">
        <f t="shared" si="38"/>
        <v>0</v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51">
        <f t="shared" si="35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36"/>
        <v>0</v>
      </c>
      <c r="N183" s="129">
        <f t="shared" si="39"/>
        <v>0</v>
      </c>
      <c r="O183" s="342"/>
      <c r="P183" s="342"/>
      <c r="Q183" s="342"/>
      <c r="R183" s="342"/>
      <c r="S183" s="342"/>
      <c r="T183" s="342"/>
      <c r="U183" s="342"/>
      <c r="V183" s="131">
        <f t="shared" si="37"/>
        <v>0</v>
      </c>
      <c r="W183" s="132" t="str">
        <f t="shared" si="38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07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07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07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07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37" t="s">
        <v>201</v>
      </c>
      <c r="B199" s="538"/>
      <c r="C199" s="349" t="s">
        <v>202</v>
      </c>
      <c r="D199" s="141"/>
      <c r="E199" s="141"/>
      <c r="F199" s="141"/>
      <c r="G199" s="143">
        <f>SUM(G178:G198)</f>
        <v>555</v>
      </c>
      <c r="H199" s="144">
        <f>SUM(H178:H198)</f>
        <v>2791.65</v>
      </c>
      <c r="I199" s="144">
        <f>SUM(I178:I198)</f>
        <v>34</v>
      </c>
      <c r="J199" s="129">
        <f t="array" ref="J199">IF(ISERROR(G199/I199),"",G199/I199)</f>
        <v>16.323529411764707</v>
      </c>
      <c r="K199" s="144">
        <f>SUM(K178:K198)</f>
        <v>27.75</v>
      </c>
      <c r="L199" s="145"/>
      <c r="M199" s="148">
        <f t="shared" ref="M199:AA199" si="42">SUM(M178:M198)</f>
        <v>6.25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07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07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07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07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07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07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07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07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07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07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07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43" t="s">
        <v>208</v>
      </c>
      <c r="C211" s="125" t="s">
        <v>186</v>
      </c>
      <c r="D211" s="107">
        <v>5.08</v>
      </c>
      <c r="E211" s="107"/>
      <c r="F211" s="107"/>
      <c r="G211" s="127"/>
      <c r="H211" s="351">
        <f t="shared" si="43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44"/>
        <v>0</v>
      </c>
      <c r="N211" s="129">
        <f t="shared" si="45"/>
        <v>0</v>
      </c>
      <c r="O211" s="346"/>
      <c r="P211" s="346"/>
      <c r="Q211" s="346"/>
      <c r="R211" s="346"/>
      <c r="S211" s="346"/>
      <c r="T211" s="346"/>
      <c r="U211" s="346"/>
      <c r="V211" s="131">
        <f t="shared" si="46"/>
        <v>0</v>
      </c>
      <c r="W211" s="132" t="str">
        <f t="shared" si="47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07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07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07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07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07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07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07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07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07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07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07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07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07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07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07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07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45" t="s">
        <v>216</v>
      </c>
      <c r="B257" s="545"/>
      <c r="C257" s="34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1">SUM(M200:M256)</f>
        <v>0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 t="str">
        <f t="shared" ref="W257:W264" si="52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07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07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07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51">
        <f t="shared" si="53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6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07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07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07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07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07"/>
      <c r="G278" s="127"/>
      <c r="H278" s="351">
        <f t="shared" si="53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07"/>
      <c r="G279" s="127"/>
      <c r="H279" s="351">
        <f t="shared" si="53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07"/>
      <c r="G280" s="127"/>
      <c r="H280" s="351">
        <f t="shared" si="53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07"/>
      <c r="G281" s="127"/>
      <c r="H281" s="351">
        <f t="shared" si="53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07"/>
      <c r="G282" s="127"/>
      <c r="H282" s="351">
        <f t="shared" si="53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07"/>
      <c r="G283" s="127"/>
      <c r="H283" s="351">
        <f t="shared" si="53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>
        <f t="array" ref="K286">IF(ISERROR(G286/L286),"",G286/L286)</f>
        <v>0</v>
      </c>
      <c r="L286" s="128">
        <v>24</v>
      </c>
      <c r="M286" s="108">
        <f t="shared" si="58"/>
        <v>0</v>
      </c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51">
        <f t="shared" si="53"/>
        <v>0</v>
      </c>
      <c r="I287" s="128"/>
      <c r="J287" s="129"/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51">
        <f t="shared" si="53"/>
        <v>0</v>
      </c>
      <c r="I288" s="128"/>
      <c r="J288" s="129"/>
      <c r="K288" s="130"/>
      <c r="L288" s="128">
        <v>24</v>
      </c>
      <c r="M288" s="108"/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537" t="s">
        <v>224</v>
      </c>
      <c r="B292" s="538"/>
      <c r="C292" s="34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51">
        <f t="shared" si="63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64"/>
        <v>0</v>
      </c>
      <c r="N295" s="129">
        <f t="shared" si="65"/>
        <v>0</v>
      </c>
      <c r="O295" s="342"/>
      <c r="P295" s="342"/>
      <c r="Q295" s="342"/>
      <c r="R295" s="342"/>
      <c r="S295" s="342"/>
      <c r="T295" s="342"/>
      <c r="U295" s="342"/>
      <c r="V295" s="131">
        <f t="shared" si="66"/>
        <v>0</v>
      </c>
      <c r="W295" s="132" t="str">
        <f t="shared" si="61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07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07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07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07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07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07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07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34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1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6" si="68"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68"/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68"/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68"/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68"/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51">
        <f t="shared" si="67"/>
        <v>0</v>
      </c>
      <c r="I314" s="128"/>
      <c r="J314" s="129" t="str">
        <f t="array" ref="J314">IF(ISERROR(G314/I314),"",G314/I314)</f>
        <v/>
      </c>
      <c r="K314" s="130">
        <f t="array" ref="K314">IF(ISERROR(G314/L314),"",G314/L314)</f>
        <v>0</v>
      </c>
      <c r="L314" s="128">
        <v>13.5</v>
      </c>
      <c r="M314" s="108">
        <f t="shared" si="68"/>
        <v>0</v>
      </c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 t="shared" si="68"/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 t="shared" si="68"/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9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34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9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05"/>
      <c r="G320" s="127"/>
      <c r="H320" s="351">
        <f t="shared" ref="H320:H333" si="70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9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07"/>
      <c r="G321" s="127"/>
      <c r="H321" s="351">
        <f t="shared" si="70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9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07"/>
      <c r="G322" s="127"/>
      <c r="H322" s="351">
        <f t="shared" si="70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9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07"/>
      <c r="G323" s="127"/>
      <c r="H323" s="351">
        <f t="shared" si="70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9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07"/>
      <c r="G324" s="127"/>
      <c r="H324" s="351">
        <f t="shared" si="70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07"/>
      <c r="G325" s="127"/>
      <c r="H325" s="351">
        <f t="shared" si="70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07"/>
      <c r="G326" s="127"/>
      <c r="H326" s="351">
        <f t="shared" si="70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07"/>
      <c r="G327" s="127"/>
      <c r="H327" s="351">
        <f t="shared" si="70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07"/>
      <c r="G328" s="127"/>
      <c r="H328" s="351">
        <f t="shared" si="70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07"/>
      <c r="G329" s="127"/>
      <c r="H329" s="351">
        <f t="shared" si="70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07"/>
      <c r="G330" s="127"/>
      <c r="H330" s="351">
        <f t="shared" si="70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07"/>
      <c r="G331" s="127"/>
      <c r="H331" s="351">
        <f t="shared" si="70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07"/>
      <c r="G332" s="127"/>
      <c r="H332" s="351">
        <f t="shared" si="70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51">
        <f t="shared" si="70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37" t="s">
        <v>244</v>
      </c>
      <c r="B334" s="538"/>
      <c r="C334" s="34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1">SUM(M320:M330)</f>
        <v>0</v>
      </c>
      <c r="N334" s="144">
        <f t="shared" si="71"/>
        <v>0</v>
      </c>
      <c r="O334" s="146">
        <f t="shared" si="71"/>
        <v>0</v>
      </c>
      <c r="P334" s="146">
        <f t="shared" si="71"/>
        <v>0</v>
      </c>
      <c r="Q334" s="146">
        <f t="shared" si="71"/>
        <v>0</v>
      </c>
      <c r="R334" s="146">
        <f t="shared" si="71"/>
        <v>0</v>
      </c>
      <c r="S334" s="146">
        <f t="shared" si="71"/>
        <v>0</v>
      </c>
      <c r="T334" s="146">
        <f t="shared" si="71"/>
        <v>0</v>
      </c>
      <c r="U334" s="146">
        <f t="shared" si="71"/>
        <v>0</v>
      </c>
      <c r="V334" s="147">
        <f t="shared" si="71"/>
        <v>0</v>
      </c>
      <c r="W334" s="132">
        <f t="shared" si="71"/>
        <v>0</v>
      </c>
      <c r="X334" s="147">
        <f t="shared" si="71"/>
        <v>0</v>
      </c>
      <c r="Y334" s="147">
        <f t="shared" si="71"/>
        <v>0</v>
      </c>
      <c r="Z334" s="147">
        <f t="shared" si="71"/>
        <v>0</v>
      </c>
      <c r="AA334" s="147">
        <f t="shared" si="71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555</v>
      </c>
      <c r="H335" s="152">
        <f>SUM(H199,H257,H292,H308,H319,H334)</f>
        <v>2791.65</v>
      </c>
      <c r="I335" s="152">
        <f>SUM(I199,I257,I292,I308,I319,I334)</f>
        <v>34</v>
      </c>
      <c r="J335" s="153">
        <f t="array" ref="J335">IF(ISERROR(G335/I335),"",G335/I335)</f>
        <v>16.323529411764707</v>
      </c>
      <c r="K335" s="152">
        <f>SUM(K199,K257,K292,K308,K319,K334)</f>
        <v>27.75</v>
      </c>
      <c r="L335" s="153">
        <f>IF(ISERROR(G335/K335),"",G335/K335)</f>
        <v>20</v>
      </c>
      <c r="M335" s="152">
        <f t="shared" ref="M335:AA335" si="72">SUM(M199,M257,M292,M308,M319,M334)</f>
        <v>6.25</v>
      </c>
      <c r="N335" s="152">
        <f t="shared" si="72"/>
        <v>0</v>
      </c>
      <c r="O335" s="152">
        <f t="shared" si="72"/>
        <v>0</v>
      </c>
      <c r="P335" s="152">
        <f t="shared" si="72"/>
        <v>0</v>
      </c>
      <c r="Q335" s="152">
        <f t="shared" si="72"/>
        <v>0</v>
      </c>
      <c r="R335" s="152">
        <f t="shared" si="72"/>
        <v>0</v>
      </c>
      <c r="S335" s="152">
        <f t="shared" si="72"/>
        <v>0</v>
      </c>
      <c r="T335" s="152">
        <f t="shared" si="72"/>
        <v>0</v>
      </c>
      <c r="U335" s="152">
        <f t="shared" si="72"/>
        <v>0</v>
      </c>
      <c r="V335" s="152">
        <f t="shared" si="72"/>
        <v>0</v>
      </c>
      <c r="W335" s="152">
        <f t="shared" si="72"/>
        <v>0</v>
      </c>
      <c r="X335" s="152">
        <f t="shared" si="72"/>
        <v>0</v>
      </c>
      <c r="Y335" s="152">
        <f t="shared" si="72"/>
        <v>0</v>
      </c>
      <c r="Z335" s="152">
        <f t="shared" si="72"/>
        <v>0</v>
      </c>
      <c r="AA335" s="152">
        <f t="shared" si="72"/>
        <v>0</v>
      </c>
    </row>
    <row r="336" spans="1:27" ht="20.100000000000001" customHeight="1">
      <c r="A336" s="542" t="s">
        <v>471</v>
      </c>
      <c r="B336" s="348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348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348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348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348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348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348">
        <f>G335</f>
        <v>555</v>
      </c>
      <c r="C342" s="513" t="s">
        <v>269</v>
      </c>
      <c r="D342" s="512"/>
      <c r="E342" s="503">
        <f>H335</f>
        <v>2791.65</v>
      </c>
      <c r="F342" s="503"/>
      <c r="G342" s="503" t="s">
        <v>270</v>
      </c>
      <c r="H342" s="503"/>
      <c r="I342" s="531">
        <f>L335</f>
        <v>20</v>
      </c>
      <c r="J342" s="531"/>
      <c r="K342" s="533" t="s">
        <v>271</v>
      </c>
      <c r="L342" s="533"/>
      <c r="M342" s="531">
        <f>J335</f>
        <v>16.323529411764707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348">
        <f>I335+C341</f>
        <v>36</v>
      </c>
      <c r="C343" s="510" t="s">
        <v>251</v>
      </c>
      <c r="D343" s="511"/>
      <c r="E343" s="528">
        <f>K335+I341</f>
        <v>57.75</v>
      </c>
      <c r="F343" s="528"/>
      <c r="G343" s="503" t="s">
        <v>274</v>
      </c>
      <c r="H343" s="503"/>
      <c r="I343" s="531">
        <f>B343-E343</f>
        <v>-21.75</v>
      </c>
      <c r="J343" s="531"/>
      <c r="K343" s="533" t="s">
        <v>275</v>
      </c>
      <c r="L343" s="533"/>
      <c r="M343" s="534">
        <f>IF(ISERROR(I343/E343),"",I343/E343)</f>
        <v>-0.37662337662337664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348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hidden="1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hidden="1" customHeight="1">
      <c r="A348" s="555"/>
      <c r="B348" s="558"/>
      <c r="C348" s="558"/>
      <c r="D348" s="558"/>
      <c r="E348" s="561"/>
      <c r="F348" s="552"/>
      <c r="G348" s="308" t="s">
        <v>296</v>
      </c>
      <c r="H348" s="341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07"/>
      <c r="G349" s="127"/>
      <c r="H349" s="351">
        <f t="shared" ref="H349:H369" si="73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4">IF(ISERROR(I349-K349),"",I349-K349)</f>
        <v>0</v>
      </c>
      <c r="N349" s="129">
        <f t="shared" ref="N349:N354" si="75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6">SUM(X349:AA349)</f>
        <v>0</v>
      </c>
      <c r="W349" s="132" t="str">
        <f t="shared" ref="W349:W354" si="77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51">
        <f t="shared" si="73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4"/>
        <v>0</v>
      </c>
      <c r="N350" s="129">
        <f t="shared" si="75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6"/>
        <v>0</v>
      </c>
      <c r="W350" s="132" t="str">
        <f t="shared" si="77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51">
        <f t="shared" si="73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4"/>
        <v>0</v>
      </c>
      <c r="N351" s="129">
        <f t="shared" si="75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6"/>
        <v>0</v>
      </c>
      <c r="W351" s="132" t="str">
        <f t="shared" si="77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51">
        <f t="shared" si="73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4"/>
        <v>0</v>
      </c>
      <c r="N352" s="129">
        <f t="shared" si="75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6"/>
        <v>0</v>
      </c>
      <c r="W352" s="132" t="str">
        <f t="shared" si="77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51">
        <f t="shared" si="73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4"/>
        <v>0</v>
      </c>
      <c r="N353" s="129">
        <f t="shared" si="75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6"/>
        <v>0</v>
      </c>
      <c r="W353" s="132" t="str">
        <f t="shared" si="77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51">
        <f t="shared" si="73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4"/>
        <v>0</v>
      </c>
      <c r="N354" s="129">
        <f t="shared" si="75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6"/>
        <v>0</v>
      </c>
      <c r="W354" s="132" t="str">
        <f t="shared" si="77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51">
        <f t="shared" si="73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4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51">
        <f t="shared" si="73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4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51">
        <f t="shared" si="73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4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51">
        <f t="shared" si="73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4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51">
        <f t="shared" si="73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51">
        <f t="shared" si="73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51">
        <f t="shared" si="73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8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51">
        <f t="shared" si="73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8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51">
        <f t="shared" si="73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8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07"/>
      <c r="G364" s="127"/>
      <c r="H364" s="351">
        <f t="shared" si="73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8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07"/>
      <c r="G365" s="127"/>
      <c r="H365" s="351">
        <f t="shared" si="73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8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07"/>
      <c r="G366" s="127"/>
      <c r="H366" s="351">
        <f t="shared" si="73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8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07"/>
      <c r="G367" s="127"/>
      <c r="H367" s="351">
        <f t="shared" si="73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8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51">
        <f t="shared" si="73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8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51">
        <f t="shared" si="73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8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34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9">SUM(M349:M369)</f>
        <v>0</v>
      </c>
      <c r="N370" s="144">
        <f t="shared" si="79"/>
        <v>0</v>
      </c>
      <c r="O370" s="146">
        <f t="shared" si="79"/>
        <v>0</v>
      </c>
      <c r="P370" s="146">
        <f t="shared" si="79"/>
        <v>0</v>
      </c>
      <c r="Q370" s="146">
        <f t="shared" si="79"/>
        <v>0</v>
      </c>
      <c r="R370" s="146">
        <f t="shared" si="79"/>
        <v>0</v>
      </c>
      <c r="S370" s="146">
        <f t="shared" si="79"/>
        <v>0</v>
      </c>
      <c r="T370" s="146">
        <f t="shared" si="79"/>
        <v>0</v>
      </c>
      <c r="U370" s="146">
        <f t="shared" si="79"/>
        <v>0</v>
      </c>
      <c r="V370" s="147">
        <f t="shared" si="79"/>
        <v>0</v>
      </c>
      <c r="W370" s="132">
        <f t="shared" si="79"/>
        <v>0</v>
      </c>
      <c r="X370" s="147">
        <f t="shared" si="79"/>
        <v>0</v>
      </c>
      <c r="Y370" s="147">
        <f t="shared" si="79"/>
        <v>0</v>
      </c>
      <c r="Z370" s="147">
        <f t="shared" si="79"/>
        <v>0</v>
      </c>
      <c r="AA370" s="147">
        <f t="shared" si="79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07"/>
      <c r="G371" s="127"/>
      <c r="H371" s="351">
        <f t="shared" ref="H371:H427" si="80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07"/>
      <c r="G372" s="127"/>
      <c r="H372" s="351">
        <f t="shared" si="80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07"/>
      <c r="G373" s="127"/>
      <c r="H373" s="351">
        <f t="shared" si="80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1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07"/>
      <c r="G374" s="127"/>
      <c r="H374" s="351">
        <f t="shared" si="80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1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07"/>
      <c r="G375" s="127"/>
      <c r="H375" s="351">
        <f t="shared" si="80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1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07"/>
      <c r="G376" s="127"/>
      <c r="H376" s="351">
        <f t="shared" si="80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1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07"/>
      <c r="G377" s="127"/>
      <c r="H377" s="351">
        <f t="shared" si="80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1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07"/>
      <c r="G378" s="127"/>
      <c r="H378" s="351">
        <f t="shared" si="80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1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07"/>
      <c r="G379" s="127"/>
      <c r="H379" s="351">
        <f t="shared" si="80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1"/>
        <v>0</v>
      </c>
      <c r="N379" s="129">
        <f t="shared" ref="N379:N394" si="82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3">SUM(X379:AA379)</f>
        <v>0</v>
      </c>
      <c r="W379" s="132" t="str">
        <f t="shared" ref="W379:W390" si="84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07"/>
      <c r="G380" s="127"/>
      <c r="H380" s="351">
        <f t="shared" si="80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1"/>
        <v>0</v>
      </c>
      <c r="N380" s="129">
        <f t="shared" si="82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3"/>
        <v>0</v>
      </c>
      <c r="W380" s="132" t="str">
        <f t="shared" si="84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07"/>
      <c r="G381" s="127"/>
      <c r="H381" s="351">
        <f t="shared" si="80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1"/>
        <v>0</v>
      </c>
      <c r="N381" s="129">
        <f t="shared" si="82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3"/>
        <v>0</v>
      </c>
      <c r="W381" s="132" t="str">
        <f t="shared" si="84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07"/>
      <c r="G382" s="127"/>
      <c r="H382" s="351">
        <f t="shared" si="80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1"/>
        <v>0</v>
      </c>
      <c r="N382" s="129">
        <f t="shared" si="82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3"/>
        <v>0</v>
      </c>
      <c r="W382" s="132" t="str">
        <f t="shared" si="84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07"/>
      <c r="G383" s="127"/>
      <c r="H383" s="351">
        <f t="shared" si="80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1"/>
        <v>0</v>
      </c>
      <c r="N383" s="129">
        <f t="shared" si="82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3"/>
        <v>0</v>
      </c>
      <c r="W383" s="132" t="str">
        <f t="shared" si="84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07"/>
      <c r="G384" s="127"/>
      <c r="H384" s="351">
        <f t="shared" si="80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1"/>
        <v>0</v>
      </c>
      <c r="N384" s="129">
        <f t="shared" si="82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3"/>
        <v>0</v>
      </c>
      <c r="W384" s="132" t="str">
        <f t="shared" si="84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07"/>
      <c r="G385" s="127"/>
      <c r="H385" s="351">
        <f t="shared" si="80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1"/>
        <v>0</v>
      </c>
      <c r="N385" s="129">
        <f t="shared" si="82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3"/>
        <v>0</v>
      </c>
      <c r="W385" s="132" t="str">
        <f t="shared" si="84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07"/>
      <c r="G386" s="127"/>
      <c r="H386" s="351">
        <f t="shared" si="80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1"/>
        <v>0</v>
      </c>
      <c r="N386" s="129">
        <f t="shared" si="82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3"/>
        <v>0</v>
      </c>
      <c r="W386" s="132" t="str">
        <f t="shared" si="84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07"/>
      <c r="G387" s="127"/>
      <c r="H387" s="351">
        <f t="shared" si="80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1"/>
        <v>0</v>
      </c>
      <c r="N387" s="129">
        <f t="shared" si="82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3"/>
        <v>0</v>
      </c>
      <c r="W387" s="132" t="str">
        <f t="shared" si="84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07"/>
      <c r="G388" s="127"/>
      <c r="H388" s="351">
        <f t="shared" si="80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1"/>
        <v>0</v>
      </c>
      <c r="N388" s="129">
        <f t="shared" si="82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3"/>
        <v>0</v>
      </c>
      <c r="W388" s="132" t="str">
        <f t="shared" si="84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07"/>
      <c r="G389" s="127"/>
      <c r="H389" s="351">
        <f t="shared" si="80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1"/>
        <v>0</v>
      </c>
      <c r="N389" s="129">
        <f t="shared" si="82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3"/>
        <v>0</v>
      </c>
      <c r="W389" s="132" t="str">
        <f t="shared" si="84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07"/>
      <c r="G390" s="127"/>
      <c r="H390" s="351">
        <f t="shared" si="80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1"/>
        <v>0</v>
      </c>
      <c r="N390" s="129">
        <f t="shared" si="82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3"/>
        <v>0</v>
      </c>
      <c r="W390" s="132" t="str">
        <f t="shared" si="84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07"/>
      <c r="G391" s="127"/>
      <c r="H391" s="351">
        <f t="shared" si="80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1"/>
        <v>0</v>
      </c>
      <c r="N391" s="129">
        <f t="shared" si="82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07"/>
      <c r="G392" s="127"/>
      <c r="H392" s="351">
        <f t="shared" si="80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1"/>
        <v>0</v>
      </c>
      <c r="N392" s="129">
        <f t="shared" si="82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07"/>
      <c r="G393" s="127"/>
      <c r="H393" s="351">
        <f t="shared" si="80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1"/>
        <v>0</v>
      </c>
      <c r="N393" s="129">
        <f t="shared" si="82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07"/>
      <c r="G394" s="127"/>
      <c r="H394" s="351">
        <f t="shared" si="80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1"/>
        <v>0</v>
      </c>
      <c r="N394" s="129">
        <f t="shared" si="82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07"/>
      <c r="G395" s="127"/>
      <c r="H395" s="351">
        <f t="shared" si="80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1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07"/>
      <c r="G396" s="127"/>
      <c r="H396" s="351">
        <f t="shared" si="80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1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07"/>
      <c r="G397" s="127"/>
      <c r="H397" s="351">
        <f t="shared" si="80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1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07"/>
      <c r="G398" s="127"/>
      <c r="H398" s="351">
        <f t="shared" si="80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1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51">
        <f t="shared" si="80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1"/>
        <v>0</v>
      </c>
      <c r="N399" s="129">
        <f t="shared" ref="N399:N408" si="85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6">SUM(X399:AA399)</f>
        <v>0</v>
      </c>
      <c r="W399" s="132" t="str">
        <f t="shared" ref="W399:W408" si="87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51">
        <f t="shared" si="80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1"/>
        <v>0</v>
      </c>
      <c r="N400" s="129">
        <f t="shared" si="85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6"/>
        <v>0</v>
      </c>
      <c r="W400" s="132" t="str">
        <f t="shared" si="87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51">
        <f t="shared" si="80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1"/>
        <v>0</v>
      </c>
      <c r="N401" s="129">
        <f t="shared" si="85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6"/>
        <v>0</v>
      </c>
      <c r="W401" s="132" t="str">
        <f t="shared" si="87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51">
        <f t="shared" si="80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1"/>
        <v>0</v>
      </c>
      <c r="N402" s="129">
        <f t="shared" si="85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6"/>
        <v>0</v>
      </c>
      <c r="W402" s="132" t="str">
        <f t="shared" si="87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51">
        <f t="shared" si="80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1"/>
        <v>0</v>
      </c>
      <c r="N403" s="129">
        <f t="shared" si="85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6"/>
        <v>0</v>
      </c>
      <c r="W403" s="132" t="str">
        <f t="shared" si="87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51">
        <f t="shared" si="80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1"/>
        <v>0</v>
      </c>
      <c r="N404" s="129">
        <f t="shared" si="85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6"/>
        <v>0</v>
      </c>
      <c r="W404" s="132" t="str">
        <f t="shared" si="87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51">
        <f t="shared" si="80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1"/>
        <v>0</v>
      </c>
      <c r="N405" s="129">
        <f t="shared" si="85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6"/>
        <v>0</v>
      </c>
      <c r="W405" s="132" t="str">
        <f t="shared" si="87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51">
        <f t="shared" si="80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1"/>
        <v>0</v>
      </c>
      <c r="N406" s="129">
        <f t="shared" si="85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6"/>
        <v>0</v>
      </c>
      <c r="W406" s="132" t="str">
        <f t="shared" si="87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51">
        <f t="shared" si="80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1"/>
        <v>0</v>
      </c>
      <c r="N407" s="129">
        <f t="shared" si="85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6"/>
        <v>0</v>
      </c>
      <c r="W407" s="132" t="str">
        <f t="shared" si="87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51">
        <f t="shared" si="80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1"/>
        <v>0</v>
      </c>
      <c r="N408" s="129">
        <f t="shared" si="85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6"/>
        <v>0</v>
      </c>
      <c r="W408" s="132" t="str">
        <f t="shared" si="87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51">
        <f t="shared" si="80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51">
        <f t="shared" si="80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51">
        <f t="shared" si="80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51">
        <f t="shared" si="80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51">
        <f t="shared" si="80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51">
        <f t="shared" si="80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8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51">
        <f t="shared" si="80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8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51">
        <f t="shared" si="80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8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51">
        <f t="shared" si="80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8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51">
        <f t="shared" si="80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8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51">
        <f t="shared" si="80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8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51">
        <f t="shared" si="80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8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51">
        <f t="shared" si="80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8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51">
        <f t="shared" si="80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8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51">
        <f t="shared" si="80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8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51">
        <f t="shared" si="80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8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51">
        <f t="shared" si="80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8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51">
        <f t="shared" si="80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8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51">
        <f t="shared" si="80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8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34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9">SUM(M371:M427)</f>
        <v>0</v>
      </c>
      <c r="N428" s="144">
        <f t="shared" si="89"/>
        <v>0</v>
      </c>
      <c r="O428" s="146">
        <f t="shared" si="89"/>
        <v>0</v>
      </c>
      <c r="P428" s="146">
        <f t="shared" si="89"/>
        <v>0</v>
      </c>
      <c r="Q428" s="146">
        <f t="shared" si="89"/>
        <v>0</v>
      </c>
      <c r="R428" s="146">
        <f t="shared" si="89"/>
        <v>0</v>
      </c>
      <c r="S428" s="146">
        <f t="shared" si="89"/>
        <v>0</v>
      </c>
      <c r="T428" s="146">
        <f t="shared" si="89"/>
        <v>0</v>
      </c>
      <c r="U428" s="146">
        <f t="shared" si="89"/>
        <v>0</v>
      </c>
      <c r="V428" s="147">
        <f t="shared" si="89"/>
        <v>0</v>
      </c>
      <c r="W428" s="132" t="str">
        <f t="shared" ref="W428:W435" si="90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07"/>
      <c r="G429" s="127"/>
      <c r="H429" s="351">
        <f t="shared" ref="H429:H462" si="91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2">IF(ISERROR(I429-K429),"",I429-K429)</f>
        <v>0</v>
      </c>
      <c r="N429" s="129">
        <f t="shared" ref="N429:N436" si="93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4">SUM(X429:AA429)</f>
        <v>0</v>
      </c>
      <c r="W429" s="132" t="str">
        <f t="shared" si="90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07"/>
      <c r="G430" s="127"/>
      <c r="H430" s="351">
        <f t="shared" si="91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2"/>
        <v>0</v>
      </c>
      <c r="N430" s="129">
        <f t="shared" si="93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4"/>
        <v>0</v>
      </c>
      <c r="W430" s="132" t="str">
        <f t="shared" si="90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07"/>
      <c r="G431" s="127"/>
      <c r="H431" s="351">
        <f t="shared" si="91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2"/>
        <v>0</v>
      </c>
      <c r="N431" s="129">
        <f t="shared" si="93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4"/>
        <v>0</v>
      </c>
      <c r="W431" s="132" t="str">
        <f t="shared" si="90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51">
        <f t="shared" si="91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2"/>
        <v>0</v>
      </c>
      <c r="N432" s="129">
        <f t="shared" si="93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4"/>
        <v>0</v>
      </c>
      <c r="W432" s="132" t="str">
        <f t="shared" si="90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51">
        <f t="shared" si="91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2"/>
        <v>0</v>
      </c>
      <c r="N433" s="129">
        <f t="shared" si="93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4"/>
        <v>0</v>
      </c>
      <c r="W433" s="132" t="str">
        <f t="shared" si="90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51">
        <f t="shared" si="91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2"/>
        <v>0</v>
      </c>
      <c r="N434" s="129">
        <f t="shared" si="93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4"/>
        <v>0</v>
      </c>
      <c r="W434" s="132" t="str">
        <f t="shared" si="90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51">
        <f t="shared" si="91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2"/>
        <v>0</v>
      </c>
      <c r="N435" s="129">
        <f t="shared" si="93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4"/>
        <v>0</v>
      </c>
      <c r="W435" s="132" t="str">
        <f t="shared" si="90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51">
        <f t="shared" si="91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92"/>
        <v>0</v>
      </c>
      <c r="N436" s="129">
        <f t="shared" si="93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27"/>
      <c r="H437" s="351">
        <f t="shared" si="91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5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51">
        <f t="shared" si="91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5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51">
        <f t="shared" si="91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5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51">
        <f t="shared" si="91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5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51">
        <f t="shared" si="91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6">IF(ISERROR(I441-K441),"",I441-K441)</f>
        <v>0</v>
      </c>
      <c r="N441" s="129">
        <f t="shared" ref="N441:N456" si="97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5"/>
        <v>0</v>
      </c>
      <c r="W441" s="132" t="str">
        <f t="shared" ref="W441:W448" si="98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51">
        <f t="shared" si="91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6"/>
        <v/>
      </c>
      <c r="N442" s="129">
        <f t="shared" si="97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5"/>
        <v>0</v>
      </c>
      <c r="W442" s="132" t="str">
        <f t="shared" si="98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51">
        <f t="shared" si="91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6"/>
        <v/>
      </c>
      <c r="N443" s="129">
        <f t="shared" si="97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5"/>
        <v>0</v>
      </c>
      <c r="W443" s="132" t="str">
        <f t="shared" si="98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51">
        <f t="shared" si="91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6"/>
        <v/>
      </c>
      <c r="N444" s="129">
        <f t="shared" si="97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5"/>
        <v>0</v>
      </c>
      <c r="W444" s="132" t="str">
        <f t="shared" si="98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07"/>
      <c r="G445" s="127"/>
      <c r="H445" s="351">
        <f t="shared" si="91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6"/>
        <v>0</v>
      </c>
      <c r="N445" s="129">
        <f t="shared" si="97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5"/>
        <v>0</v>
      </c>
      <c r="W445" s="132" t="str">
        <f t="shared" si="98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07"/>
      <c r="G446" s="127"/>
      <c r="H446" s="351">
        <f t="shared" si="91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6"/>
        <v>0</v>
      </c>
      <c r="N446" s="129">
        <f t="shared" si="97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5"/>
        <v>0</v>
      </c>
      <c r="W446" s="132" t="str">
        <f t="shared" si="98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07"/>
      <c r="G447" s="127"/>
      <c r="H447" s="351">
        <f t="shared" si="91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6"/>
        <v>0</v>
      </c>
      <c r="N447" s="129">
        <f t="shared" si="97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5"/>
        <v>0</v>
      </c>
      <c r="W447" s="132" t="str">
        <f t="shared" si="98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07"/>
      <c r="G448" s="127"/>
      <c r="H448" s="351">
        <f t="shared" si="91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6"/>
        <v>0</v>
      </c>
      <c r="N448" s="129">
        <f t="shared" si="97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5"/>
        <v>0</v>
      </c>
      <c r="W448" s="132" t="str">
        <f t="shared" si="98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07"/>
      <c r="G449" s="127"/>
      <c r="H449" s="351">
        <f t="shared" si="91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6"/>
        <v>0</v>
      </c>
      <c r="N449" s="129">
        <f t="shared" si="97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07"/>
      <c r="G450" s="127"/>
      <c r="H450" s="351">
        <f t="shared" si="91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6"/>
        <v>0</v>
      </c>
      <c r="N450" s="129">
        <f t="shared" si="97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07"/>
      <c r="G451" s="127"/>
      <c r="H451" s="351">
        <f t="shared" si="91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6"/>
        <v>0</v>
      </c>
      <c r="N451" s="129">
        <f t="shared" si="97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07"/>
      <c r="G452" s="127"/>
      <c r="H452" s="351">
        <f t="shared" si="91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6"/>
        <v>0</v>
      </c>
      <c r="N452" s="129">
        <f t="shared" si="97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07"/>
      <c r="G453" s="127"/>
      <c r="H453" s="351">
        <f t="shared" si="91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6"/>
        <v>0</v>
      </c>
      <c r="N453" s="129">
        <f t="shared" si="97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07"/>
      <c r="G454" s="127"/>
      <c r="H454" s="351">
        <f t="shared" si="91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6"/>
        <v>0</v>
      </c>
      <c r="N454" s="129">
        <f t="shared" si="97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51">
        <f t="shared" si="91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6"/>
        <v>0</v>
      </c>
      <c r="N455" s="129">
        <f t="shared" si="97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51">
        <f t="shared" si="91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6"/>
        <v>0</v>
      </c>
      <c r="N456" s="129">
        <f t="shared" si="97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51">
        <f t="shared" si="91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6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51">
        <f t="shared" si="91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6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51">
        <f t="shared" si="91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6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51">
        <f t="shared" si="91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6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9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51">
        <f t="shared" si="91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6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9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51">
        <f t="shared" si="91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6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9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34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00">SUM(M429:M462)</f>
        <v>0</v>
      </c>
      <c r="N463" s="144">
        <f t="shared" si="100"/>
        <v>0</v>
      </c>
      <c r="O463" s="146">
        <f t="shared" si="100"/>
        <v>0</v>
      </c>
      <c r="P463" s="146">
        <f t="shared" si="100"/>
        <v>0</v>
      </c>
      <c r="Q463" s="146">
        <f t="shared" si="100"/>
        <v>0</v>
      </c>
      <c r="R463" s="146">
        <f t="shared" si="100"/>
        <v>0</v>
      </c>
      <c r="S463" s="146">
        <f t="shared" si="100"/>
        <v>0</v>
      </c>
      <c r="T463" s="146">
        <f t="shared" si="100"/>
        <v>0</v>
      </c>
      <c r="U463" s="146">
        <f t="shared" si="100"/>
        <v>0</v>
      </c>
      <c r="V463" s="147">
        <f t="shared" si="100"/>
        <v>0</v>
      </c>
      <c r="W463" s="132" t="str">
        <f t="shared" si="99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51">
        <f t="shared" ref="H464:H478" si="101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2">IF(ISERROR(I464-K464),"",I464-K464)</f>
        <v>0</v>
      </c>
      <c r="N464" s="129">
        <f t="shared" ref="N464:N478" si="103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4">SUM(X464:AA464)</f>
        <v>0</v>
      </c>
      <c r="W464" s="132" t="str">
        <f t="shared" si="99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51">
        <f t="shared" si="101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2"/>
        <v>0</v>
      </c>
      <c r="N465" s="129">
        <f t="shared" si="103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4"/>
        <v>0</v>
      </c>
      <c r="W465" s="132" t="str">
        <f t="shared" si="99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51">
        <f t="shared" si="101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2"/>
        <v>0</v>
      </c>
      <c r="N466" s="129">
        <f t="shared" si="103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4"/>
        <v>0</v>
      </c>
      <c r="W466" s="132" t="str">
        <f t="shared" si="99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51">
        <f t="shared" si="101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2"/>
        <v>0</v>
      </c>
      <c r="N467" s="129">
        <f t="shared" si="103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4"/>
        <v>0</v>
      </c>
      <c r="W467" s="132" t="str">
        <f t="shared" si="99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07"/>
      <c r="G468" s="127"/>
      <c r="H468" s="351">
        <f t="shared" si="101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2"/>
        <v>0</v>
      </c>
      <c r="N468" s="129">
        <f t="shared" si="103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4"/>
        <v>0</v>
      </c>
      <c r="W468" s="132" t="str">
        <f t="shared" si="99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51">
        <f t="shared" si="101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2"/>
        <v>0</v>
      </c>
      <c r="N469" s="129">
        <f t="shared" si="103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4"/>
        <v>0</v>
      </c>
      <c r="W469" s="132" t="str">
        <f t="shared" si="99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51">
        <f t="shared" si="101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2"/>
        <v>0</v>
      </c>
      <c r="N470" s="129">
        <f t="shared" si="103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4"/>
        <v>0</v>
      </c>
      <c r="W470" s="132" t="str">
        <f t="shared" si="99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07"/>
      <c r="G471" s="127"/>
      <c r="H471" s="351">
        <f t="shared" si="101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2"/>
        <v>0</v>
      </c>
      <c r="N471" s="129">
        <f t="shared" si="103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4"/>
        <v>0</v>
      </c>
      <c r="W471" s="132" t="str">
        <f t="shared" si="99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07"/>
      <c r="G472" s="127"/>
      <c r="H472" s="351">
        <f t="shared" si="101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2"/>
        <v/>
      </c>
      <c r="N472" s="129">
        <f t="shared" si="103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4"/>
        <v>0</v>
      </c>
      <c r="W472" s="132" t="str">
        <f t="shared" si="99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07"/>
      <c r="G473" s="127"/>
      <c r="H473" s="351">
        <f t="shared" si="101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2"/>
        <v/>
      </c>
      <c r="N473" s="129">
        <f t="shared" si="103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4"/>
        <v>0</v>
      </c>
      <c r="W473" s="132" t="str">
        <f t="shared" si="99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07"/>
      <c r="G474" s="127"/>
      <c r="H474" s="351">
        <f t="shared" si="101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2"/>
        <v/>
      </c>
      <c r="N474" s="129">
        <f t="shared" si="103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4"/>
        <v>0</v>
      </c>
      <c r="W474" s="132" t="str">
        <f t="shared" si="99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07"/>
      <c r="G475" s="127"/>
      <c r="H475" s="351">
        <f t="shared" si="101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2"/>
        <v/>
      </c>
      <c r="N475" s="129">
        <f t="shared" si="103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4"/>
        <v>0</v>
      </c>
      <c r="W475" s="132" t="str">
        <f t="shared" si="99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07"/>
      <c r="G476" s="127"/>
      <c r="H476" s="351">
        <f t="shared" si="101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2"/>
        <v/>
      </c>
      <c r="N476" s="129">
        <f t="shared" si="103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4"/>
        <v>0</v>
      </c>
      <c r="W476" s="132" t="str">
        <f t="shared" si="99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51">
        <f t="shared" si="101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2"/>
        <v>0</v>
      </c>
      <c r="N477" s="129">
        <f t="shared" si="103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4"/>
        <v>0</v>
      </c>
      <c r="W477" s="132" t="str">
        <f t="shared" si="99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51">
        <f t="shared" si="101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2"/>
        <v>0</v>
      </c>
      <c r="N478" s="129">
        <f t="shared" si="103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4"/>
        <v>0</v>
      </c>
      <c r="W478" s="132" t="str">
        <f t="shared" si="99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34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9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51">
        <f t="shared" ref="H480:H489" si="105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9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51">
        <f t="shared" si="105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9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51">
        <f t="shared" si="105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9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51">
        <f t="shared" si="105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9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51">
        <f t="shared" si="105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9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51">
        <f t="shared" si="105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51">
        <f t="shared" si="105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51">
        <f t="shared" si="105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53">
        <f t="shared" si="105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51">
        <f t="shared" si="105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34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05"/>
      <c r="G491" s="127"/>
      <c r="H491" s="351">
        <f t="shared" ref="H491:H505" si="107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07"/>
      <c r="G492" s="127"/>
      <c r="H492" s="351">
        <f t="shared" si="10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341"/>
      <c r="D493" s="107">
        <v>7.8</v>
      </c>
      <c r="E493" s="107"/>
      <c r="F493" s="107"/>
      <c r="G493" s="127"/>
      <c r="H493" s="351">
        <f t="shared" si="10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2"/>
      <c r="P493" s="342"/>
      <c r="Q493" s="342"/>
      <c r="R493" s="342"/>
      <c r="S493" s="342"/>
      <c r="T493" s="342"/>
      <c r="U493" s="342"/>
      <c r="V493" s="131">
        <f>SUM(X493:AA493)</f>
        <v>0</v>
      </c>
      <c r="W493" s="132" t="str">
        <f t="shared" si="10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07"/>
      <c r="G494" s="127"/>
      <c r="H494" s="351">
        <f t="shared" si="10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51">
        <f t="shared" si="107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07"/>
      <c r="G496" s="127"/>
      <c r="H496" s="351">
        <f t="shared" si="107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07"/>
      <c r="G497" s="127"/>
      <c r="H497" s="351">
        <f t="shared" si="10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07"/>
      <c r="G498" s="127"/>
      <c r="H498" s="351">
        <f t="shared" si="10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07"/>
      <c r="G499" s="127"/>
      <c r="H499" s="351">
        <f t="shared" si="107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07"/>
      <c r="G500" s="127"/>
      <c r="H500" s="351">
        <f t="shared" si="107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07"/>
      <c r="G501" s="127"/>
      <c r="H501" s="351">
        <f t="shared" si="10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07"/>
      <c r="G502" s="127"/>
      <c r="H502" s="351">
        <f t="shared" si="107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07"/>
      <c r="G503" s="127"/>
      <c r="H503" s="351">
        <f t="shared" si="107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07"/>
      <c r="G504" s="127"/>
      <c r="H504" s="351">
        <f t="shared" si="107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07"/>
      <c r="G505" s="127"/>
      <c r="H505" s="351">
        <f t="shared" si="107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37" t="s">
        <v>244</v>
      </c>
      <c r="B506" s="538"/>
      <c r="C506" s="34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08">SUM(M491:M501)</f>
        <v>0</v>
      </c>
      <c r="N506" s="144">
        <f t="shared" si="108"/>
        <v>0</v>
      </c>
      <c r="O506" s="146">
        <f t="shared" si="108"/>
        <v>0</v>
      </c>
      <c r="P506" s="146">
        <f t="shared" si="108"/>
        <v>0</v>
      </c>
      <c r="Q506" s="146">
        <f t="shared" si="108"/>
        <v>0</v>
      </c>
      <c r="R506" s="146">
        <f t="shared" si="108"/>
        <v>0</v>
      </c>
      <c r="S506" s="146">
        <f t="shared" si="108"/>
        <v>0</v>
      </c>
      <c r="T506" s="146">
        <f t="shared" si="108"/>
        <v>0</v>
      </c>
      <c r="U506" s="146">
        <f t="shared" si="108"/>
        <v>0</v>
      </c>
      <c r="V506" s="147">
        <f t="shared" si="108"/>
        <v>0</v>
      </c>
      <c r="W506" s="132">
        <f t="shared" si="108"/>
        <v>0</v>
      </c>
      <c r="X506" s="147">
        <f t="shared" si="108"/>
        <v>0</v>
      </c>
      <c r="Y506" s="147">
        <f t="shared" si="108"/>
        <v>0</v>
      </c>
      <c r="Z506" s="147">
        <f t="shared" si="108"/>
        <v>0</v>
      </c>
      <c r="AA506" s="147">
        <f t="shared" si="108"/>
        <v>0</v>
      </c>
    </row>
    <row r="507" spans="1:27" ht="20.100000000000001" hidden="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09">SUM(M370,M428,M463,M479,M490,M506)</f>
        <v>0</v>
      </c>
      <c r="N507" s="152">
        <f t="shared" si="109"/>
        <v>0</v>
      </c>
      <c r="O507" s="152">
        <f t="shared" si="109"/>
        <v>0</v>
      </c>
      <c r="P507" s="152">
        <f t="shared" si="109"/>
        <v>0</v>
      </c>
      <c r="Q507" s="152">
        <f t="shared" si="109"/>
        <v>0</v>
      </c>
      <c r="R507" s="152">
        <f t="shared" si="109"/>
        <v>0</v>
      </c>
      <c r="S507" s="152">
        <f t="shared" si="109"/>
        <v>0</v>
      </c>
      <c r="T507" s="152">
        <f t="shared" si="109"/>
        <v>0</v>
      </c>
      <c r="U507" s="152">
        <f t="shared" si="109"/>
        <v>0</v>
      </c>
      <c r="V507" s="152">
        <f t="shared" si="10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42" t="s">
        <v>471</v>
      </c>
      <c r="B508" s="348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hidden="1" customHeight="1">
      <c r="A509" s="543"/>
      <c r="B509" s="348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hidden="1" customHeight="1">
      <c r="A510" s="543"/>
      <c r="B510" s="348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hidden="1" customHeight="1">
      <c r="A511" s="543"/>
      <c r="B511" s="348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hidden="1" customHeight="1">
      <c r="A512" s="543"/>
      <c r="B512" s="348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hidden="1" customHeight="1">
      <c r="A513" s="544"/>
      <c r="B513" s="348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hidden="1" customHeight="1">
      <c r="A514" s="267" t="s">
        <v>472</v>
      </c>
      <c r="B514" s="348">
        <f>G507</f>
        <v>0</v>
      </c>
      <c r="C514" s="513" t="s">
        <v>269</v>
      </c>
      <c r="D514" s="512"/>
      <c r="E514" s="503">
        <f>H507</f>
        <v>0</v>
      </c>
      <c r="F514" s="503"/>
      <c r="G514" s="503" t="s">
        <v>270</v>
      </c>
      <c r="H514" s="503"/>
      <c r="I514" s="531" t="str">
        <f>L507</f>
        <v/>
      </c>
      <c r="J514" s="531"/>
      <c r="K514" s="533" t="s">
        <v>271</v>
      </c>
      <c r="L514" s="533"/>
      <c r="M514" s="531" t="str">
        <f>J507</f>
        <v/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hidden="1" customHeight="1">
      <c r="A515" s="268" t="s">
        <v>473</v>
      </c>
      <c r="B515" s="348">
        <f>I507+C513</f>
        <v>1</v>
      </c>
      <c r="C515" s="510" t="s">
        <v>251</v>
      </c>
      <c r="D515" s="511"/>
      <c r="E515" s="528">
        <f>K507+I513</f>
        <v>11</v>
      </c>
      <c r="F515" s="528"/>
      <c r="G515" s="503" t="s">
        <v>274</v>
      </c>
      <c r="H515" s="503"/>
      <c r="I515" s="531">
        <f>B515-E515</f>
        <v>-10</v>
      </c>
      <c r="J515" s="531"/>
      <c r="K515" s="533" t="s">
        <v>275</v>
      </c>
      <c r="L515" s="533"/>
      <c r="M515" s="534">
        <f>IF(ISERROR(I515/E515),"",I515/E515)</f>
        <v>-0.90909090909090906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hidden="1" customHeight="1">
      <c r="A516" s="268" t="s">
        <v>474</v>
      </c>
      <c r="B516" s="348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 t="str">
        <f t="array" ref="M516">IF(ISERROR(I516/B514),"",I516/B514)</f>
        <v/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1485</v>
      </c>
      <c r="D519" s="526"/>
      <c r="E519" s="516" t="s">
        <v>269</v>
      </c>
      <c r="F519" s="516"/>
      <c r="G519" s="528">
        <f>SUM(E171,E342,E514)</f>
        <v>7473.8600000000006</v>
      </c>
      <c r="H519" s="528"/>
      <c r="I519" s="503" t="s">
        <v>270</v>
      </c>
      <c r="J519" s="516"/>
      <c r="K519" s="525">
        <f>IF(ISERROR(C519/G520),"",C519/G520)</f>
        <v>9.8175327251090838</v>
      </c>
      <c r="L519" s="526"/>
      <c r="M519" s="503" t="s">
        <v>271</v>
      </c>
      <c r="N519" s="503"/>
      <c r="O519" s="504">
        <f t="array" ref="O519">IF(ISERROR(C519/C520),"",C519/C520)</f>
        <v>18.679245283018869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79.5</v>
      </c>
      <c r="D520" s="526"/>
      <c r="E520" s="503" t="s">
        <v>251</v>
      </c>
      <c r="F520" s="503"/>
      <c r="G520" s="528">
        <f>SUM(E172,E343,E515)</f>
        <v>151.26</v>
      </c>
      <c r="H520" s="528"/>
      <c r="I520" s="510" t="s">
        <v>274</v>
      </c>
      <c r="J520" s="511"/>
      <c r="K520" s="513">
        <f>C520-G520</f>
        <v>-71.759999999999991</v>
      </c>
      <c r="L520" s="512"/>
      <c r="M520" s="513" t="s">
        <v>275</v>
      </c>
      <c r="N520" s="512"/>
      <c r="O520" s="517">
        <f>IF(ISERROR(K520/C520),"",K520/C520)</f>
        <v>-0.90264150943396215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555</v>
      </c>
      <c r="D524" s="511"/>
      <c r="E524" s="506">
        <f>IF(ISERROR(C524/C530),"",C524/C530)</f>
        <v>0.37373737373737376</v>
      </c>
      <c r="F524" s="507"/>
      <c r="G524" s="521"/>
      <c r="H524" s="522"/>
      <c r="I524" s="508" t="s">
        <v>301</v>
      </c>
      <c r="J524" s="514"/>
      <c r="K524" s="513">
        <f t="shared" ref="K524:K529" si="11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1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0</v>
      </c>
      <c r="D525" s="511"/>
      <c r="E525" s="506">
        <f>IF(ISERROR(C525/C530),"",C525/C530)</f>
        <v>0</v>
      </c>
      <c r="F525" s="507"/>
      <c r="G525" s="521"/>
      <c r="H525" s="522"/>
      <c r="I525" s="508" t="s">
        <v>302</v>
      </c>
      <c r="J525" s="514"/>
      <c r="K525" s="513">
        <f t="shared" si="11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1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0</v>
      </c>
      <c r="D526" s="511"/>
      <c r="E526" s="506">
        <f>IF(ISERROR(C526/C530),"",C526/C530)</f>
        <v>0</v>
      </c>
      <c r="F526" s="507"/>
      <c r="G526" s="521"/>
      <c r="H526" s="522"/>
      <c r="I526" s="508" t="s">
        <v>303</v>
      </c>
      <c r="J526" s="514"/>
      <c r="K526" s="513">
        <f t="shared" si="11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1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930</v>
      </c>
      <c r="D527" s="511"/>
      <c r="E527" s="506">
        <f>IF(ISERROR(C527/C530),"",C527/C530)</f>
        <v>0.6262626262626263</v>
      </c>
      <c r="F527" s="507"/>
      <c r="G527" s="521"/>
      <c r="H527" s="522"/>
      <c r="I527" s="508" t="s">
        <v>304</v>
      </c>
      <c r="J527" s="514"/>
      <c r="K527" s="513">
        <f t="shared" si="11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1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1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1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0</v>
      </c>
      <c r="D529" s="511"/>
      <c r="E529" s="506">
        <f>IF(ISERROR(C529/C530),"",C529/C530)</f>
        <v>0</v>
      </c>
      <c r="F529" s="507"/>
      <c r="G529" s="521"/>
      <c r="H529" s="522"/>
      <c r="I529" s="508" t="s">
        <v>307</v>
      </c>
      <c r="J529" s="514"/>
      <c r="K529" s="513">
        <f t="shared" si="11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1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1485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341" t="s">
        <v>309</v>
      </c>
      <c r="D532" s="341" t="s">
        <v>310</v>
      </c>
      <c r="E532" s="341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9</v>
      </c>
      <c r="D533" s="105"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>
        <v>1</v>
      </c>
      <c r="L533" s="105"/>
      <c r="M533" s="105"/>
      <c r="N533" s="105"/>
      <c r="O533" s="105"/>
      <c r="P533" s="107"/>
      <c r="Q533" s="105">
        <f>J533-K533-L533</f>
        <v>8</v>
      </c>
      <c r="R533" s="108">
        <f>Q533*11-M533-N533</f>
        <v>88</v>
      </c>
      <c r="S533" s="344">
        <f t="array" ref="S533">IF(ISERROR(Q533/J533),"",Q533/J533)</f>
        <v>0.88888888888888884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5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9</v>
      </c>
      <c r="D535" s="105">
        <v>9</v>
      </c>
      <c r="E535" s="109"/>
      <c r="F535" s="109"/>
      <c r="G535" s="106"/>
      <c r="H535" s="105">
        <v>9</v>
      </c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4" t="str">
        <f t="array" ref="S535">IF(ISERROR(Q535/J535),"",Q535/J535)</f>
        <v/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25</v>
      </c>
      <c r="D536" s="111">
        <f t="shared" ref="D536:N536" si="112">SUM(D533:D535)</f>
        <v>25</v>
      </c>
      <c r="E536" s="111">
        <f t="shared" si="112"/>
        <v>0</v>
      </c>
      <c r="F536" s="111">
        <f t="shared" si="112"/>
        <v>0</v>
      </c>
      <c r="G536" s="112">
        <f t="shared" si="112"/>
        <v>0</v>
      </c>
      <c r="H536" s="111">
        <f t="shared" si="112"/>
        <v>9</v>
      </c>
      <c r="I536" s="111">
        <f t="shared" si="112"/>
        <v>0</v>
      </c>
      <c r="J536" s="111">
        <f t="shared" si="112"/>
        <v>16</v>
      </c>
      <c r="K536" s="111">
        <f t="shared" si="112"/>
        <v>1</v>
      </c>
      <c r="L536" s="111">
        <f t="shared" si="112"/>
        <v>0</v>
      </c>
      <c r="M536" s="111">
        <f t="shared" si="112"/>
        <v>0</v>
      </c>
      <c r="N536" s="111">
        <f t="shared" si="112"/>
        <v>0</v>
      </c>
      <c r="O536" s="111">
        <f>SUM(O533:O535)</f>
        <v>0</v>
      </c>
      <c r="P536" s="111">
        <f>SUM(P533:P535)</f>
        <v>0</v>
      </c>
      <c r="Q536" s="111">
        <f>SUM(Q533:Q535)</f>
        <v>15</v>
      </c>
      <c r="R536" s="113">
        <f>SUM(R533:R535)</f>
        <v>165</v>
      </c>
      <c r="S536" s="114">
        <f t="array" ref="S536">IF(ISERROR(Q536/J536),"",Q536/J536)</f>
        <v>0.9375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 t="s">
        <v>532</v>
      </c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52" activePane="bottomRight" state="frozen"/>
      <selection activeCell="E487" sqref="E487"/>
      <selection pane="topRight" activeCell="E487" sqref="E487"/>
      <selection pane="bottomLeft" activeCell="E487" sqref="E487"/>
      <selection pane="bottomRight" activeCell="F352" sqref="F35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370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customHeight="1">
      <c r="A7" s="259">
        <v>30100030</v>
      </c>
      <c r="B7" s="359" t="s">
        <v>455</v>
      </c>
      <c r="C7" s="125" t="s">
        <v>179</v>
      </c>
      <c r="D7" s="107">
        <v>5.03</v>
      </c>
      <c r="E7" s="107"/>
      <c r="F7" s="107"/>
      <c r="G7" s="127"/>
      <c r="H7" s="3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68"/>
      <c r="P7" s="368"/>
      <c r="Q7" s="368"/>
      <c r="R7" s="368"/>
      <c r="S7" s="368"/>
      <c r="T7" s="368"/>
      <c r="U7" s="3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60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68"/>
      <c r="Q8" s="368"/>
      <c r="R8" s="368"/>
      <c r="S8" s="368"/>
      <c r="T8" s="368"/>
      <c r="U8" s="3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61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68"/>
      <c r="P9" s="368"/>
      <c r="Q9" s="368"/>
      <c r="R9" s="368"/>
      <c r="S9" s="368"/>
      <c r="T9" s="368"/>
      <c r="U9" s="3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9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68"/>
      <c r="P10" s="368"/>
      <c r="Q10" s="368"/>
      <c r="R10" s="368"/>
      <c r="S10" s="368"/>
      <c r="T10" s="368"/>
      <c r="U10" s="3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9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68"/>
      <c r="P11" s="368"/>
      <c r="Q11" s="368"/>
      <c r="R11" s="368"/>
      <c r="S11" s="368"/>
      <c r="T11" s="368"/>
      <c r="U11" s="3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9">
        <v>30100052</v>
      </c>
      <c r="B12" s="133" t="s">
        <v>458</v>
      </c>
      <c r="C12" s="125" t="s">
        <v>179</v>
      </c>
      <c r="D12" s="107">
        <v>5.04</v>
      </c>
      <c r="E12" s="107"/>
      <c r="F12" s="376"/>
      <c r="G12" s="135"/>
      <c r="H12" s="36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68"/>
      <c r="P12" s="368"/>
      <c r="Q12" s="368"/>
      <c r="R12" s="368"/>
      <c r="S12" s="368"/>
      <c r="T12" s="368"/>
      <c r="U12" s="3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92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68"/>
      <c r="P13" s="368"/>
      <c r="Q13" s="368"/>
      <c r="R13" s="368"/>
      <c r="S13" s="368"/>
      <c r="T13" s="368"/>
      <c r="U13" s="368"/>
      <c r="V13" s="131"/>
      <c r="W13" s="132"/>
      <c r="X13" s="131"/>
      <c r="Y13" s="131"/>
      <c r="Z13" s="131"/>
      <c r="AA13" s="131"/>
    </row>
    <row r="14" spans="1:27" ht="20.100000000000001" customHeight="1">
      <c r="A14" s="262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68"/>
      <c r="P14" s="368"/>
      <c r="Q14" s="368"/>
      <c r="R14" s="368"/>
      <c r="S14" s="368"/>
      <c r="T14" s="368"/>
      <c r="U14" s="368"/>
      <c r="V14" s="131"/>
      <c r="W14" s="132"/>
      <c r="X14" s="131"/>
      <c r="Y14" s="131"/>
      <c r="Z14" s="131"/>
      <c r="AA14" s="131"/>
    </row>
    <row r="15" spans="1:27" ht="20.100000000000001" customHeight="1">
      <c r="A15" s="260">
        <v>30200006</v>
      </c>
      <c r="B15" s="133" t="s">
        <v>460</v>
      </c>
      <c r="C15" s="125" t="s">
        <v>189</v>
      </c>
      <c r="D15" s="107">
        <v>5.04</v>
      </c>
      <c r="E15" s="107"/>
      <c r="F15" s="377"/>
      <c r="G15" s="127"/>
      <c r="H15" s="360">
        <f t="shared" si="0"/>
        <v>0</v>
      </c>
      <c r="I15" s="3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68"/>
      <c r="P15" s="368"/>
      <c r="Q15" s="368"/>
      <c r="R15" s="368"/>
      <c r="S15" s="368"/>
      <c r="T15" s="368"/>
      <c r="U15" s="3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60">
        <v>30200005</v>
      </c>
      <c r="B16" s="133" t="s">
        <v>460</v>
      </c>
      <c r="C16" s="125" t="s">
        <v>190</v>
      </c>
      <c r="D16" s="107">
        <v>5.04</v>
      </c>
      <c r="E16" s="107"/>
      <c r="F16" s="377"/>
      <c r="G16" s="127"/>
      <c r="H16" s="360">
        <f t="shared" si="0"/>
        <v>0</v>
      </c>
      <c r="I16" s="3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68"/>
      <c r="P16" s="368"/>
      <c r="Q16" s="368"/>
      <c r="R16" s="368"/>
      <c r="S16" s="368"/>
      <c r="T16" s="368"/>
      <c r="U16" s="3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62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68"/>
      <c r="P17" s="368"/>
      <c r="Q17" s="368"/>
      <c r="R17" s="368"/>
      <c r="S17" s="368"/>
      <c r="T17" s="368"/>
      <c r="U17" s="368"/>
      <c r="V17" s="131"/>
      <c r="W17" s="132"/>
      <c r="X17" s="131"/>
      <c r="Y17" s="131"/>
      <c r="Z17" s="131"/>
      <c r="AA17" s="131"/>
    </row>
    <row r="18" spans="1:27" ht="20.100000000000001" customHeight="1">
      <c r="A18" s="262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68"/>
      <c r="P18" s="368"/>
      <c r="Q18" s="368"/>
      <c r="R18" s="368"/>
      <c r="S18" s="368"/>
      <c r="T18" s="368"/>
      <c r="U18" s="368"/>
      <c r="V18" s="131"/>
      <c r="W18" s="132"/>
      <c r="X18" s="131"/>
      <c r="Y18" s="131"/>
      <c r="Z18" s="131"/>
      <c r="AA18" s="131"/>
    </row>
    <row r="19" spans="1:27" s="311" customFormat="1" ht="20.100000000000001" customHeight="1">
      <c r="A19" s="260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68"/>
      <c r="P19" s="368"/>
      <c r="Q19" s="368"/>
      <c r="R19" s="368"/>
      <c r="S19" s="368"/>
      <c r="T19" s="368"/>
      <c r="U19" s="368"/>
      <c r="V19" s="131">
        <f>SUM(X19:AA19)</f>
        <v>0</v>
      </c>
      <c r="W19" s="36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60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68"/>
      <c r="P20" s="368"/>
      <c r="Q20" s="368"/>
      <c r="R20" s="368"/>
      <c r="S20" s="368"/>
      <c r="T20" s="368"/>
      <c r="U20" s="3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60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68"/>
      <c r="P21" s="368"/>
      <c r="Q21" s="368"/>
      <c r="R21" s="368"/>
      <c r="S21" s="368"/>
      <c r="T21" s="368"/>
      <c r="U21" s="3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60">
        <v>30100003</v>
      </c>
      <c r="B22" s="139" t="s">
        <v>464</v>
      </c>
      <c r="C22" s="366" t="s">
        <v>190</v>
      </c>
      <c r="D22" s="107">
        <v>4.8</v>
      </c>
      <c r="E22" s="107"/>
      <c r="F22" s="107"/>
      <c r="G22" s="127"/>
      <c r="H22" s="3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68"/>
      <c r="P22" s="368"/>
      <c r="Q22" s="368"/>
      <c r="R22" s="368"/>
      <c r="S22" s="368"/>
      <c r="T22" s="368"/>
      <c r="U22" s="368"/>
      <c r="V22" s="131"/>
      <c r="W22" s="132"/>
      <c r="X22" s="131"/>
      <c r="Y22" s="131"/>
      <c r="Z22" s="131"/>
      <c r="AA22" s="131"/>
    </row>
    <row r="23" spans="1:27" ht="20.100000000000001" customHeight="1">
      <c r="A23" s="260">
        <v>30100004</v>
      </c>
      <c r="B23" s="139" t="s">
        <v>198</v>
      </c>
      <c r="C23" s="366" t="s">
        <v>187</v>
      </c>
      <c r="D23" s="107">
        <v>4.8</v>
      </c>
      <c r="E23" s="107"/>
      <c r="F23" s="107"/>
      <c r="G23" s="127"/>
      <c r="H23" s="3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68"/>
      <c r="P23" s="368"/>
      <c r="Q23" s="368"/>
      <c r="R23" s="368"/>
      <c r="S23" s="368"/>
      <c r="T23" s="368"/>
      <c r="U23" s="368"/>
      <c r="V23" s="131"/>
      <c r="W23" s="132"/>
      <c r="X23" s="131"/>
      <c r="Y23" s="131"/>
      <c r="Z23" s="131"/>
      <c r="AA23" s="131"/>
    </row>
    <row r="24" spans="1:27" ht="20.100000000000001" customHeight="1">
      <c r="A24" s="260">
        <v>30100006</v>
      </c>
      <c r="B24" s="139" t="s">
        <v>198</v>
      </c>
      <c r="C24" s="366" t="s">
        <v>179</v>
      </c>
      <c r="D24" s="107">
        <v>4.8</v>
      </c>
      <c r="E24" s="107"/>
      <c r="F24" s="107"/>
      <c r="G24" s="127"/>
      <c r="H24" s="3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68"/>
      <c r="P24" s="368"/>
      <c r="Q24" s="368"/>
      <c r="R24" s="368"/>
      <c r="S24" s="368"/>
      <c r="T24" s="368"/>
      <c r="U24" s="368"/>
      <c r="V24" s="131"/>
      <c r="W24" s="132"/>
      <c r="X24" s="131"/>
      <c r="Y24" s="131"/>
      <c r="Z24" s="131"/>
      <c r="AA24" s="131"/>
    </row>
    <row r="25" spans="1:27" ht="20.100000000000001" customHeight="1">
      <c r="A25" s="260">
        <v>30100005</v>
      </c>
      <c r="B25" s="139" t="s">
        <v>198</v>
      </c>
      <c r="C25" s="366" t="s">
        <v>199</v>
      </c>
      <c r="D25" s="107">
        <v>4.8</v>
      </c>
      <c r="E25" s="107"/>
      <c r="F25" s="107"/>
      <c r="G25" s="127"/>
      <c r="H25" s="3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68"/>
      <c r="P25" s="368"/>
      <c r="Q25" s="368"/>
      <c r="R25" s="368"/>
      <c r="S25" s="368"/>
      <c r="T25" s="368"/>
      <c r="U25" s="368"/>
      <c r="V25" s="131"/>
      <c r="W25" s="132"/>
      <c r="X25" s="131"/>
      <c r="Y25" s="131"/>
      <c r="Z25" s="131"/>
      <c r="AA25" s="131"/>
    </row>
    <row r="26" spans="1:27" ht="20.10000000000000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68"/>
      <c r="P26" s="368"/>
      <c r="Q26" s="368"/>
      <c r="R26" s="368"/>
      <c r="S26" s="368"/>
      <c r="T26" s="368"/>
      <c r="U26" s="3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68"/>
      <c r="P27" s="368"/>
      <c r="Q27" s="368"/>
      <c r="R27" s="368"/>
      <c r="S27" s="368"/>
      <c r="T27" s="368"/>
      <c r="U27" s="3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36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customHeight="1">
      <c r="A29" s="260">
        <v>30100012</v>
      </c>
      <c r="B29" s="359" t="s">
        <v>206</v>
      </c>
      <c r="C29" s="125" t="s">
        <v>199</v>
      </c>
      <c r="D29" s="107">
        <v>5.03</v>
      </c>
      <c r="E29" s="107"/>
      <c r="F29" s="107"/>
      <c r="G29" s="127"/>
      <c r="H29" s="3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64"/>
      <c r="P29" s="364"/>
      <c r="Q29" s="364"/>
      <c r="R29" s="364"/>
      <c r="S29" s="364"/>
      <c r="T29" s="364"/>
      <c r="U29" s="3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60">
        <v>30100011</v>
      </c>
      <c r="B30" s="359" t="s">
        <v>425</v>
      </c>
      <c r="C30" s="183" t="s">
        <v>427</v>
      </c>
      <c r="D30" s="107">
        <v>5.03</v>
      </c>
      <c r="E30" s="107"/>
      <c r="F30" s="107"/>
      <c r="G30" s="127"/>
      <c r="H30" s="3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64"/>
      <c r="P30" s="364"/>
      <c r="Q30" s="364"/>
      <c r="R30" s="364"/>
      <c r="S30" s="364"/>
      <c r="T30" s="364"/>
      <c r="U30" s="364"/>
      <c r="V30" s="131"/>
      <c r="W30" s="132"/>
      <c r="X30" s="131"/>
      <c r="Y30" s="131"/>
      <c r="Z30" s="131"/>
      <c r="AA30" s="131"/>
    </row>
    <row r="31" spans="1:27" ht="20.100000000000001" customHeight="1">
      <c r="A31" s="260">
        <v>30100010</v>
      </c>
      <c r="B31" s="359" t="s">
        <v>206</v>
      </c>
      <c r="C31" s="125" t="s">
        <v>186</v>
      </c>
      <c r="D31" s="107">
        <v>5.03</v>
      </c>
      <c r="E31" s="107"/>
      <c r="F31" s="107"/>
      <c r="G31" s="127"/>
      <c r="H31" s="3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64"/>
      <c r="P31" s="364"/>
      <c r="Q31" s="364"/>
      <c r="R31" s="364"/>
      <c r="S31" s="364"/>
      <c r="T31" s="364"/>
      <c r="U31" s="3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60">
        <v>30100014</v>
      </c>
      <c r="B32" s="359" t="s">
        <v>206</v>
      </c>
      <c r="C32" s="125" t="s">
        <v>203</v>
      </c>
      <c r="D32" s="107">
        <v>5.03</v>
      </c>
      <c r="E32" s="107"/>
      <c r="F32" s="107"/>
      <c r="G32" s="127"/>
      <c r="H32" s="3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64"/>
      <c r="P32" s="364"/>
      <c r="Q32" s="364"/>
      <c r="R32" s="364"/>
      <c r="S32" s="364"/>
      <c r="T32" s="364"/>
      <c r="U32" s="3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60">
        <v>30100013</v>
      </c>
      <c r="B33" s="359" t="s">
        <v>206</v>
      </c>
      <c r="C33" s="125" t="s">
        <v>207</v>
      </c>
      <c r="D33" s="107">
        <v>5.03</v>
      </c>
      <c r="E33" s="107"/>
      <c r="F33" s="107"/>
      <c r="G33" s="127"/>
      <c r="H33" s="3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64"/>
      <c r="P33" s="364"/>
      <c r="Q33" s="364"/>
      <c r="R33" s="364"/>
      <c r="S33" s="364"/>
      <c r="T33" s="364"/>
      <c r="U33" s="3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60">
        <v>30100016</v>
      </c>
      <c r="B34" s="359" t="s">
        <v>414</v>
      </c>
      <c r="C34" s="183" t="s">
        <v>415</v>
      </c>
      <c r="D34" s="107">
        <v>5.03</v>
      </c>
      <c r="E34" s="107"/>
      <c r="F34" s="107"/>
      <c r="G34" s="127"/>
      <c r="H34" s="360">
        <f t="shared" si="7"/>
        <v>0</v>
      </c>
      <c r="I34" s="128"/>
      <c r="J34" s="129"/>
      <c r="K34" s="130"/>
      <c r="L34" s="128">
        <v>52</v>
      </c>
      <c r="M34" s="108"/>
      <c r="N34" s="129"/>
      <c r="O34" s="364"/>
      <c r="P34" s="364"/>
      <c r="Q34" s="364"/>
      <c r="R34" s="364"/>
      <c r="S34" s="364"/>
      <c r="T34" s="364"/>
      <c r="U34" s="364"/>
      <c r="V34" s="131"/>
      <c r="W34" s="132"/>
      <c r="X34" s="131"/>
      <c r="Y34" s="131"/>
      <c r="Z34" s="131"/>
      <c r="AA34" s="131"/>
    </row>
    <row r="35" spans="1:27" ht="20.100000000000001" customHeight="1">
      <c r="A35" s="260">
        <v>30100017</v>
      </c>
      <c r="B35" s="359" t="s">
        <v>414</v>
      </c>
      <c r="C35" s="183" t="s">
        <v>416</v>
      </c>
      <c r="D35" s="107">
        <v>5.03</v>
      </c>
      <c r="E35" s="107"/>
      <c r="F35" s="107"/>
      <c r="G35" s="127"/>
      <c r="H35" s="360">
        <f t="shared" si="7"/>
        <v>0</v>
      </c>
      <c r="I35" s="128"/>
      <c r="J35" s="129"/>
      <c r="K35" s="130"/>
      <c r="L35" s="128">
        <v>52</v>
      </c>
      <c r="M35" s="108"/>
      <c r="N35" s="129"/>
      <c r="O35" s="364"/>
      <c r="P35" s="364"/>
      <c r="Q35" s="364"/>
      <c r="R35" s="364"/>
      <c r="S35" s="364"/>
      <c r="T35" s="364"/>
      <c r="U35" s="364"/>
      <c r="V35" s="131"/>
      <c r="W35" s="132"/>
      <c r="X35" s="131"/>
      <c r="Y35" s="131"/>
      <c r="Z35" s="131"/>
      <c r="AA35" s="131"/>
    </row>
    <row r="36" spans="1:27" ht="20.100000000000001" customHeight="1">
      <c r="A36" s="260">
        <v>30100015</v>
      </c>
      <c r="B36" s="359" t="s">
        <v>414</v>
      </c>
      <c r="C36" s="183" t="s">
        <v>61</v>
      </c>
      <c r="D36" s="107">
        <v>5.03</v>
      </c>
      <c r="E36" s="107"/>
      <c r="F36" s="107"/>
      <c r="G36" s="127"/>
      <c r="H36" s="360">
        <f t="shared" si="7"/>
        <v>0</v>
      </c>
      <c r="I36" s="128"/>
      <c r="J36" s="129"/>
      <c r="K36" s="130"/>
      <c r="L36" s="128">
        <v>52</v>
      </c>
      <c r="M36" s="108"/>
      <c r="N36" s="129"/>
      <c r="O36" s="364"/>
      <c r="P36" s="364"/>
      <c r="Q36" s="364"/>
      <c r="R36" s="364"/>
      <c r="S36" s="364"/>
      <c r="T36" s="364"/>
      <c r="U36" s="364"/>
      <c r="V36" s="131"/>
      <c r="W36" s="132"/>
      <c r="X36" s="131"/>
      <c r="Y36" s="131"/>
      <c r="Z36" s="131"/>
      <c r="AA36" s="131"/>
    </row>
    <row r="37" spans="1:27" ht="20.100000000000001" customHeight="1">
      <c r="A37" s="260">
        <v>30100027</v>
      </c>
      <c r="B37" s="359" t="s">
        <v>208</v>
      </c>
      <c r="C37" s="125" t="s">
        <v>179</v>
      </c>
      <c r="D37" s="107">
        <v>5.08</v>
      </c>
      <c r="E37" s="107"/>
      <c r="F37" s="107"/>
      <c r="G37" s="127"/>
      <c r="H37" s="3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64"/>
      <c r="P37" s="364"/>
      <c r="Q37" s="364"/>
      <c r="R37" s="364"/>
      <c r="S37" s="364"/>
      <c r="T37" s="364"/>
      <c r="U37" s="3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60">
        <v>30100023</v>
      </c>
      <c r="B38" s="359" t="s">
        <v>208</v>
      </c>
      <c r="C38" s="125" t="s">
        <v>204</v>
      </c>
      <c r="D38" s="107">
        <v>5.08</v>
      </c>
      <c r="E38" s="107"/>
      <c r="F38" s="107"/>
      <c r="G38" s="127"/>
      <c r="H38" s="36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64"/>
      <c r="P38" s="364"/>
      <c r="Q38" s="364"/>
      <c r="R38" s="364"/>
      <c r="S38" s="364"/>
      <c r="T38" s="364"/>
      <c r="U38" s="3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60">
        <v>30100024</v>
      </c>
      <c r="B39" s="359" t="s">
        <v>208</v>
      </c>
      <c r="C39" s="125" t="s">
        <v>205</v>
      </c>
      <c r="D39" s="107">
        <v>5.08</v>
      </c>
      <c r="E39" s="107"/>
      <c r="F39" s="107"/>
      <c r="G39" s="127"/>
      <c r="H39" s="3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64"/>
      <c r="P39" s="364"/>
      <c r="Q39" s="364"/>
      <c r="R39" s="364"/>
      <c r="S39" s="364"/>
      <c r="T39" s="364"/>
      <c r="U39" s="3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60">
        <v>30100022</v>
      </c>
      <c r="B40" s="359" t="s">
        <v>208</v>
      </c>
      <c r="C40" s="125" t="s">
        <v>186</v>
      </c>
      <c r="D40" s="107">
        <v>5.08</v>
      </c>
      <c r="E40" s="107"/>
      <c r="F40" s="107"/>
      <c r="G40" s="127"/>
      <c r="H40" s="3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64"/>
      <c r="P40" s="364"/>
      <c r="Q40" s="364"/>
      <c r="R40" s="364"/>
      <c r="S40" s="364"/>
      <c r="T40" s="364"/>
      <c r="U40" s="3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60">
        <v>30100029</v>
      </c>
      <c r="B41" s="359" t="s">
        <v>208</v>
      </c>
      <c r="C41" s="125" t="s">
        <v>203</v>
      </c>
      <c r="D41" s="107">
        <v>5.08</v>
      </c>
      <c r="E41" s="107"/>
      <c r="F41" s="107"/>
      <c r="G41" s="127"/>
      <c r="H41" s="3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64"/>
      <c r="P41" s="364"/>
      <c r="Q41" s="364"/>
      <c r="R41" s="364"/>
      <c r="S41" s="364"/>
      <c r="T41" s="364"/>
      <c r="U41" s="3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60">
        <v>30100026</v>
      </c>
      <c r="B42" s="359" t="s">
        <v>208</v>
      </c>
      <c r="C42" s="125" t="s">
        <v>199</v>
      </c>
      <c r="D42" s="107">
        <v>5.08</v>
      </c>
      <c r="E42" s="107"/>
      <c r="F42" s="107"/>
      <c r="G42" s="127"/>
      <c r="H42" s="3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68"/>
      <c r="P42" s="368"/>
      <c r="Q42" s="368"/>
      <c r="R42" s="368"/>
      <c r="S42" s="368"/>
      <c r="T42" s="368"/>
      <c r="U42" s="3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60">
        <v>30100025</v>
      </c>
      <c r="B43" s="359" t="s">
        <v>208</v>
      </c>
      <c r="C43" s="125" t="s">
        <v>187</v>
      </c>
      <c r="D43" s="107">
        <v>5.08</v>
      </c>
      <c r="E43" s="107"/>
      <c r="F43" s="107"/>
      <c r="G43" s="127"/>
      <c r="H43" s="3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64"/>
      <c r="P43" s="364"/>
      <c r="Q43" s="364"/>
      <c r="R43" s="364"/>
      <c r="S43" s="364"/>
      <c r="T43" s="364"/>
      <c r="U43" s="3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60">
        <v>30100028</v>
      </c>
      <c r="B44" s="359" t="s">
        <v>208</v>
      </c>
      <c r="C44" s="125" t="s">
        <v>207</v>
      </c>
      <c r="D44" s="107">
        <v>5.08</v>
      </c>
      <c r="E44" s="107"/>
      <c r="F44" s="107"/>
      <c r="G44" s="127"/>
      <c r="H44" s="3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68"/>
      <c r="P44" s="368"/>
      <c r="Q44" s="368"/>
      <c r="R44" s="368"/>
      <c r="S44" s="368"/>
      <c r="T44" s="368"/>
      <c r="U44" s="3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60">
        <v>30100032</v>
      </c>
      <c r="B45" s="359" t="s">
        <v>209</v>
      </c>
      <c r="C45" s="125" t="s">
        <v>194</v>
      </c>
      <c r="D45" s="107">
        <v>5.03</v>
      </c>
      <c r="E45" s="107"/>
      <c r="F45" s="107"/>
      <c r="G45" s="127"/>
      <c r="H45" s="36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64"/>
      <c r="P45" s="364"/>
      <c r="Q45" s="364"/>
      <c r="R45" s="364"/>
      <c r="S45" s="364"/>
      <c r="T45" s="364"/>
      <c r="U45" s="3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60">
        <v>30100033</v>
      </c>
      <c r="B46" s="359" t="s">
        <v>209</v>
      </c>
      <c r="C46" s="125" t="s">
        <v>179</v>
      </c>
      <c r="D46" s="107">
        <v>5.03</v>
      </c>
      <c r="E46" s="107"/>
      <c r="F46" s="107"/>
      <c r="G46" s="127"/>
      <c r="H46" s="3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64"/>
      <c r="P46" s="364"/>
      <c r="Q46" s="364"/>
      <c r="R46" s="364"/>
      <c r="S46" s="364"/>
      <c r="T46" s="364"/>
      <c r="U46" s="3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60">
        <v>30100062</v>
      </c>
      <c r="B47" s="359" t="s">
        <v>209</v>
      </c>
      <c r="C47" s="125" t="s">
        <v>195</v>
      </c>
      <c r="D47" s="107">
        <v>5.03</v>
      </c>
      <c r="E47" s="107"/>
      <c r="F47" s="107"/>
      <c r="G47" s="127"/>
      <c r="H47" s="36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64"/>
      <c r="P47" s="364"/>
      <c r="Q47" s="364"/>
      <c r="R47" s="364"/>
      <c r="S47" s="364"/>
      <c r="T47" s="364"/>
      <c r="U47" s="3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60">
        <v>30100031</v>
      </c>
      <c r="B48" s="359" t="s">
        <v>209</v>
      </c>
      <c r="C48" s="125" t="s">
        <v>204</v>
      </c>
      <c r="D48" s="107">
        <v>5.03</v>
      </c>
      <c r="E48" s="107"/>
      <c r="F48" s="107"/>
      <c r="G48" s="127"/>
      <c r="H48" s="3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64"/>
      <c r="P48" s="364"/>
      <c r="Q48" s="364"/>
      <c r="R48" s="364"/>
      <c r="S48" s="364"/>
      <c r="T48" s="364"/>
      <c r="U48" s="3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60">
        <v>30100019</v>
      </c>
      <c r="B49" s="359" t="s">
        <v>382</v>
      </c>
      <c r="C49" s="183" t="s">
        <v>383</v>
      </c>
      <c r="D49" s="107">
        <v>5.03</v>
      </c>
      <c r="E49" s="107"/>
      <c r="F49" s="107"/>
      <c r="G49" s="127"/>
      <c r="H49" s="3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64"/>
      <c r="P49" s="364"/>
      <c r="Q49" s="364"/>
      <c r="R49" s="364"/>
      <c r="S49" s="364"/>
      <c r="T49" s="364"/>
      <c r="U49" s="364"/>
      <c r="V49" s="131"/>
      <c r="W49" s="132"/>
      <c r="X49" s="131"/>
      <c r="Y49" s="131"/>
      <c r="Z49" s="131"/>
      <c r="AA49" s="131"/>
    </row>
    <row r="50" spans="1:27" ht="20.100000000000001" customHeight="1">
      <c r="A50" s="260">
        <v>30100020</v>
      </c>
      <c r="B50" s="359" t="s">
        <v>382</v>
      </c>
      <c r="C50" s="183" t="s">
        <v>384</v>
      </c>
      <c r="D50" s="107">
        <v>5.03</v>
      </c>
      <c r="E50" s="107"/>
      <c r="F50" s="107"/>
      <c r="G50" s="127"/>
      <c r="H50" s="3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64"/>
      <c r="P50" s="364"/>
      <c r="Q50" s="364"/>
      <c r="R50" s="364"/>
      <c r="S50" s="364"/>
      <c r="T50" s="364"/>
      <c r="U50" s="364"/>
      <c r="V50" s="131"/>
      <c r="W50" s="132"/>
      <c r="X50" s="131"/>
      <c r="Y50" s="131"/>
      <c r="Z50" s="131"/>
      <c r="AA50" s="131"/>
    </row>
    <row r="51" spans="1:27" ht="20.100000000000001" customHeight="1">
      <c r="A51" s="260">
        <v>30100021</v>
      </c>
      <c r="B51" s="359" t="s">
        <v>382</v>
      </c>
      <c r="C51" s="183" t="s">
        <v>389</v>
      </c>
      <c r="D51" s="107">
        <v>5.03</v>
      </c>
      <c r="E51" s="107"/>
      <c r="F51" s="107"/>
      <c r="G51" s="127"/>
      <c r="H51" s="3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64"/>
      <c r="P51" s="364"/>
      <c r="Q51" s="364"/>
      <c r="R51" s="364"/>
      <c r="S51" s="364"/>
      <c r="T51" s="364"/>
      <c r="U51" s="364"/>
      <c r="V51" s="131"/>
      <c r="W51" s="132"/>
      <c r="X51" s="131"/>
      <c r="Y51" s="131"/>
      <c r="Z51" s="131"/>
      <c r="AA51" s="131"/>
    </row>
    <row r="52" spans="1:27" ht="20.100000000000001" customHeight="1">
      <c r="A52" s="260">
        <v>30100018</v>
      </c>
      <c r="B52" s="359" t="s">
        <v>382</v>
      </c>
      <c r="C52" s="183" t="s">
        <v>391</v>
      </c>
      <c r="D52" s="107">
        <v>5.03</v>
      </c>
      <c r="E52" s="107"/>
      <c r="F52" s="107"/>
      <c r="G52" s="127"/>
      <c r="H52" s="3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64"/>
      <c r="P52" s="364"/>
      <c r="Q52" s="364"/>
      <c r="R52" s="364"/>
      <c r="S52" s="364"/>
      <c r="T52" s="364"/>
      <c r="U52" s="364"/>
      <c r="V52" s="131"/>
      <c r="W52" s="132"/>
      <c r="X52" s="131"/>
      <c r="Y52" s="131"/>
      <c r="Z52" s="131"/>
      <c r="AA52" s="131"/>
    </row>
    <row r="53" spans="1:27" ht="20.100000000000001" customHeight="1">
      <c r="A53" s="263">
        <v>30700007</v>
      </c>
      <c r="B53" s="359" t="s">
        <v>418</v>
      </c>
      <c r="C53" s="183" t="s">
        <v>364</v>
      </c>
      <c r="D53" s="107">
        <v>5.03</v>
      </c>
      <c r="E53" s="107"/>
      <c r="F53" s="107"/>
      <c r="G53" s="127"/>
      <c r="H53" s="3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64"/>
      <c r="P53" s="364"/>
      <c r="Q53" s="364"/>
      <c r="R53" s="364"/>
      <c r="S53" s="364"/>
      <c r="T53" s="364"/>
      <c r="U53" s="364"/>
      <c r="V53" s="131"/>
      <c r="W53" s="132"/>
      <c r="X53" s="131"/>
      <c r="Y53" s="131"/>
      <c r="Z53" s="131"/>
      <c r="AA53" s="131"/>
    </row>
    <row r="54" spans="1:27" ht="20.100000000000001" customHeight="1">
      <c r="A54" s="263">
        <v>30700006</v>
      </c>
      <c r="B54" s="359" t="s">
        <v>418</v>
      </c>
      <c r="C54" s="183" t="s">
        <v>365</v>
      </c>
      <c r="D54" s="107">
        <v>5.03</v>
      </c>
      <c r="E54" s="107"/>
      <c r="F54" s="107"/>
      <c r="G54" s="127"/>
      <c r="H54" s="3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64"/>
      <c r="P54" s="364"/>
      <c r="Q54" s="364"/>
      <c r="R54" s="364"/>
      <c r="S54" s="364"/>
      <c r="T54" s="364"/>
      <c r="U54" s="364"/>
      <c r="V54" s="131"/>
      <c r="W54" s="132"/>
      <c r="X54" s="131"/>
      <c r="Y54" s="131"/>
      <c r="Z54" s="131"/>
      <c r="AA54" s="131"/>
    </row>
    <row r="55" spans="1:27" ht="20.100000000000001" customHeight="1">
      <c r="A55" s="263">
        <v>30700008</v>
      </c>
      <c r="B55" s="359" t="s">
        <v>418</v>
      </c>
      <c r="C55" s="183" t="s">
        <v>366</v>
      </c>
      <c r="D55" s="107">
        <v>5.03</v>
      </c>
      <c r="E55" s="107"/>
      <c r="F55" s="107"/>
      <c r="G55" s="127"/>
      <c r="H55" s="3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64"/>
      <c r="P55" s="364"/>
      <c r="Q55" s="364"/>
      <c r="R55" s="364"/>
      <c r="S55" s="364"/>
      <c r="T55" s="364"/>
      <c r="U55" s="364"/>
      <c r="V55" s="131"/>
      <c r="W55" s="132"/>
      <c r="X55" s="131"/>
      <c r="Y55" s="131"/>
      <c r="Z55" s="131"/>
      <c r="AA55" s="131"/>
    </row>
    <row r="56" spans="1:27" ht="20.100000000000001" customHeight="1">
      <c r="A56" s="263">
        <v>30700009</v>
      </c>
      <c r="B56" s="359" t="s">
        <v>418</v>
      </c>
      <c r="C56" s="183" t="s">
        <v>367</v>
      </c>
      <c r="D56" s="107">
        <v>5.03</v>
      </c>
      <c r="E56" s="107"/>
      <c r="F56" s="107"/>
      <c r="G56" s="127"/>
      <c r="H56" s="3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64"/>
      <c r="P56" s="364"/>
      <c r="Q56" s="364"/>
      <c r="R56" s="364"/>
      <c r="S56" s="364"/>
      <c r="T56" s="364"/>
      <c r="U56" s="364"/>
      <c r="V56" s="131"/>
      <c r="W56" s="132"/>
      <c r="X56" s="131"/>
      <c r="Y56" s="131"/>
      <c r="Z56" s="131"/>
      <c r="AA56" s="131"/>
    </row>
    <row r="57" spans="1:27" ht="20.10000000000000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68"/>
      <c r="P57" s="368"/>
      <c r="Q57" s="368"/>
      <c r="R57" s="368"/>
      <c r="S57" s="368"/>
      <c r="T57" s="368"/>
      <c r="U57" s="3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68"/>
      <c r="P58" s="368"/>
      <c r="Q58" s="368"/>
      <c r="R58" s="368"/>
      <c r="S58" s="368"/>
      <c r="T58" s="368"/>
      <c r="U58" s="3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68"/>
      <c r="P59" s="368"/>
      <c r="Q59" s="368"/>
      <c r="R59" s="368"/>
      <c r="S59" s="368"/>
      <c r="T59" s="368"/>
      <c r="U59" s="3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68"/>
      <c r="P60" s="368"/>
      <c r="Q60" s="368"/>
      <c r="R60" s="368"/>
      <c r="S60" s="368"/>
      <c r="T60" s="368"/>
      <c r="U60" s="3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68"/>
      <c r="P61" s="368"/>
      <c r="Q61" s="368"/>
      <c r="R61" s="368"/>
      <c r="S61" s="368"/>
      <c r="T61" s="368"/>
      <c r="U61" s="3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68"/>
      <c r="P62" s="368"/>
      <c r="Q62" s="368"/>
      <c r="R62" s="368"/>
      <c r="S62" s="368"/>
      <c r="T62" s="368"/>
      <c r="U62" s="3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68"/>
      <c r="P63" s="368"/>
      <c r="Q63" s="368"/>
      <c r="R63" s="368"/>
      <c r="S63" s="368"/>
      <c r="T63" s="368"/>
      <c r="U63" s="3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68"/>
      <c r="P64" s="368"/>
      <c r="Q64" s="368"/>
      <c r="R64" s="368"/>
      <c r="S64" s="368"/>
      <c r="T64" s="368"/>
      <c r="U64" s="3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68"/>
      <c r="P65" s="368"/>
      <c r="Q65" s="368"/>
      <c r="R65" s="368"/>
      <c r="S65" s="368"/>
      <c r="T65" s="368"/>
      <c r="U65" s="3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68"/>
      <c r="P66" s="368"/>
      <c r="Q66" s="368"/>
      <c r="R66" s="368"/>
      <c r="S66" s="368"/>
      <c r="T66" s="368"/>
      <c r="U66" s="3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68"/>
      <c r="P67" s="368"/>
      <c r="Q67" s="368"/>
      <c r="R67" s="368"/>
      <c r="S67" s="368"/>
      <c r="T67" s="368"/>
      <c r="U67" s="368"/>
      <c r="V67" s="131"/>
      <c r="W67" s="132"/>
      <c r="X67" s="131"/>
      <c r="Y67" s="131"/>
      <c r="Z67" s="131"/>
      <c r="AA67" s="131"/>
    </row>
    <row r="68" spans="1:27" ht="20.10000000000000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68"/>
      <c r="P68" s="368"/>
      <c r="Q68" s="368"/>
      <c r="R68" s="368"/>
      <c r="S68" s="368"/>
      <c r="T68" s="368"/>
      <c r="U68" s="368"/>
      <c r="V68" s="131"/>
      <c r="W68" s="132"/>
      <c r="X68" s="131"/>
      <c r="Y68" s="131"/>
      <c r="Z68" s="131"/>
      <c r="AA68" s="131"/>
    </row>
    <row r="69" spans="1:27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68"/>
      <c r="P69" s="368"/>
      <c r="Q69" s="368"/>
      <c r="R69" s="368"/>
      <c r="S69" s="368"/>
      <c r="T69" s="368"/>
      <c r="U69" s="3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68"/>
      <c r="P70" s="368"/>
      <c r="Q70" s="368"/>
      <c r="R70" s="368"/>
      <c r="S70" s="368"/>
      <c r="T70" s="368"/>
      <c r="U70" s="3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60"/>
      <c r="B71" s="133" t="s">
        <v>482</v>
      </c>
      <c r="C71" s="183" t="s">
        <v>361</v>
      </c>
      <c r="D71" s="107">
        <v>5.03</v>
      </c>
      <c r="E71" s="107"/>
      <c r="F71" s="107"/>
      <c r="G71" s="127"/>
      <c r="H71" s="360">
        <f t="shared" si="7"/>
        <v>0</v>
      </c>
      <c r="I71" s="128"/>
      <c r="J71" s="129"/>
      <c r="K71" s="130"/>
      <c r="L71" s="128"/>
      <c r="M71" s="108"/>
      <c r="N71" s="129"/>
      <c r="O71" s="368"/>
      <c r="P71" s="368"/>
      <c r="Q71" s="368"/>
      <c r="R71" s="368"/>
      <c r="S71" s="368"/>
      <c r="T71" s="368"/>
      <c r="U71" s="368"/>
      <c r="V71" s="131"/>
      <c r="W71" s="132"/>
      <c r="X71" s="131"/>
      <c r="Y71" s="131"/>
      <c r="Z71" s="131"/>
      <c r="AA71" s="131"/>
    </row>
    <row r="72" spans="1:27" ht="20.10000000000000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68"/>
      <c r="P72" s="368"/>
      <c r="Q72" s="368"/>
      <c r="R72" s="368"/>
      <c r="S72" s="368"/>
      <c r="T72" s="368"/>
      <c r="U72" s="3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68"/>
      <c r="P73" s="368"/>
      <c r="Q73" s="368"/>
      <c r="R73" s="368"/>
      <c r="S73" s="368"/>
      <c r="T73" s="368"/>
      <c r="U73" s="3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68"/>
      <c r="P74" s="368"/>
      <c r="Q74" s="368"/>
      <c r="R74" s="368"/>
      <c r="S74" s="368"/>
      <c r="T74" s="368"/>
      <c r="U74" s="3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68"/>
      <c r="P75" s="368"/>
      <c r="Q75" s="368"/>
      <c r="R75" s="368"/>
      <c r="S75" s="368"/>
      <c r="T75" s="368"/>
      <c r="U75" s="3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68"/>
      <c r="P76" s="368"/>
      <c r="Q76" s="368"/>
      <c r="R76" s="368"/>
      <c r="S76" s="368"/>
      <c r="T76" s="368"/>
      <c r="U76" s="368"/>
      <c r="V76" s="131"/>
      <c r="W76" s="132"/>
      <c r="X76" s="131"/>
      <c r="Y76" s="131"/>
      <c r="Z76" s="131"/>
      <c r="AA76" s="131"/>
    </row>
    <row r="77" spans="1:27" ht="20.10000000000000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68"/>
      <c r="P77" s="368"/>
      <c r="Q77" s="368"/>
      <c r="R77" s="368"/>
      <c r="S77" s="368"/>
      <c r="T77" s="368"/>
      <c r="U77" s="368"/>
      <c r="V77" s="131"/>
      <c r="W77" s="132"/>
      <c r="X77" s="131"/>
      <c r="Y77" s="131"/>
      <c r="Z77" s="131"/>
      <c r="AA77" s="131"/>
    </row>
    <row r="78" spans="1:27" ht="20.10000000000000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68"/>
      <c r="P78" s="368"/>
      <c r="Q78" s="368"/>
      <c r="R78" s="368"/>
      <c r="S78" s="368"/>
      <c r="T78" s="368"/>
      <c r="U78" s="368"/>
      <c r="V78" s="131"/>
      <c r="W78" s="132"/>
      <c r="X78" s="131"/>
      <c r="Y78" s="131"/>
      <c r="Z78" s="131"/>
      <c r="AA78" s="131"/>
    </row>
    <row r="79" spans="1:27" ht="20.10000000000000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68"/>
      <c r="P79" s="368"/>
      <c r="Q79" s="368"/>
      <c r="R79" s="368"/>
      <c r="S79" s="368"/>
      <c r="T79" s="368"/>
      <c r="U79" s="368"/>
      <c r="V79" s="131"/>
      <c r="W79" s="132"/>
      <c r="X79" s="131"/>
      <c r="Y79" s="131"/>
      <c r="Z79" s="131"/>
      <c r="AA79" s="131"/>
    </row>
    <row r="80" spans="1:27" ht="20.10000000000000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68"/>
      <c r="P80" s="368"/>
      <c r="Q80" s="368"/>
      <c r="R80" s="368"/>
      <c r="S80" s="368"/>
      <c r="T80" s="368"/>
      <c r="U80" s="368"/>
      <c r="V80" s="131"/>
      <c r="W80" s="132"/>
      <c r="X80" s="131"/>
      <c r="Y80" s="131"/>
      <c r="Z80" s="131"/>
      <c r="AA80" s="131"/>
    </row>
    <row r="81" spans="1:27" ht="20.10000000000000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68"/>
      <c r="P81" s="368"/>
      <c r="Q81" s="368"/>
      <c r="R81" s="368"/>
      <c r="S81" s="368"/>
      <c r="T81" s="368"/>
      <c r="U81" s="368"/>
      <c r="V81" s="131"/>
      <c r="W81" s="132"/>
      <c r="X81" s="131"/>
      <c r="Y81" s="131"/>
      <c r="Z81" s="131"/>
      <c r="AA81" s="131"/>
    </row>
    <row r="82" spans="1:27" ht="20.10000000000000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68"/>
      <c r="P82" s="368"/>
      <c r="Q82" s="368"/>
      <c r="R82" s="368"/>
      <c r="S82" s="368"/>
      <c r="T82" s="368"/>
      <c r="U82" s="368"/>
      <c r="V82" s="131"/>
      <c r="W82" s="132"/>
      <c r="X82" s="131"/>
      <c r="Y82" s="131"/>
      <c r="Z82" s="131"/>
      <c r="AA82" s="131"/>
    </row>
    <row r="83" spans="1:27" ht="20.10000000000000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68"/>
      <c r="P83" s="368"/>
      <c r="Q83" s="368"/>
      <c r="R83" s="368"/>
      <c r="S83" s="368"/>
      <c r="T83" s="368"/>
      <c r="U83" s="368"/>
      <c r="V83" s="131"/>
      <c r="W83" s="132"/>
      <c r="X83" s="131"/>
      <c r="Y83" s="131"/>
      <c r="Z83" s="131"/>
      <c r="AA83" s="131"/>
    </row>
    <row r="84" spans="1:27" ht="20.10000000000000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68"/>
      <c r="P84" s="368"/>
      <c r="Q84" s="368"/>
      <c r="R84" s="368"/>
      <c r="S84" s="368"/>
      <c r="T84" s="368"/>
      <c r="U84" s="368"/>
      <c r="V84" s="131"/>
      <c r="W84" s="132"/>
      <c r="X84" s="131"/>
      <c r="Y84" s="131"/>
      <c r="Z84" s="131"/>
      <c r="AA84" s="131"/>
    </row>
    <row r="85" spans="1:27" ht="20.10000000000000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68"/>
      <c r="P85" s="368"/>
      <c r="Q85" s="368"/>
      <c r="R85" s="368"/>
      <c r="S85" s="368"/>
      <c r="T85" s="368"/>
      <c r="U85" s="368"/>
      <c r="V85" s="131"/>
      <c r="W85" s="132"/>
      <c r="X85" s="131"/>
      <c r="Y85" s="131"/>
      <c r="Z85" s="131"/>
      <c r="AA85" s="131"/>
    </row>
    <row r="86" spans="1:27" ht="20.100000000000001" customHeight="1">
      <c r="A86" s="545" t="s">
        <v>216</v>
      </c>
      <c r="B86" s="545"/>
      <c r="C86" s="36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customHeight="1">
      <c r="A87" s="259">
        <v>30400012</v>
      </c>
      <c r="B87" s="359" t="s">
        <v>217</v>
      </c>
      <c r="C87" s="125" t="s">
        <v>179</v>
      </c>
      <c r="D87" s="107">
        <v>5.03</v>
      </c>
      <c r="E87" s="107"/>
      <c r="F87" s="107"/>
      <c r="G87" s="127"/>
      <c r="H87" s="3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68"/>
      <c r="P87" s="368"/>
      <c r="Q87" s="368"/>
      <c r="R87" s="368"/>
      <c r="S87" s="368"/>
      <c r="T87" s="368"/>
      <c r="U87" s="3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9">
        <v>30400010</v>
      </c>
      <c r="B88" s="359" t="s">
        <v>217</v>
      </c>
      <c r="C88" s="125" t="s">
        <v>186</v>
      </c>
      <c r="D88" s="107">
        <v>5.03</v>
      </c>
      <c r="E88" s="107"/>
      <c r="F88" s="107"/>
      <c r="G88" s="127"/>
      <c r="H88" s="3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68"/>
      <c r="P88" s="368"/>
      <c r="Q88" s="368"/>
      <c r="R88" s="368"/>
      <c r="S88" s="368"/>
      <c r="T88" s="368"/>
      <c r="U88" s="3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9">
        <v>30400011</v>
      </c>
      <c r="B89" s="359" t="s">
        <v>217</v>
      </c>
      <c r="C89" s="125" t="s">
        <v>204</v>
      </c>
      <c r="D89" s="107">
        <v>5.03</v>
      </c>
      <c r="E89" s="107"/>
      <c r="F89" s="107"/>
      <c r="G89" s="127"/>
      <c r="H89" s="3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68"/>
      <c r="P89" s="368"/>
      <c r="Q89" s="368"/>
      <c r="R89" s="368"/>
      <c r="S89" s="368"/>
      <c r="T89" s="368"/>
      <c r="U89" s="3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68"/>
      <c r="P90" s="368"/>
      <c r="Q90" s="368"/>
      <c r="R90" s="368"/>
      <c r="S90" s="368"/>
      <c r="T90" s="368"/>
      <c r="U90" s="3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68"/>
      <c r="P91" s="368"/>
      <c r="Q91" s="368"/>
      <c r="R91" s="368"/>
      <c r="S91" s="368"/>
      <c r="T91" s="368"/>
      <c r="U91" s="3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68"/>
      <c r="P92" s="368"/>
      <c r="Q92" s="368"/>
      <c r="R92" s="368"/>
      <c r="S92" s="368"/>
      <c r="T92" s="368"/>
      <c r="U92" s="3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68"/>
      <c r="P93" s="368"/>
      <c r="Q93" s="368"/>
      <c r="R93" s="368"/>
      <c r="S93" s="368"/>
      <c r="T93" s="368"/>
      <c r="U93" s="3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68"/>
      <c r="P94" s="368"/>
      <c r="Q94" s="368"/>
      <c r="R94" s="368"/>
      <c r="S94" s="368"/>
      <c r="T94" s="368"/>
      <c r="U94" s="368"/>
      <c r="V94" s="131"/>
      <c r="W94" s="132"/>
      <c r="X94" s="131"/>
      <c r="Y94" s="131"/>
      <c r="Z94" s="131"/>
      <c r="AA94" s="131"/>
    </row>
    <row r="95" spans="1:27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3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68"/>
      <c r="P95" s="368"/>
      <c r="Q95" s="368"/>
      <c r="R95" s="368"/>
      <c r="S95" s="368"/>
      <c r="T95" s="368"/>
      <c r="U95" s="3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68"/>
      <c r="P96" s="368"/>
      <c r="Q96" s="368"/>
      <c r="R96" s="368"/>
      <c r="S96" s="368"/>
      <c r="T96" s="368"/>
      <c r="U96" s="3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68"/>
      <c r="P97" s="368"/>
      <c r="Q97" s="368"/>
      <c r="R97" s="368"/>
      <c r="S97" s="368"/>
      <c r="T97" s="368"/>
      <c r="U97" s="3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68"/>
      <c r="P98" s="368"/>
      <c r="Q98" s="368"/>
      <c r="R98" s="368"/>
      <c r="S98" s="368"/>
      <c r="T98" s="368"/>
      <c r="U98" s="3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64">
        <v>30400030</v>
      </c>
      <c r="B99" s="149" t="s">
        <v>484</v>
      </c>
      <c r="C99" s="125" t="s">
        <v>179</v>
      </c>
      <c r="D99" s="107">
        <v>5.03</v>
      </c>
      <c r="E99" s="107"/>
      <c r="F99" s="107"/>
      <c r="G99" s="127"/>
      <c r="H99" s="3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68"/>
      <c r="P99" s="368"/>
      <c r="Q99" s="368"/>
      <c r="R99" s="368"/>
      <c r="S99" s="368"/>
      <c r="T99" s="368"/>
      <c r="U99" s="3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68"/>
      <c r="P100" s="368"/>
      <c r="Q100" s="368"/>
      <c r="R100" s="368"/>
      <c r="S100" s="368"/>
      <c r="T100" s="368"/>
      <c r="U100" s="3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68"/>
      <c r="P101" s="368"/>
      <c r="Q101" s="368"/>
      <c r="R101" s="368"/>
      <c r="S101" s="368"/>
      <c r="T101" s="368"/>
      <c r="U101" s="3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68"/>
      <c r="P102" s="368"/>
      <c r="Q102" s="368"/>
      <c r="R102" s="368"/>
      <c r="S102" s="368"/>
      <c r="T102" s="368"/>
      <c r="U102" s="3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64">
        <v>30600005</v>
      </c>
      <c r="B103" s="35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68"/>
      <c r="P103" s="368"/>
      <c r="Q103" s="368"/>
      <c r="R103" s="368"/>
      <c r="S103" s="368"/>
      <c r="T103" s="368"/>
      <c r="U103" s="3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64">
        <v>30600008</v>
      </c>
      <c r="B104" s="35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68"/>
      <c r="P104" s="368"/>
      <c r="Q104" s="368"/>
      <c r="R104" s="368"/>
      <c r="S104" s="368"/>
      <c r="T104" s="368"/>
      <c r="U104" s="3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64">
        <v>30600007</v>
      </c>
      <c r="B105" s="35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68"/>
      <c r="P105" s="368"/>
      <c r="Q105" s="368"/>
      <c r="R105" s="368"/>
      <c r="S105" s="368"/>
      <c r="T105" s="368"/>
      <c r="U105" s="3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64">
        <v>30600006</v>
      </c>
      <c r="B106" s="35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68"/>
      <c r="P106" s="368"/>
      <c r="Q106" s="368"/>
      <c r="R106" s="368"/>
      <c r="S106" s="368"/>
      <c r="T106" s="368"/>
      <c r="U106" s="3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9">
        <v>30400026</v>
      </c>
      <c r="B107" s="359" t="s">
        <v>393</v>
      </c>
      <c r="C107" s="183" t="s">
        <v>395</v>
      </c>
      <c r="D107" s="107">
        <v>5</v>
      </c>
      <c r="E107" s="107"/>
      <c r="F107" s="107"/>
      <c r="G107" s="127"/>
      <c r="H107" s="3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68"/>
      <c r="P107" s="368"/>
      <c r="Q107" s="368"/>
      <c r="R107" s="368"/>
      <c r="S107" s="368"/>
      <c r="T107" s="368"/>
      <c r="U107" s="36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9">
        <v>30400028</v>
      </c>
      <c r="B108" s="359" t="s">
        <v>393</v>
      </c>
      <c r="C108" s="183" t="s">
        <v>402</v>
      </c>
      <c r="D108" s="107">
        <v>5</v>
      </c>
      <c r="E108" s="107"/>
      <c r="F108" s="107"/>
      <c r="G108" s="127"/>
      <c r="H108" s="3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68"/>
      <c r="P108" s="368"/>
      <c r="Q108" s="368"/>
      <c r="R108" s="368"/>
      <c r="S108" s="368"/>
      <c r="T108" s="368"/>
      <c r="U108" s="36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9">
        <v>30400027</v>
      </c>
      <c r="B109" s="359" t="s">
        <v>404</v>
      </c>
      <c r="C109" s="183" t="s">
        <v>405</v>
      </c>
      <c r="D109" s="107">
        <v>5</v>
      </c>
      <c r="E109" s="107"/>
      <c r="F109" s="107"/>
      <c r="G109" s="127"/>
      <c r="H109" s="3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68"/>
      <c r="P109" s="368"/>
      <c r="Q109" s="368"/>
      <c r="R109" s="368"/>
      <c r="S109" s="368"/>
      <c r="T109" s="368"/>
      <c r="U109" s="36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9"/>
      <c r="B110" s="359" t="s">
        <v>486</v>
      </c>
      <c r="C110" s="183" t="s">
        <v>372</v>
      </c>
      <c r="D110" s="107">
        <v>5</v>
      </c>
      <c r="E110" s="107"/>
      <c r="F110" s="107"/>
      <c r="G110" s="127"/>
      <c r="H110" s="3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68"/>
      <c r="P110" s="368"/>
      <c r="Q110" s="368"/>
      <c r="R110" s="368"/>
      <c r="S110" s="368"/>
      <c r="T110" s="368"/>
      <c r="U110" s="36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9">
        <v>30600009</v>
      </c>
      <c r="B111" s="359" t="s">
        <v>343</v>
      </c>
      <c r="C111" s="125" t="s">
        <v>345</v>
      </c>
      <c r="D111" s="107">
        <v>5</v>
      </c>
      <c r="E111" s="107"/>
      <c r="F111" s="107"/>
      <c r="G111" s="127"/>
      <c r="H111" s="3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68"/>
      <c r="P111" s="368"/>
      <c r="Q111" s="368"/>
      <c r="R111" s="368"/>
      <c r="S111" s="368"/>
      <c r="T111" s="368"/>
      <c r="U111" s="36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9">
        <v>30600010</v>
      </c>
      <c r="B112" s="359" t="s">
        <v>343</v>
      </c>
      <c r="C112" s="125" t="s">
        <v>347</v>
      </c>
      <c r="D112" s="107">
        <v>5</v>
      </c>
      <c r="E112" s="107"/>
      <c r="F112" s="107"/>
      <c r="G112" s="127"/>
      <c r="H112" s="3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68"/>
      <c r="P112" s="368"/>
      <c r="Q112" s="368"/>
      <c r="R112" s="368"/>
      <c r="S112" s="368"/>
      <c r="T112" s="368"/>
      <c r="U112" s="36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68"/>
      <c r="P113" s="368"/>
      <c r="Q113" s="368"/>
      <c r="R113" s="368"/>
      <c r="S113" s="368"/>
      <c r="T113" s="368"/>
      <c r="U113" s="3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68"/>
      <c r="P114" s="368"/>
      <c r="Q114" s="368"/>
      <c r="R114" s="368"/>
      <c r="S114" s="368"/>
      <c r="T114" s="368"/>
      <c r="U114" s="3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9">
        <v>30400004</v>
      </c>
      <c r="B115" s="149" t="s">
        <v>419</v>
      </c>
      <c r="C115" s="183" t="s">
        <v>420</v>
      </c>
      <c r="D115" s="107">
        <v>5</v>
      </c>
      <c r="E115" s="107"/>
      <c r="F115" s="107"/>
      <c r="G115" s="127"/>
      <c r="H115" s="3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68"/>
      <c r="P115" s="368"/>
      <c r="Q115" s="368"/>
      <c r="R115" s="368"/>
      <c r="S115" s="368"/>
      <c r="T115" s="368"/>
      <c r="U115" s="36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68"/>
      <c r="P116" s="368"/>
      <c r="Q116" s="368"/>
      <c r="R116" s="368"/>
      <c r="S116" s="368"/>
      <c r="T116" s="368"/>
      <c r="U116" s="36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6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68"/>
      <c r="P117" s="368"/>
      <c r="Q117" s="368"/>
      <c r="R117" s="368"/>
      <c r="S117" s="368"/>
      <c r="T117" s="368"/>
      <c r="U117" s="36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68"/>
      <c r="P118" s="368"/>
      <c r="Q118" s="368"/>
      <c r="R118" s="368"/>
      <c r="S118" s="368"/>
      <c r="T118" s="368"/>
      <c r="U118" s="3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68"/>
      <c r="P119" s="368"/>
      <c r="Q119" s="368"/>
      <c r="R119" s="368"/>
      <c r="S119" s="368"/>
      <c r="T119" s="368"/>
      <c r="U119" s="3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0">
        <f t="shared" si="19"/>
        <v>0</v>
      </c>
      <c r="I120" s="128"/>
      <c r="J120" s="129" t="str">
        <f t="array" ref="J120">IF(ISERROR(G120/I120),"",G120/I120)</f>
        <v/>
      </c>
      <c r="K120" s="3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68"/>
      <c r="P120" s="368"/>
      <c r="Q120" s="368"/>
      <c r="R120" s="368"/>
      <c r="S120" s="368"/>
      <c r="T120" s="368"/>
      <c r="U120" s="3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36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7">SUM(M87:M120)</f>
        <v>0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 t="str">
        <f t="shared" si="26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68"/>
      <c r="P122" s="368"/>
      <c r="Q122" s="368"/>
      <c r="R122" s="368"/>
      <c r="S122" s="368"/>
      <c r="T122" s="368"/>
      <c r="U122" s="3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68"/>
      <c r="P123" s="368"/>
      <c r="Q123" s="368"/>
      <c r="R123" s="368"/>
      <c r="S123" s="368"/>
      <c r="T123" s="368"/>
      <c r="U123" s="3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68"/>
      <c r="P124" s="368"/>
      <c r="Q124" s="368"/>
      <c r="R124" s="368"/>
      <c r="S124" s="368"/>
      <c r="T124" s="368"/>
      <c r="U124" s="3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9"/>
      <c r="B125" s="138" t="s">
        <v>488</v>
      </c>
      <c r="C125" s="125" t="s">
        <v>212</v>
      </c>
      <c r="D125" s="107">
        <v>5.03</v>
      </c>
      <c r="E125" s="107"/>
      <c r="F125" s="107"/>
      <c r="G125" s="127"/>
      <c r="H125" s="3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68"/>
      <c r="P125" s="368"/>
      <c r="Q125" s="368"/>
      <c r="R125" s="368"/>
      <c r="S125" s="368"/>
      <c r="T125" s="368"/>
      <c r="U125" s="3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9">
        <v>30100054</v>
      </c>
      <c r="B126" s="138" t="s">
        <v>227</v>
      </c>
      <c r="C126" s="365" t="s">
        <v>203</v>
      </c>
      <c r="D126" s="107">
        <v>5.03</v>
      </c>
      <c r="E126" s="107"/>
      <c r="F126" s="107"/>
      <c r="G126" s="127"/>
      <c r="H126" s="3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68"/>
      <c r="P126" s="368"/>
      <c r="Q126" s="368"/>
      <c r="R126" s="368"/>
      <c r="S126" s="368"/>
      <c r="T126" s="368"/>
      <c r="U126" s="3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68"/>
      <c r="P127" s="368"/>
      <c r="Q127" s="368"/>
      <c r="R127" s="368"/>
      <c r="S127" s="368"/>
      <c r="T127" s="368"/>
      <c r="U127" s="3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68"/>
      <c r="P128" s="368"/>
      <c r="Q128" s="368"/>
      <c r="R128" s="368"/>
      <c r="S128" s="368"/>
      <c r="T128" s="368"/>
      <c r="U128" s="3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9"/>
      <c r="B129" s="138" t="s">
        <v>227</v>
      </c>
      <c r="C129" s="365" t="s">
        <v>228</v>
      </c>
      <c r="D129" s="107">
        <v>5.03</v>
      </c>
      <c r="E129" s="107"/>
      <c r="F129" s="107"/>
      <c r="G129" s="127"/>
      <c r="H129" s="3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68"/>
      <c r="P129" s="368"/>
      <c r="Q129" s="368"/>
      <c r="R129" s="368"/>
      <c r="S129" s="368"/>
      <c r="T129" s="368"/>
      <c r="U129" s="3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9">
        <v>30101067</v>
      </c>
      <c r="B130" s="138" t="s">
        <v>490</v>
      </c>
      <c r="C130" s="365" t="s">
        <v>212</v>
      </c>
      <c r="D130" s="107">
        <v>5.03</v>
      </c>
      <c r="E130" s="107"/>
      <c r="F130" s="107"/>
      <c r="G130" s="127"/>
      <c r="H130" s="3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68"/>
      <c r="P130" s="368"/>
      <c r="Q130" s="368"/>
      <c r="R130" s="368"/>
      <c r="S130" s="368"/>
      <c r="T130" s="368"/>
      <c r="U130" s="3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9">
        <v>30101068</v>
      </c>
      <c r="B131" s="138" t="s">
        <v>229</v>
      </c>
      <c r="C131" s="365" t="s">
        <v>203</v>
      </c>
      <c r="D131" s="107">
        <v>5.03</v>
      </c>
      <c r="E131" s="107"/>
      <c r="F131" s="107"/>
      <c r="G131" s="127"/>
      <c r="H131" s="3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68"/>
      <c r="P131" s="368"/>
      <c r="Q131" s="368"/>
      <c r="R131" s="368"/>
      <c r="S131" s="368"/>
      <c r="T131" s="368"/>
      <c r="U131" s="3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9">
        <v>30101069</v>
      </c>
      <c r="B132" s="138" t="s">
        <v>229</v>
      </c>
      <c r="C132" s="365" t="s">
        <v>186</v>
      </c>
      <c r="D132" s="107">
        <v>5.03</v>
      </c>
      <c r="E132" s="107"/>
      <c r="F132" s="107"/>
      <c r="G132" s="127"/>
      <c r="H132" s="3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68"/>
      <c r="P132" s="368"/>
      <c r="Q132" s="368"/>
      <c r="R132" s="368"/>
      <c r="S132" s="368"/>
      <c r="T132" s="368"/>
      <c r="U132" s="3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9">
        <v>30101070</v>
      </c>
      <c r="B133" s="138" t="s">
        <v>229</v>
      </c>
      <c r="C133" s="365" t="s">
        <v>228</v>
      </c>
      <c r="D133" s="107">
        <v>5.03</v>
      </c>
      <c r="E133" s="107"/>
      <c r="F133" s="107"/>
      <c r="G133" s="127"/>
      <c r="H133" s="3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68"/>
      <c r="P133" s="368"/>
      <c r="Q133" s="368"/>
      <c r="R133" s="368"/>
      <c r="S133" s="368"/>
      <c r="T133" s="368"/>
      <c r="U133" s="3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9">
        <v>30101071</v>
      </c>
      <c r="B134" s="138" t="s">
        <v>229</v>
      </c>
      <c r="C134" s="365" t="s">
        <v>199</v>
      </c>
      <c r="D134" s="107">
        <v>5.03</v>
      </c>
      <c r="E134" s="107"/>
      <c r="F134" s="107"/>
      <c r="G134" s="127"/>
      <c r="H134" s="3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68"/>
      <c r="P134" s="368"/>
      <c r="Q134" s="368"/>
      <c r="R134" s="368"/>
      <c r="S134" s="368"/>
      <c r="T134" s="368"/>
      <c r="U134" s="3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68"/>
      <c r="P135" s="368"/>
      <c r="Q135" s="368"/>
      <c r="R135" s="368"/>
      <c r="S135" s="368"/>
      <c r="T135" s="368"/>
      <c r="U135" s="3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68"/>
      <c r="P136" s="368"/>
      <c r="Q136" s="368"/>
      <c r="R136" s="368"/>
      <c r="S136" s="368"/>
      <c r="T136" s="368"/>
      <c r="U136" s="3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37" t="s">
        <v>231</v>
      </c>
      <c r="B137" s="538"/>
      <c r="C137" s="369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68"/>
      <c r="P138" s="368"/>
      <c r="Q138" s="368"/>
      <c r="R138" s="368"/>
      <c r="S138" s="368"/>
      <c r="T138" s="368"/>
      <c r="U138" s="3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68"/>
      <c r="P139" s="368"/>
      <c r="Q139" s="368"/>
      <c r="R139" s="368"/>
      <c r="S139" s="368"/>
      <c r="T139" s="368"/>
      <c r="U139" s="3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68"/>
      <c r="P140" s="368"/>
      <c r="Q140" s="368"/>
      <c r="R140" s="368"/>
      <c r="S140" s="368"/>
      <c r="T140" s="368"/>
      <c r="U140" s="3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60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68"/>
      <c r="P141" s="368"/>
      <c r="Q141" s="368"/>
      <c r="R141" s="368"/>
      <c r="S141" s="368"/>
      <c r="T141" s="368"/>
      <c r="U141" s="3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68"/>
      <c r="P142" s="368"/>
      <c r="Q142" s="368"/>
      <c r="R142" s="368"/>
      <c r="S142" s="368"/>
      <c r="T142" s="368"/>
      <c r="U142" s="3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68"/>
      <c r="P143" s="368"/>
      <c r="Q143" s="368"/>
      <c r="R143" s="368"/>
      <c r="S143" s="368"/>
      <c r="T143" s="368"/>
      <c r="U143" s="368"/>
      <c r="V143" s="131"/>
      <c r="W143" s="132"/>
      <c r="X143" s="131"/>
      <c r="Y143" s="131"/>
      <c r="Z143" s="131"/>
      <c r="AA143" s="131"/>
    </row>
    <row r="144" spans="1:27" ht="20.10000000000000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68"/>
      <c r="P144" s="368"/>
      <c r="Q144" s="368"/>
      <c r="R144" s="368"/>
      <c r="S144" s="368"/>
      <c r="T144" s="368"/>
      <c r="U144" s="368"/>
      <c r="V144" s="131"/>
      <c r="W144" s="132"/>
      <c r="X144" s="131"/>
      <c r="Y144" s="131"/>
      <c r="Z144" s="131"/>
      <c r="AA144" s="131"/>
    </row>
    <row r="145" spans="1:27" ht="20.100000000000001" customHeight="1">
      <c r="A145" s="260">
        <v>30400021</v>
      </c>
      <c r="B145" s="133" t="s">
        <v>436</v>
      </c>
      <c r="C145" s="183" t="s">
        <v>511</v>
      </c>
      <c r="D145" s="107">
        <v>5.04</v>
      </c>
      <c r="E145" s="107"/>
      <c r="F145" s="107"/>
      <c r="G145" s="127"/>
      <c r="H145" s="3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68"/>
      <c r="P145" s="368"/>
      <c r="Q145" s="368"/>
      <c r="R145" s="368"/>
      <c r="S145" s="368"/>
      <c r="T145" s="368"/>
      <c r="U145" s="368"/>
      <c r="V145" s="131"/>
      <c r="W145" s="132"/>
      <c r="X145" s="131"/>
      <c r="Y145" s="131"/>
      <c r="Z145" s="131"/>
      <c r="AA145" s="131"/>
    </row>
    <row r="146" spans="1:27" ht="20.10000000000000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68"/>
      <c r="P146" s="368"/>
      <c r="Q146" s="368"/>
      <c r="R146" s="368"/>
      <c r="S146" s="368"/>
      <c r="T146" s="368"/>
      <c r="U146" s="368"/>
      <c r="V146" s="131"/>
      <c r="W146" s="132"/>
      <c r="X146" s="131"/>
      <c r="Y146" s="131"/>
      <c r="Z146" s="131"/>
      <c r="AA146" s="131"/>
    </row>
    <row r="147" spans="1:27" ht="20.10000000000000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68"/>
      <c r="P147" s="368"/>
      <c r="Q147" s="368"/>
      <c r="R147" s="368"/>
      <c r="S147" s="368"/>
      <c r="T147" s="368"/>
      <c r="U147" s="3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37" t="s">
        <v>234</v>
      </c>
      <c r="B148" s="538"/>
      <c r="C148" s="36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customHeight="1">
      <c r="A149" s="259">
        <v>30700013</v>
      </c>
      <c r="B149" s="258" t="s">
        <v>103</v>
      </c>
      <c r="C149" s="366"/>
      <c r="D149" s="107">
        <v>3.65</v>
      </c>
      <c r="E149" s="107"/>
      <c r="F149" s="105"/>
      <c r="G149" s="127"/>
      <c r="H149" s="360">
        <f t="shared" ref="H149:H162" si="40">D149*G149</f>
        <v>0</v>
      </c>
      <c r="I149" s="128"/>
      <c r="J149" s="129" t="str">
        <f t="array" ref="J149">IF(ISERROR(G149/I149),"",G149/I149)</f>
        <v/>
      </c>
      <c r="K149" s="3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68"/>
      <c r="P149" s="368"/>
      <c r="Q149" s="368"/>
      <c r="R149" s="368"/>
      <c r="S149" s="368"/>
      <c r="T149" s="368"/>
      <c r="U149" s="3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9">
        <v>30700014</v>
      </c>
      <c r="B150" s="139" t="s">
        <v>236</v>
      </c>
      <c r="C150" s="366"/>
      <c r="D150" s="107">
        <v>6.58</v>
      </c>
      <c r="E150" s="107"/>
      <c r="F150" s="107"/>
      <c r="G150" s="127"/>
      <c r="H150" s="3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68"/>
      <c r="P150" s="368"/>
      <c r="Q150" s="368"/>
      <c r="R150" s="368"/>
      <c r="S150" s="368"/>
      <c r="T150" s="368"/>
      <c r="U150" s="3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9">
        <v>30700016</v>
      </c>
      <c r="B151" s="139" t="s">
        <v>237</v>
      </c>
      <c r="C151" s="366"/>
      <c r="D151" s="107">
        <v>7.8</v>
      </c>
      <c r="E151" s="107"/>
      <c r="F151" s="107"/>
      <c r="G151" s="127"/>
      <c r="H151" s="3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68"/>
      <c r="P151" s="368"/>
      <c r="Q151" s="368"/>
      <c r="R151" s="368"/>
      <c r="S151" s="368"/>
      <c r="T151" s="368"/>
      <c r="U151" s="3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9">
        <v>30700017</v>
      </c>
      <c r="B152" s="139" t="s">
        <v>238</v>
      </c>
      <c r="C152" s="366"/>
      <c r="D152" s="107">
        <v>4.4000000000000004</v>
      </c>
      <c r="E152" s="107"/>
      <c r="F152" s="107"/>
      <c r="G152" s="127"/>
      <c r="H152" s="3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68"/>
      <c r="P152" s="368"/>
      <c r="Q152" s="368"/>
      <c r="R152" s="368"/>
      <c r="S152" s="368"/>
      <c r="T152" s="368"/>
      <c r="U152" s="3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68"/>
      <c r="P153" s="368"/>
      <c r="Q153" s="368"/>
      <c r="R153" s="368"/>
      <c r="S153" s="368"/>
      <c r="T153" s="368"/>
      <c r="U153" s="368"/>
      <c r="V153" s="131"/>
      <c r="W153" s="132"/>
      <c r="X153" s="131"/>
      <c r="Y153" s="131"/>
      <c r="Z153" s="131"/>
      <c r="AA153" s="131"/>
    </row>
    <row r="154" spans="1:27" ht="20.100000000000001" customHeight="1">
      <c r="A154" s="265"/>
      <c r="B154" s="366" t="s">
        <v>493</v>
      </c>
      <c r="C154" s="366" t="s">
        <v>179</v>
      </c>
      <c r="D154" s="107">
        <v>6.04</v>
      </c>
      <c r="E154" s="107"/>
      <c r="F154" s="107"/>
      <c r="G154" s="127"/>
      <c r="H154" s="3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68"/>
      <c r="P154" s="368"/>
      <c r="Q154" s="368"/>
      <c r="R154" s="368"/>
      <c r="S154" s="368"/>
      <c r="T154" s="368"/>
      <c r="U154" s="3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65">
        <v>30700019</v>
      </c>
      <c r="B155" s="366" t="s">
        <v>239</v>
      </c>
      <c r="C155" s="366" t="s">
        <v>186</v>
      </c>
      <c r="D155" s="107">
        <v>6.04</v>
      </c>
      <c r="E155" s="107"/>
      <c r="F155" s="107"/>
      <c r="G155" s="127"/>
      <c r="H155" s="3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68"/>
      <c r="P155" s="368"/>
      <c r="Q155" s="368"/>
      <c r="R155" s="368"/>
      <c r="S155" s="368"/>
      <c r="T155" s="368"/>
      <c r="U155" s="3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65">
        <v>30601015</v>
      </c>
      <c r="B156" s="366" t="s">
        <v>440</v>
      </c>
      <c r="C156" s="366" t="s">
        <v>179</v>
      </c>
      <c r="D156" s="107">
        <v>6</v>
      </c>
      <c r="E156" s="107"/>
      <c r="F156" s="107"/>
      <c r="G156" s="127"/>
      <c r="H156" s="360">
        <f t="shared" si="40"/>
        <v>0</v>
      </c>
      <c r="I156" s="128"/>
      <c r="J156" s="129"/>
      <c r="K156" s="130"/>
      <c r="L156" s="128"/>
      <c r="M156" s="108"/>
      <c r="N156" s="129"/>
      <c r="O156" s="368"/>
      <c r="P156" s="368"/>
      <c r="Q156" s="368"/>
      <c r="R156" s="368"/>
      <c r="S156" s="368"/>
      <c r="T156" s="368"/>
      <c r="U156" s="368"/>
      <c r="V156" s="131"/>
      <c r="W156" s="132"/>
      <c r="X156" s="131"/>
      <c r="Y156" s="131"/>
      <c r="Z156" s="131"/>
      <c r="AA156" s="131"/>
    </row>
    <row r="157" spans="1:27" ht="20.100000000000001" customHeight="1">
      <c r="A157" s="265">
        <v>30101016</v>
      </c>
      <c r="B157" s="366" t="s">
        <v>440</v>
      </c>
      <c r="C157" s="366" t="s">
        <v>60</v>
      </c>
      <c r="D157" s="107">
        <v>6</v>
      </c>
      <c r="E157" s="107"/>
      <c r="F157" s="107"/>
      <c r="G157" s="127"/>
      <c r="H157" s="3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68"/>
      <c r="P157" s="368"/>
      <c r="Q157" s="368"/>
      <c r="R157" s="368"/>
      <c r="S157" s="368"/>
      <c r="T157" s="368"/>
      <c r="U157" s="36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9">
        <v>30700018</v>
      </c>
      <c r="B158" s="359" t="s">
        <v>240</v>
      </c>
      <c r="C158" s="125"/>
      <c r="D158" s="107">
        <v>7.3</v>
      </c>
      <c r="E158" s="107"/>
      <c r="F158" s="107"/>
      <c r="G158" s="127"/>
      <c r="H158" s="3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68"/>
      <c r="P158" s="368"/>
      <c r="Q158" s="368"/>
      <c r="R158" s="368"/>
      <c r="S158" s="368"/>
      <c r="T158" s="368"/>
      <c r="U158" s="3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9">
        <v>30700010</v>
      </c>
      <c r="B159" s="359" t="s">
        <v>241</v>
      </c>
      <c r="C159" s="125"/>
      <c r="D159" s="107">
        <f>78*120/1000</f>
        <v>9.36</v>
      </c>
      <c r="E159" s="107"/>
      <c r="F159" s="107"/>
      <c r="G159" s="127"/>
      <c r="H159" s="3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68"/>
      <c r="P159" s="368"/>
      <c r="Q159" s="368"/>
      <c r="R159" s="368"/>
      <c r="S159" s="368"/>
      <c r="T159" s="368"/>
      <c r="U159" s="3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9">
        <v>30700015</v>
      </c>
      <c r="B160" s="359" t="s">
        <v>242</v>
      </c>
      <c r="C160" s="125"/>
      <c r="D160" s="107">
        <v>4.5</v>
      </c>
      <c r="E160" s="107"/>
      <c r="F160" s="107"/>
      <c r="G160" s="127"/>
      <c r="H160" s="360">
        <f t="shared" si="40"/>
        <v>0</v>
      </c>
      <c r="I160" s="128"/>
      <c r="J160" s="129"/>
      <c r="K160" s="130"/>
      <c r="L160" s="128"/>
      <c r="M160" s="108"/>
      <c r="N160" s="129"/>
      <c r="O160" s="368"/>
      <c r="P160" s="368"/>
      <c r="Q160" s="368"/>
      <c r="R160" s="368"/>
      <c r="S160" s="368"/>
      <c r="T160" s="368"/>
      <c r="U160" s="36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9">
        <v>30700012</v>
      </c>
      <c r="B161" s="359" t="s">
        <v>243</v>
      </c>
      <c r="C161" s="125"/>
      <c r="D161" s="107">
        <v>4.5</v>
      </c>
      <c r="E161" s="107"/>
      <c r="F161" s="107"/>
      <c r="G161" s="127"/>
      <c r="H161" s="360">
        <f t="shared" si="40"/>
        <v>0</v>
      </c>
      <c r="I161" s="128"/>
      <c r="J161" s="129"/>
      <c r="K161" s="130"/>
      <c r="L161" s="128"/>
      <c r="M161" s="108"/>
      <c r="N161" s="129"/>
      <c r="O161" s="368"/>
      <c r="P161" s="368"/>
      <c r="Q161" s="368"/>
      <c r="R161" s="368"/>
      <c r="S161" s="368"/>
      <c r="T161" s="368"/>
      <c r="U161" s="36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60">
        <f t="shared" si="40"/>
        <v>0</v>
      </c>
      <c r="I162" s="128"/>
      <c r="J162" s="129"/>
      <c r="K162" s="130"/>
      <c r="L162" s="128"/>
      <c r="M162" s="108"/>
      <c r="N162" s="129"/>
      <c r="O162" s="368"/>
      <c r="P162" s="368"/>
      <c r="Q162" s="368"/>
      <c r="R162" s="368"/>
      <c r="S162" s="368"/>
      <c r="T162" s="368"/>
      <c r="U162" s="368"/>
      <c r="V162" s="131"/>
      <c r="W162" s="132"/>
      <c r="X162" s="131"/>
      <c r="Y162" s="131"/>
      <c r="Z162" s="131"/>
      <c r="AA162" s="131"/>
    </row>
    <row r="163" spans="1:27" ht="20.100000000000001" customHeight="1">
      <c r="A163" s="537" t="s">
        <v>244</v>
      </c>
      <c r="B163" s="538"/>
      <c r="C163" s="36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0</v>
      </c>
      <c r="H164" s="152">
        <f>SUM(H28,H86,H121,H137,H148,H163)</f>
        <v>0</v>
      </c>
      <c r="I164" s="152">
        <f>SUM(I28,I86,I121,I137,I148,I163)</f>
        <v>0</v>
      </c>
      <c r="J164" s="153" t="str">
        <f t="array" ref="J164">IF(ISERROR(G164/I164),"",G164/I164)</f>
        <v/>
      </c>
      <c r="K164" s="152">
        <f>SUM(K28,K86,K121,K137,K148,K163)</f>
        <v>0</v>
      </c>
      <c r="L164" s="153" t="str">
        <f>IF(ISERROR(G164/K164),"",G164/K164)</f>
        <v/>
      </c>
      <c r="M164" s="152">
        <f t="shared" ref="M164:AA164" si="42">SUM(M28,M86,M121,M137,M148,M163)</f>
        <v>0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362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362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362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362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362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362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362">
        <f>G164</f>
        <v>0</v>
      </c>
      <c r="C171" s="513" t="s">
        <v>269</v>
      </c>
      <c r="D171" s="512"/>
      <c r="E171" s="503">
        <f>H164</f>
        <v>0</v>
      </c>
      <c r="F171" s="503"/>
      <c r="G171" s="503" t="s">
        <v>270</v>
      </c>
      <c r="H171" s="503"/>
      <c r="I171" s="531" t="str">
        <f>L164</f>
        <v/>
      </c>
      <c r="J171" s="531"/>
      <c r="K171" s="533" t="s">
        <v>271</v>
      </c>
      <c r="L171" s="533"/>
      <c r="M171" s="531" t="str">
        <f>J164</f>
        <v/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362">
        <f>I164+C170</f>
        <v>4</v>
      </c>
      <c r="C172" s="510" t="s">
        <v>251</v>
      </c>
      <c r="D172" s="511"/>
      <c r="E172" s="528">
        <f>K164+I170</f>
        <v>41</v>
      </c>
      <c r="F172" s="528"/>
      <c r="G172" s="503" t="s">
        <v>274</v>
      </c>
      <c r="H172" s="503"/>
      <c r="I172" s="531">
        <f>B172-E172</f>
        <v>-37</v>
      </c>
      <c r="J172" s="531"/>
      <c r="K172" s="533" t="s">
        <v>275</v>
      </c>
      <c r="L172" s="533"/>
      <c r="M172" s="534">
        <f>IF(ISERROR(I172/E172),"",I172/E172)</f>
        <v>-0.90243902439024393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362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 t="str">
        <f t="array" ref="M173">IF(ISERROR(I173/B171),"",I173/B171)</f>
        <v/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366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customHeight="1">
      <c r="A178" s="259">
        <v>30100030</v>
      </c>
      <c r="B178" s="359" t="s">
        <v>178</v>
      </c>
      <c r="C178" s="125" t="s">
        <v>179</v>
      </c>
      <c r="D178" s="107">
        <v>5.03</v>
      </c>
      <c r="E178" s="107"/>
      <c r="F178" s="107"/>
      <c r="G178" s="150"/>
      <c r="H178" s="3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68"/>
      <c r="P178" s="368"/>
      <c r="Q178" s="368"/>
      <c r="R178" s="368"/>
      <c r="S178" s="368"/>
      <c r="T178" s="368"/>
      <c r="U178" s="3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68"/>
      <c r="P179" s="368"/>
      <c r="Q179" s="368"/>
      <c r="R179" s="368"/>
      <c r="S179" s="368"/>
      <c r="T179" s="368"/>
      <c r="U179" s="3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68"/>
      <c r="P180" s="368"/>
      <c r="Q180" s="368"/>
      <c r="R180" s="368"/>
      <c r="S180" s="368"/>
      <c r="T180" s="368"/>
      <c r="U180" s="3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68"/>
      <c r="P181" s="368"/>
      <c r="Q181" s="368"/>
      <c r="R181" s="368"/>
      <c r="S181" s="368"/>
      <c r="T181" s="368"/>
      <c r="U181" s="36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68"/>
      <c r="P182" s="368"/>
      <c r="Q182" s="368"/>
      <c r="R182" s="368"/>
      <c r="S182" s="368"/>
      <c r="T182" s="368"/>
      <c r="U182" s="3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6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68"/>
      <c r="P183" s="368"/>
      <c r="Q183" s="368"/>
      <c r="R183" s="368"/>
      <c r="S183" s="368"/>
      <c r="T183" s="368"/>
      <c r="U183" s="36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68"/>
      <c r="P184" s="368"/>
      <c r="Q184" s="368"/>
      <c r="R184" s="368"/>
      <c r="S184" s="368"/>
      <c r="T184" s="368"/>
      <c r="U184" s="368"/>
      <c r="V184" s="131"/>
      <c r="W184" s="132"/>
      <c r="X184" s="131"/>
      <c r="Y184" s="131"/>
      <c r="Z184" s="131"/>
      <c r="AA184" s="131"/>
    </row>
    <row r="185" spans="1:27" ht="20.10000000000000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68"/>
      <c r="P185" s="368"/>
      <c r="Q185" s="368"/>
      <c r="R185" s="368"/>
      <c r="S185" s="368"/>
      <c r="T185" s="368"/>
      <c r="U185" s="368"/>
      <c r="V185" s="131"/>
      <c r="W185" s="132"/>
      <c r="X185" s="131"/>
      <c r="Y185" s="131"/>
      <c r="Z185" s="131"/>
      <c r="AA185" s="131"/>
    </row>
    <row r="186" spans="1:27" ht="20.10000000000000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60">
        <f t="shared" si="43"/>
        <v>0</v>
      </c>
      <c r="I186" s="3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68"/>
      <c r="P186" s="368"/>
      <c r="Q186" s="368"/>
      <c r="R186" s="368"/>
      <c r="S186" s="368"/>
      <c r="T186" s="368"/>
      <c r="U186" s="3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60">
        <f t="shared" si="43"/>
        <v>0</v>
      </c>
      <c r="I187" s="3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68"/>
      <c r="P187" s="368"/>
      <c r="Q187" s="368"/>
      <c r="R187" s="368"/>
      <c r="S187" s="368"/>
      <c r="T187" s="368"/>
      <c r="U187" s="3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68"/>
      <c r="P188" s="368"/>
      <c r="Q188" s="368"/>
      <c r="R188" s="368"/>
      <c r="S188" s="368"/>
      <c r="T188" s="368"/>
      <c r="U188" s="368"/>
      <c r="V188" s="131"/>
      <c r="W188" s="132"/>
      <c r="X188" s="131"/>
      <c r="Y188" s="131"/>
      <c r="Z188" s="131"/>
      <c r="AA188" s="131"/>
    </row>
    <row r="189" spans="1:27" ht="20.10000000000000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68"/>
      <c r="P189" s="368"/>
      <c r="Q189" s="368"/>
      <c r="R189" s="368"/>
      <c r="S189" s="368"/>
      <c r="T189" s="368"/>
      <c r="U189" s="368"/>
      <c r="V189" s="131"/>
      <c r="W189" s="132"/>
      <c r="X189" s="131"/>
      <c r="Y189" s="131"/>
      <c r="Z189" s="131"/>
      <c r="AA189" s="131"/>
    </row>
    <row r="190" spans="1:27" ht="20.10000000000000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68"/>
      <c r="P190" s="368"/>
      <c r="Q190" s="368"/>
      <c r="R190" s="368"/>
      <c r="S190" s="368"/>
      <c r="T190" s="368"/>
      <c r="U190" s="36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68"/>
      <c r="P191" s="368"/>
      <c r="Q191" s="368"/>
      <c r="R191" s="368"/>
      <c r="S191" s="368"/>
      <c r="T191" s="368"/>
      <c r="U191" s="3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68"/>
      <c r="P192" s="368"/>
      <c r="Q192" s="368"/>
      <c r="R192" s="368"/>
      <c r="S192" s="368"/>
      <c r="T192" s="368"/>
      <c r="U192" s="3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60">
        <v>30100003</v>
      </c>
      <c r="B193" s="139" t="s">
        <v>198</v>
      </c>
      <c r="C193" s="366" t="s">
        <v>190</v>
      </c>
      <c r="D193" s="107">
        <v>4.8</v>
      </c>
      <c r="E193" s="107"/>
      <c r="F193" s="107"/>
      <c r="G193" s="127"/>
      <c r="H193" s="3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68"/>
      <c r="P193" s="368"/>
      <c r="Q193" s="368"/>
      <c r="R193" s="368"/>
      <c r="S193" s="368"/>
      <c r="T193" s="368"/>
      <c r="U193" s="368"/>
      <c r="V193" s="131"/>
      <c r="W193" s="132"/>
      <c r="X193" s="131"/>
      <c r="Y193" s="131"/>
      <c r="Z193" s="131"/>
      <c r="AA193" s="131"/>
    </row>
    <row r="194" spans="1:27" ht="20.100000000000001" customHeight="1">
      <c r="A194" s="260">
        <v>30100004</v>
      </c>
      <c r="B194" s="139" t="s">
        <v>198</v>
      </c>
      <c r="C194" s="366" t="s">
        <v>187</v>
      </c>
      <c r="D194" s="107">
        <v>4.8</v>
      </c>
      <c r="E194" s="107"/>
      <c r="F194" s="107"/>
      <c r="G194" s="127"/>
      <c r="H194" s="3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68"/>
      <c r="P194" s="368"/>
      <c r="Q194" s="368"/>
      <c r="R194" s="368"/>
      <c r="S194" s="368"/>
      <c r="T194" s="368"/>
      <c r="U194" s="368"/>
      <c r="V194" s="131"/>
      <c r="W194" s="132"/>
      <c r="X194" s="131"/>
      <c r="Y194" s="131"/>
      <c r="Z194" s="131"/>
      <c r="AA194" s="131"/>
    </row>
    <row r="195" spans="1:27" ht="20.100000000000001" customHeight="1">
      <c r="A195" s="260">
        <v>30100006</v>
      </c>
      <c r="B195" s="139" t="s">
        <v>198</v>
      </c>
      <c r="C195" s="366" t="s">
        <v>179</v>
      </c>
      <c r="D195" s="107">
        <v>4.8</v>
      </c>
      <c r="E195" s="107"/>
      <c r="F195" s="107"/>
      <c r="G195" s="127"/>
      <c r="H195" s="3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68"/>
      <c r="P195" s="368"/>
      <c r="Q195" s="368"/>
      <c r="R195" s="368"/>
      <c r="S195" s="368"/>
      <c r="T195" s="368"/>
      <c r="U195" s="368"/>
      <c r="V195" s="131"/>
      <c r="W195" s="132"/>
      <c r="X195" s="131"/>
      <c r="Y195" s="131"/>
      <c r="Z195" s="131"/>
      <c r="AA195" s="131"/>
    </row>
    <row r="196" spans="1:27" ht="20.100000000000001" customHeight="1">
      <c r="A196" s="260">
        <v>30100005</v>
      </c>
      <c r="B196" s="139" t="s">
        <v>198</v>
      </c>
      <c r="C196" s="366" t="s">
        <v>199</v>
      </c>
      <c r="D196" s="107">
        <v>4.8</v>
      </c>
      <c r="E196" s="107"/>
      <c r="F196" s="107"/>
      <c r="G196" s="127"/>
      <c r="H196" s="3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68"/>
      <c r="P196" s="368"/>
      <c r="Q196" s="368"/>
      <c r="R196" s="368"/>
      <c r="S196" s="368"/>
      <c r="T196" s="368"/>
      <c r="U196" s="368"/>
      <c r="V196" s="131"/>
      <c r="W196" s="132"/>
      <c r="X196" s="131"/>
      <c r="Y196" s="131"/>
      <c r="Z196" s="131"/>
      <c r="AA196" s="131"/>
    </row>
    <row r="197" spans="1:27" ht="20.10000000000000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68"/>
      <c r="P197" s="368"/>
      <c r="Q197" s="368"/>
      <c r="R197" s="368"/>
      <c r="S197" s="368"/>
      <c r="T197" s="368"/>
      <c r="U197" s="3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68"/>
      <c r="P198" s="368"/>
      <c r="Q198" s="368"/>
      <c r="R198" s="368"/>
      <c r="S198" s="368"/>
      <c r="T198" s="368"/>
      <c r="U198" s="3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37" t="s">
        <v>201</v>
      </c>
      <c r="B199" s="538"/>
      <c r="C199" s="369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customHeight="1">
      <c r="A200" s="260">
        <v>30100012</v>
      </c>
      <c r="B200" s="359" t="s">
        <v>206</v>
      </c>
      <c r="C200" s="125" t="s">
        <v>199</v>
      </c>
      <c r="D200" s="107">
        <v>5.03</v>
      </c>
      <c r="E200" s="107"/>
      <c r="F200" s="107"/>
      <c r="G200" s="127"/>
      <c r="H200" s="3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64"/>
      <c r="P200" s="364"/>
      <c r="Q200" s="364"/>
      <c r="R200" s="364"/>
      <c r="S200" s="364"/>
      <c r="T200" s="364"/>
      <c r="U200" s="3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60">
        <v>30100011</v>
      </c>
      <c r="B201" s="359" t="s">
        <v>425</v>
      </c>
      <c r="C201" s="183" t="s">
        <v>427</v>
      </c>
      <c r="D201" s="107">
        <v>5.03</v>
      </c>
      <c r="E201" s="107"/>
      <c r="F201" s="107"/>
      <c r="G201" s="127"/>
      <c r="H201" s="3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64"/>
      <c r="P201" s="364"/>
      <c r="Q201" s="364"/>
      <c r="R201" s="364"/>
      <c r="S201" s="364"/>
      <c r="T201" s="364"/>
      <c r="U201" s="364"/>
      <c r="V201" s="131"/>
      <c r="W201" s="132"/>
      <c r="X201" s="131"/>
      <c r="Y201" s="131"/>
      <c r="Z201" s="131"/>
      <c r="AA201" s="131"/>
    </row>
    <row r="202" spans="1:27" ht="20.100000000000001" customHeight="1">
      <c r="A202" s="260">
        <v>30100010</v>
      </c>
      <c r="B202" s="359" t="s">
        <v>206</v>
      </c>
      <c r="C202" s="125" t="s">
        <v>186</v>
      </c>
      <c r="D202" s="107">
        <v>5.03</v>
      </c>
      <c r="E202" s="107"/>
      <c r="F202" s="107"/>
      <c r="G202" s="127"/>
      <c r="H202" s="3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64"/>
      <c r="P202" s="364"/>
      <c r="Q202" s="364"/>
      <c r="R202" s="364"/>
      <c r="S202" s="364"/>
      <c r="T202" s="364"/>
      <c r="U202" s="3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60">
        <v>30100014</v>
      </c>
      <c r="B203" s="359" t="s">
        <v>206</v>
      </c>
      <c r="C203" s="125" t="s">
        <v>203</v>
      </c>
      <c r="D203" s="107">
        <v>5.03</v>
      </c>
      <c r="E203" s="107"/>
      <c r="F203" s="107"/>
      <c r="G203" s="127"/>
      <c r="H203" s="3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64"/>
      <c r="P203" s="364"/>
      <c r="Q203" s="364"/>
      <c r="R203" s="364"/>
      <c r="S203" s="364"/>
      <c r="T203" s="364"/>
      <c r="U203" s="3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60">
        <v>30100013</v>
      </c>
      <c r="B204" s="359" t="s">
        <v>206</v>
      </c>
      <c r="C204" s="125" t="s">
        <v>207</v>
      </c>
      <c r="D204" s="107">
        <v>5.03</v>
      </c>
      <c r="E204" s="107"/>
      <c r="F204" s="107"/>
      <c r="G204" s="127"/>
      <c r="H204" s="3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64"/>
      <c r="P204" s="364"/>
      <c r="Q204" s="364"/>
      <c r="R204" s="364"/>
      <c r="S204" s="364"/>
      <c r="T204" s="364"/>
      <c r="U204" s="3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60">
        <v>30100016</v>
      </c>
      <c r="B205" s="359" t="s">
        <v>414</v>
      </c>
      <c r="C205" s="183" t="s">
        <v>415</v>
      </c>
      <c r="D205" s="107">
        <v>5.03</v>
      </c>
      <c r="E205" s="107"/>
      <c r="F205" s="107"/>
      <c r="G205" s="127"/>
      <c r="H205" s="3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64"/>
      <c r="P205" s="364"/>
      <c r="Q205" s="364"/>
      <c r="R205" s="364"/>
      <c r="S205" s="364"/>
      <c r="T205" s="364"/>
      <c r="U205" s="364"/>
      <c r="V205" s="131"/>
      <c r="W205" s="132"/>
      <c r="X205" s="131"/>
      <c r="Y205" s="131"/>
      <c r="Z205" s="131"/>
      <c r="AA205" s="131"/>
    </row>
    <row r="206" spans="1:27" ht="20.100000000000001" customHeight="1">
      <c r="A206" s="260">
        <v>30100017</v>
      </c>
      <c r="B206" s="359" t="s">
        <v>414</v>
      </c>
      <c r="C206" s="183" t="s">
        <v>416</v>
      </c>
      <c r="D206" s="107">
        <v>5.03</v>
      </c>
      <c r="E206" s="107"/>
      <c r="F206" s="107"/>
      <c r="G206" s="127"/>
      <c r="H206" s="3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64"/>
      <c r="P206" s="364"/>
      <c r="Q206" s="364"/>
      <c r="R206" s="364"/>
      <c r="S206" s="364"/>
      <c r="T206" s="364"/>
      <c r="U206" s="364"/>
      <c r="V206" s="131"/>
      <c r="W206" s="132"/>
      <c r="X206" s="131"/>
      <c r="Y206" s="131"/>
      <c r="Z206" s="131"/>
      <c r="AA206" s="131"/>
    </row>
    <row r="207" spans="1:27" ht="20.100000000000001" customHeight="1">
      <c r="A207" s="260">
        <v>30100015</v>
      </c>
      <c r="B207" s="359" t="s">
        <v>414</v>
      </c>
      <c r="C207" s="183" t="s">
        <v>61</v>
      </c>
      <c r="D207" s="107">
        <v>5.03</v>
      </c>
      <c r="E207" s="107"/>
      <c r="F207" s="107"/>
      <c r="G207" s="127"/>
      <c r="H207" s="3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64"/>
      <c r="P207" s="364"/>
      <c r="Q207" s="364"/>
      <c r="R207" s="364"/>
      <c r="S207" s="364"/>
      <c r="T207" s="364"/>
      <c r="U207" s="364"/>
      <c r="V207" s="131"/>
      <c r="W207" s="132"/>
      <c r="X207" s="131"/>
      <c r="Y207" s="131"/>
      <c r="Z207" s="131"/>
      <c r="AA207" s="131"/>
    </row>
    <row r="208" spans="1:27" ht="20.100000000000001" customHeight="1">
      <c r="A208" s="260">
        <v>30100027</v>
      </c>
      <c r="B208" s="359" t="s">
        <v>208</v>
      </c>
      <c r="C208" s="125" t="s">
        <v>179</v>
      </c>
      <c r="D208" s="107">
        <v>5.08</v>
      </c>
      <c r="E208" s="107"/>
      <c r="F208" s="107"/>
      <c r="G208" s="127"/>
      <c r="H208" s="3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64"/>
      <c r="P208" s="364"/>
      <c r="Q208" s="364"/>
      <c r="R208" s="364"/>
      <c r="S208" s="364"/>
      <c r="T208" s="364"/>
      <c r="U208" s="3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60">
        <v>30100023</v>
      </c>
      <c r="B209" s="359" t="s">
        <v>208</v>
      </c>
      <c r="C209" s="125" t="s">
        <v>204</v>
      </c>
      <c r="D209" s="107">
        <v>5.08</v>
      </c>
      <c r="E209" s="107"/>
      <c r="F209" s="107"/>
      <c r="G209" s="127"/>
      <c r="H209" s="3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64"/>
      <c r="P209" s="364"/>
      <c r="Q209" s="364"/>
      <c r="R209" s="364"/>
      <c r="S209" s="364"/>
      <c r="T209" s="364"/>
      <c r="U209" s="3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60">
        <v>30100024</v>
      </c>
      <c r="B210" s="359" t="s">
        <v>208</v>
      </c>
      <c r="C210" s="125" t="s">
        <v>205</v>
      </c>
      <c r="D210" s="107">
        <v>5.08</v>
      </c>
      <c r="E210" s="107"/>
      <c r="F210" s="107"/>
      <c r="G210" s="127"/>
      <c r="H210" s="3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64"/>
      <c r="P210" s="364"/>
      <c r="Q210" s="364"/>
      <c r="R210" s="364"/>
      <c r="S210" s="364"/>
      <c r="T210" s="364"/>
      <c r="U210" s="3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60">
        <v>30100022</v>
      </c>
      <c r="B211" s="359" t="s">
        <v>208</v>
      </c>
      <c r="C211" s="125" t="s">
        <v>186</v>
      </c>
      <c r="D211" s="107">
        <v>5.08</v>
      </c>
      <c r="E211" s="107"/>
      <c r="F211" s="107"/>
      <c r="G211" s="127"/>
      <c r="H211" s="3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64"/>
      <c r="P211" s="364"/>
      <c r="Q211" s="364"/>
      <c r="R211" s="364"/>
      <c r="S211" s="364"/>
      <c r="T211" s="364"/>
      <c r="U211" s="3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60">
        <v>30100029</v>
      </c>
      <c r="B212" s="359" t="s">
        <v>208</v>
      </c>
      <c r="C212" s="125" t="s">
        <v>203</v>
      </c>
      <c r="D212" s="107">
        <v>5.08</v>
      </c>
      <c r="E212" s="107"/>
      <c r="F212" s="107"/>
      <c r="G212" s="127"/>
      <c r="H212" s="3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64"/>
      <c r="P212" s="364"/>
      <c r="Q212" s="364"/>
      <c r="R212" s="364"/>
      <c r="S212" s="364"/>
      <c r="T212" s="364"/>
      <c r="U212" s="3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60">
        <v>30100026</v>
      </c>
      <c r="B213" s="359" t="s">
        <v>208</v>
      </c>
      <c r="C213" s="125" t="s">
        <v>199</v>
      </c>
      <c r="D213" s="107">
        <v>5.08</v>
      </c>
      <c r="E213" s="107"/>
      <c r="F213" s="107"/>
      <c r="G213" s="127"/>
      <c r="H213" s="3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68"/>
      <c r="P213" s="368"/>
      <c r="Q213" s="368"/>
      <c r="R213" s="368"/>
      <c r="S213" s="368"/>
      <c r="T213" s="368"/>
      <c r="U213" s="3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60">
        <v>30100025</v>
      </c>
      <c r="B214" s="359" t="s">
        <v>208</v>
      </c>
      <c r="C214" s="125" t="s">
        <v>187</v>
      </c>
      <c r="D214" s="107">
        <v>5.08</v>
      </c>
      <c r="E214" s="107"/>
      <c r="F214" s="107"/>
      <c r="G214" s="127"/>
      <c r="H214" s="3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64"/>
      <c r="P214" s="364"/>
      <c r="Q214" s="364"/>
      <c r="R214" s="364"/>
      <c r="S214" s="364"/>
      <c r="T214" s="364"/>
      <c r="U214" s="3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60">
        <v>30100028</v>
      </c>
      <c r="B215" s="359" t="s">
        <v>208</v>
      </c>
      <c r="C215" s="125" t="s">
        <v>207</v>
      </c>
      <c r="D215" s="107">
        <v>5.08</v>
      </c>
      <c r="E215" s="107"/>
      <c r="F215" s="107"/>
      <c r="G215" s="127"/>
      <c r="H215" s="3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68"/>
      <c r="P215" s="368"/>
      <c r="Q215" s="368"/>
      <c r="R215" s="368"/>
      <c r="S215" s="368"/>
      <c r="T215" s="368"/>
      <c r="U215" s="3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60">
        <v>30100032</v>
      </c>
      <c r="B216" s="359" t="s">
        <v>209</v>
      </c>
      <c r="C216" s="125" t="s">
        <v>194</v>
      </c>
      <c r="D216" s="107">
        <v>5.03</v>
      </c>
      <c r="E216" s="107"/>
      <c r="F216" s="107"/>
      <c r="G216" s="127"/>
      <c r="H216" s="3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64"/>
      <c r="P216" s="364"/>
      <c r="Q216" s="364"/>
      <c r="R216" s="364"/>
      <c r="S216" s="364"/>
      <c r="T216" s="364"/>
      <c r="U216" s="3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60">
        <v>30100033</v>
      </c>
      <c r="B217" s="359" t="s">
        <v>209</v>
      </c>
      <c r="C217" s="125" t="s">
        <v>179</v>
      </c>
      <c r="D217" s="107">
        <v>5.03</v>
      </c>
      <c r="E217" s="107"/>
      <c r="F217" s="107"/>
      <c r="G217" s="127"/>
      <c r="H217" s="3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64"/>
      <c r="P217" s="364"/>
      <c r="Q217" s="364"/>
      <c r="R217" s="364"/>
      <c r="S217" s="364"/>
      <c r="T217" s="364"/>
      <c r="U217" s="3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60">
        <v>30100062</v>
      </c>
      <c r="B218" s="359" t="s">
        <v>209</v>
      </c>
      <c r="C218" s="125" t="s">
        <v>195</v>
      </c>
      <c r="D218" s="107">
        <v>5.03</v>
      </c>
      <c r="E218" s="107"/>
      <c r="F218" s="107"/>
      <c r="G218" s="127"/>
      <c r="H218" s="3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64"/>
      <c r="P218" s="364"/>
      <c r="Q218" s="364"/>
      <c r="R218" s="364"/>
      <c r="S218" s="364"/>
      <c r="T218" s="364"/>
      <c r="U218" s="3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60">
        <v>30100031</v>
      </c>
      <c r="B219" s="359" t="s">
        <v>209</v>
      </c>
      <c r="C219" s="125" t="s">
        <v>204</v>
      </c>
      <c r="D219" s="107">
        <v>5.03</v>
      </c>
      <c r="E219" s="107"/>
      <c r="F219" s="107"/>
      <c r="G219" s="127"/>
      <c r="H219" s="3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64"/>
      <c r="P219" s="364"/>
      <c r="Q219" s="364"/>
      <c r="R219" s="364"/>
      <c r="S219" s="364"/>
      <c r="T219" s="364"/>
      <c r="U219" s="3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60">
        <v>30100019</v>
      </c>
      <c r="B220" s="359" t="s">
        <v>382</v>
      </c>
      <c r="C220" s="183" t="s">
        <v>383</v>
      </c>
      <c r="D220" s="107">
        <v>5.03</v>
      </c>
      <c r="E220" s="107"/>
      <c r="F220" s="107"/>
      <c r="G220" s="127"/>
      <c r="H220" s="3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64"/>
      <c r="P220" s="364"/>
      <c r="Q220" s="364"/>
      <c r="R220" s="364"/>
      <c r="S220" s="364"/>
      <c r="T220" s="364"/>
      <c r="U220" s="364"/>
      <c r="V220" s="131"/>
      <c r="W220" s="132"/>
      <c r="X220" s="131"/>
      <c r="Y220" s="131"/>
      <c r="Z220" s="131"/>
      <c r="AA220" s="131"/>
    </row>
    <row r="221" spans="1:27" ht="20.100000000000001" customHeight="1">
      <c r="A221" s="260">
        <v>30100020</v>
      </c>
      <c r="B221" s="359" t="s">
        <v>382</v>
      </c>
      <c r="C221" s="183" t="s">
        <v>384</v>
      </c>
      <c r="D221" s="107">
        <v>5.03</v>
      </c>
      <c r="E221" s="107"/>
      <c r="F221" s="107"/>
      <c r="G221" s="127"/>
      <c r="H221" s="3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64"/>
      <c r="P221" s="364"/>
      <c r="Q221" s="364"/>
      <c r="R221" s="364"/>
      <c r="S221" s="364"/>
      <c r="T221" s="364"/>
      <c r="U221" s="364"/>
      <c r="V221" s="131"/>
      <c r="W221" s="132"/>
      <c r="X221" s="131"/>
      <c r="Y221" s="131"/>
      <c r="Z221" s="131"/>
      <c r="AA221" s="131"/>
    </row>
    <row r="222" spans="1:27" ht="20.100000000000001" customHeight="1">
      <c r="A222" s="260">
        <v>30100021</v>
      </c>
      <c r="B222" s="359" t="s">
        <v>382</v>
      </c>
      <c r="C222" s="183" t="s">
        <v>389</v>
      </c>
      <c r="D222" s="107">
        <v>5.03</v>
      </c>
      <c r="E222" s="107"/>
      <c r="F222" s="107"/>
      <c r="G222" s="127"/>
      <c r="H222" s="3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64"/>
      <c r="P222" s="364"/>
      <c r="Q222" s="364"/>
      <c r="R222" s="364"/>
      <c r="S222" s="364"/>
      <c r="T222" s="364"/>
      <c r="U222" s="364"/>
      <c r="V222" s="131"/>
      <c r="W222" s="132"/>
      <c r="X222" s="131"/>
      <c r="Y222" s="131"/>
      <c r="Z222" s="131"/>
      <c r="AA222" s="131"/>
    </row>
    <row r="223" spans="1:27" ht="20.100000000000001" customHeight="1">
      <c r="A223" s="260">
        <v>30100018</v>
      </c>
      <c r="B223" s="359" t="s">
        <v>382</v>
      </c>
      <c r="C223" s="183" t="s">
        <v>391</v>
      </c>
      <c r="D223" s="107">
        <v>5.03</v>
      </c>
      <c r="E223" s="107"/>
      <c r="F223" s="107"/>
      <c r="G223" s="127"/>
      <c r="H223" s="3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64"/>
      <c r="P223" s="364"/>
      <c r="Q223" s="364"/>
      <c r="R223" s="364"/>
      <c r="S223" s="364"/>
      <c r="T223" s="364"/>
      <c r="U223" s="364"/>
      <c r="V223" s="131"/>
      <c r="W223" s="132"/>
      <c r="X223" s="131"/>
      <c r="Y223" s="131"/>
      <c r="Z223" s="131"/>
      <c r="AA223" s="131"/>
    </row>
    <row r="224" spans="1:27" ht="20.100000000000001" customHeight="1">
      <c r="A224" s="263">
        <v>30700007</v>
      </c>
      <c r="B224" s="359" t="s">
        <v>418</v>
      </c>
      <c r="C224" s="183" t="s">
        <v>364</v>
      </c>
      <c r="D224" s="107">
        <v>5.03</v>
      </c>
      <c r="E224" s="107"/>
      <c r="F224" s="107"/>
      <c r="G224" s="127"/>
      <c r="H224" s="3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64"/>
      <c r="P224" s="364"/>
      <c r="Q224" s="364"/>
      <c r="R224" s="364"/>
      <c r="S224" s="364"/>
      <c r="T224" s="364"/>
      <c r="U224" s="364"/>
      <c r="V224" s="131"/>
      <c r="W224" s="132"/>
      <c r="X224" s="131"/>
      <c r="Y224" s="131"/>
      <c r="Z224" s="131"/>
      <c r="AA224" s="131"/>
    </row>
    <row r="225" spans="1:27" ht="20.100000000000001" customHeight="1">
      <c r="A225" s="263">
        <v>30700006</v>
      </c>
      <c r="B225" s="359" t="s">
        <v>418</v>
      </c>
      <c r="C225" s="183" t="s">
        <v>365</v>
      </c>
      <c r="D225" s="107">
        <v>5.03</v>
      </c>
      <c r="E225" s="107"/>
      <c r="F225" s="107"/>
      <c r="G225" s="127"/>
      <c r="H225" s="3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64"/>
      <c r="P225" s="364"/>
      <c r="Q225" s="364"/>
      <c r="R225" s="364"/>
      <c r="S225" s="364"/>
      <c r="T225" s="364"/>
      <c r="U225" s="364"/>
      <c r="V225" s="131"/>
      <c r="W225" s="132"/>
      <c r="X225" s="131"/>
      <c r="Y225" s="131"/>
      <c r="Z225" s="131"/>
      <c r="AA225" s="131"/>
    </row>
    <row r="226" spans="1:27" ht="20.100000000000001" customHeight="1">
      <c r="A226" s="263">
        <v>30700008</v>
      </c>
      <c r="B226" s="359" t="s">
        <v>418</v>
      </c>
      <c r="C226" s="183" t="s">
        <v>366</v>
      </c>
      <c r="D226" s="107">
        <v>5.03</v>
      </c>
      <c r="E226" s="107"/>
      <c r="F226" s="107"/>
      <c r="G226" s="127"/>
      <c r="H226" s="3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64"/>
      <c r="P226" s="364"/>
      <c r="Q226" s="364"/>
      <c r="R226" s="364"/>
      <c r="S226" s="364"/>
      <c r="T226" s="364"/>
      <c r="U226" s="364"/>
      <c r="V226" s="131"/>
      <c r="W226" s="132"/>
      <c r="X226" s="131"/>
      <c r="Y226" s="131"/>
      <c r="Z226" s="131"/>
      <c r="AA226" s="131"/>
    </row>
    <row r="227" spans="1:27" ht="20.100000000000001" customHeight="1">
      <c r="A227" s="263">
        <v>30700009</v>
      </c>
      <c r="B227" s="359" t="s">
        <v>418</v>
      </c>
      <c r="C227" s="183" t="s">
        <v>367</v>
      </c>
      <c r="D227" s="107">
        <v>5.03</v>
      </c>
      <c r="E227" s="107"/>
      <c r="F227" s="107"/>
      <c r="G227" s="127"/>
      <c r="H227" s="3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64"/>
      <c r="P227" s="364"/>
      <c r="Q227" s="364"/>
      <c r="R227" s="364"/>
      <c r="S227" s="364"/>
      <c r="T227" s="364"/>
      <c r="U227" s="364"/>
      <c r="V227" s="131"/>
      <c r="W227" s="132"/>
      <c r="X227" s="131"/>
      <c r="Y227" s="131"/>
      <c r="Z227" s="131"/>
      <c r="AA227" s="131"/>
    </row>
    <row r="228" spans="1:27" ht="20.10000000000000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36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68"/>
      <c r="P228" s="368"/>
      <c r="Q228" s="368"/>
      <c r="R228" s="368"/>
      <c r="S228" s="368"/>
      <c r="T228" s="368"/>
      <c r="U228" s="36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3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68"/>
      <c r="P229" s="368"/>
      <c r="Q229" s="368"/>
      <c r="R229" s="368"/>
      <c r="S229" s="368"/>
      <c r="T229" s="368"/>
      <c r="U229" s="3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3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68"/>
      <c r="P230" s="368"/>
      <c r="Q230" s="368"/>
      <c r="R230" s="368"/>
      <c r="S230" s="368"/>
      <c r="T230" s="368"/>
      <c r="U230" s="3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68"/>
      <c r="P231" s="368"/>
      <c r="Q231" s="368"/>
      <c r="R231" s="368"/>
      <c r="S231" s="368"/>
      <c r="T231" s="368"/>
      <c r="U231" s="3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68"/>
      <c r="P232" s="368"/>
      <c r="Q232" s="368"/>
      <c r="R232" s="368"/>
      <c r="S232" s="368"/>
      <c r="T232" s="368"/>
      <c r="U232" s="3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68"/>
      <c r="P233" s="368"/>
      <c r="Q233" s="368"/>
      <c r="R233" s="368"/>
      <c r="S233" s="368"/>
      <c r="T233" s="368"/>
      <c r="U233" s="3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68"/>
      <c r="P234" s="368"/>
      <c r="Q234" s="368"/>
      <c r="R234" s="368"/>
      <c r="S234" s="368"/>
      <c r="T234" s="368"/>
      <c r="U234" s="3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68"/>
      <c r="P235" s="368"/>
      <c r="Q235" s="368"/>
      <c r="R235" s="368"/>
      <c r="S235" s="368"/>
      <c r="T235" s="368"/>
      <c r="U235" s="3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68"/>
      <c r="P236" s="368"/>
      <c r="Q236" s="368"/>
      <c r="R236" s="368"/>
      <c r="S236" s="368"/>
      <c r="T236" s="368"/>
      <c r="U236" s="3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68"/>
      <c r="P237" s="368"/>
      <c r="Q237" s="368"/>
      <c r="R237" s="368"/>
      <c r="S237" s="368"/>
      <c r="T237" s="368"/>
      <c r="U237" s="3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68"/>
      <c r="P238" s="368"/>
      <c r="Q238" s="368"/>
      <c r="R238" s="368"/>
      <c r="S238" s="368"/>
      <c r="T238" s="368"/>
      <c r="U238" s="368"/>
      <c r="V238" s="131"/>
      <c r="W238" s="132"/>
      <c r="X238" s="131"/>
      <c r="Y238" s="131"/>
      <c r="Z238" s="131"/>
      <c r="AA238" s="131"/>
    </row>
    <row r="239" spans="1:27" ht="20.10000000000000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68"/>
      <c r="P239" s="368"/>
      <c r="Q239" s="368"/>
      <c r="R239" s="368"/>
      <c r="S239" s="368"/>
      <c r="T239" s="368"/>
      <c r="U239" s="368"/>
      <c r="V239" s="131"/>
      <c r="W239" s="132"/>
      <c r="X239" s="131"/>
      <c r="Y239" s="131"/>
      <c r="Z239" s="131"/>
      <c r="AA239" s="131"/>
    </row>
    <row r="240" spans="1:27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68"/>
      <c r="P240" s="368"/>
      <c r="Q240" s="368"/>
      <c r="R240" s="368"/>
      <c r="S240" s="368"/>
      <c r="T240" s="368"/>
      <c r="U240" s="3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68"/>
      <c r="P241" s="368"/>
      <c r="Q241" s="368"/>
      <c r="R241" s="368"/>
      <c r="S241" s="368"/>
      <c r="T241" s="368"/>
      <c r="U241" s="3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68"/>
      <c r="P242" s="368"/>
      <c r="Q242" s="368"/>
      <c r="R242" s="368"/>
      <c r="S242" s="368"/>
      <c r="T242" s="368"/>
      <c r="U242" s="368"/>
      <c r="V242" s="131"/>
      <c r="W242" s="132"/>
      <c r="X242" s="131"/>
      <c r="Y242" s="131"/>
      <c r="Z242" s="131"/>
      <c r="AA242" s="131"/>
    </row>
    <row r="243" spans="1:27" ht="20.10000000000000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68"/>
      <c r="P243" s="368"/>
      <c r="Q243" s="368"/>
      <c r="R243" s="368"/>
      <c r="S243" s="368"/>
      <c r="T243" s="368"/>
      <c r="U243" s="3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68"/>
      <c r="P244" s="368"/>
      <c r="Q244" s="368"/>
      <c r="R244" s="368"/>
      <c r="S244" s="368"/>
      <c r="T244" s="368"/>
      <c r="U244" s="3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68"/>
      <c r="P245" s="368"/>
      <c r="Q245" s="368"/>
      <c r="R245" s="368"/>
      <c r="S245" s="368"/>
      <c r="T245" s="368"/>
      <c r="U245" s="3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68"/>
      <c r="P246" s="368"/>
      <c r="Q246" s="368"/>
      <c r="R246" s="368"/>
      <c r="S246" s="368"/>
      <c r="T246" s="368"/>
      <c r="U246" s="3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68"/>
      <c r="P247" s="368"/>
      <c r="Q247" s="368"/>
      <c r="R247" s="368"/>
      <c r="S247" s="368"/>
      <c r="T247" s="368"/>
      <c r="U247" s="368"/>
      <c r="V247" s="131"/>
      <c r="W247" s="132"/>
      <c r="X247" s="131"/>
      <c r="Y247" s="131"/>
      <c r="Z247" s="131"/>
      <c r="AA247" s="131"/>
    </row>
    <row r="248" spans="1:27" ht="20.10000000000000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68"/>
      <c r="P248" s="368"/>
      <c r="Q248" s="368"/>
      <c r="R248" s="368"/>
      <c r="S248" s="368"/>
      <c r="T248" s="368"/>
      <c r="U248" s="368"/>
      <c r="V248" s="131"/>
      <c r="W248" s="132"/>
      <c r="X248" s="131"/>
      <c r="Y248" s="131"/>
      <c r="Z248" s="131"/>
      <c r="AA248" s="131"/>
    </row>
    <row r="249" spans="1:27" ht="20.10000000000000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68"/>
      <c r="P249" s="368"/>
      <c r="Q249" s="368"/>
      <c r="R249" s="368"/>
      <c r="S249" s="368"/>
      <c r="T249" s="368"/>
      <c r="U249" s="368"/>
      <c r="V249" s="131"/>
      <c r="W249" s="132"/>
      <c r="X249" s="131"/>
      <c r="Y249" s="131"/>
      <c r="Z249" s="131"/>
      <c r="AA249" s="131"/>
    </row>
    <row r="250" spans="1:27" ht="20.10000000000000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68"/>
      <c r="P250" s="368"/>
      <c r="Q250" s="368"/>
      <c r="R250" s="368"/>
      <c r="S250" s="368"/>
      <c r="T250" s="368"/>
      <c r="U250" s="368"/>
      <c r="V250" s="131"/>
      <c r="W250" s="132"/>
      <c r="X250" s="131"/>
      <c r="Y250" s="131"/>
      <c r="Z250" s="131"/>
      <c r="AA250" s="131"/>
    </row>
    <row r="251" spans="1:27" ht="20.10000000000000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68"/>
      <c r="P251" s="368"/>
      <c r="Q251" s="368"/>
      <c r="R251" s="368"/>
      <c r="S251" s="368"/>
      <c r="T251" s="368"/>
      <c r="U251" s="368"/>
      <c r="V251" s="131"/>
      <c r="W251" s="132"/>
      <c r="X251" s="131"/>
      <c r="Y251" s="131"/>
      <c r="Z251" s="131"/>
      <c r="AA251" s="131"/>
    </row>
    <row r="252" spans="1:27" ht="20.10000000000000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68"/>
      <c r="P252" s="368"/>
      <c r="Q252" s="368"/>
      <c r="R252" s="368"/>
      <c r="S252" s="368"/>
      <c r="T252" s="368"/>
      <c r="U252" s="368"/>
      <c r="V252" s="131"/>
      <c r="W252" s="132"/>
      <c r="X252" s="131"/>
      <c r="Y252" s="131"/>
      <c r="Z252" s="131"/>
      <c r="AA252" s="131"/>
    </row>
    <row r="253" spans="1:27" ht="20.10000000000000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68"/>
      <c r="P253" s="368"/>
      <c r="Q253" s="368"/>
      <c r="R253" s="368"/>
      <c r="S253" s="368"/>
      <c r="T253" s="368"/>
      <c r="U253" s="368"/>
      <c r="V253" s="131"/>
      <c r="W253" s="132"/>
      <c r="X253" s="131"/>
      <c r="Y253" s="131"/>
      <c r="Z253" s="131"/>
      <c r="AA253" s="131"/>
    </row>
    <row r="254" spans="1:27" ht="20.10000000000000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68"/>
      <c r="P254" s="368"/>
      <c r="Q254" s="368"/>
      <c r="R254" s="368"/>
      <c r="S254" s="368"/>
      <c r="T254" s="368"/>
      <c r="U254" s="368"/>
      <c r="V254" s="131"/>
      <c r="W254" s="132"/>
      <c r="X254" s="131"/>
      <c r="Y254" s="131"/>
      <c r="Z254" s="131"/>
      <c r="AA254" s="131"/>
    </row>
    <row r="255" spans="1:27" ht="20.10000000000000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68"/>
      <c r="P255" s="368"/>
      <c r="Q255" s="368"/>
      <c r="R255" s="368"/>
      <c r="S255" s="368"/>
      <c r="T255" s="368"/>
      <c r="U255" s="368"/>
      <c r="V255" s="131"/>
      <c r="W255" s="132"/>
      <c r="X255" s="131"/>
      <c r="Y255" s="131"/>
      <c r="Z255" s="131"/>
      <c r="AA255" s="131"/>
    </row>
    <row r="256" spans="1:27" ht="20.10000000000000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68"/>
      <c r="P256" s="368"/>
      <c r="Q256" s="368"/>
      <c r="R256" s="368"/>
      <c r="S256" s="368"/>
      <c r="T256" s="368"/>
      <c r="U256" s="368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36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customHeight="1">
      <c r="A258" s="259">
        <v>30400012</v>
      </c>
      <c r="B258" s="359" t="s">
        <v>217</v>
      </c>
      <c r="C258" s="125" t="s">
        <v>179</v>
      </c>
      <c r="D258" s="107">
        <v>5.03</v>
      </c>
      <c r="E258" s="107"/>
      <c r="F258" s="107"/>
      <c r="G258" s="127"/>
      <c r="H258" s="3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68"/>
      <c r="P258" s="368"/>
      <c r="Q258" s="368"/>
      <c r="R258" s="368"/>
      <c r="S258" s="368"/>
      <c r="T258" s="368"/>
      <c r="U258" s="3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9">
        <v>30400010</v>
      </c>
      <c r="B259" s="359" t="s">
        <v>217</v>
      </c>
      <c r="C259" s="125" t="s">
        <v>186</v>
      </c>
      <c r="D259" s="107">
        <v>5.03</v>
      </c>
      <c r="E259" s="107"/>
      <c r="F259" s="107"/>
      <c r="G259" s="127"/>
      <c r="H259" s="3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68"/>
      <c r="P259" s="368"/>
      <c r="Q259" s="368"/>
      <c r="R259" s="368"/>
      <c r="S259" s="368"/>
      <c r="T259" s="368"/>
      <c r="U259" s="3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9">
        <v>30400011</v>
      </c>
      <c r="B260" s="359" t="s">
        <v>217</v>
      </c>
      <c r="C260" s="125" t="s">
        <v>204</v>
      </c>
      <c r="D260" s="107">
        <v>5.03</v>
      </c>
      <c r="E260" s="107"/>
      <c r="F260" s="107"/>
      <c r="G260" s="127"/>
      <c r="H260" s="3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68"/>
      <c r="P260" s="368"/>
      <c r="Q260" s="368"/>
      <c r="R260" s="368"/>
      <c r="S260" s="368"/>
      <c r="T260" s="368"/>
      <c r="U260" s="3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68"/>
      <c r="P261" s="368"/>
      <c r="Q261" s="368"/>
      <c r="R261" s="368"/>
      <c r="S261" s="368"/>
      <c r="T261" s="368"/>
      <c r="U261" s="3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68"/>
      <c r="P262" s="368"/>
      <c r="Q262" s="368"/>
      <c r="R262" s="368"/>
      <c r="S262" s="368"/>
      <c r="T262" s="368"/>
      <c r="U262" s="3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68"/>
      <c r="P263" s="368"/>
      <c r="Q263" s="368"/>
      <c r="R263" s="368"/>
      <c r="S263" s="368"/>
      <c r="T263" s="368"/>
      <c r="U263" s="3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68"/>
      <c r="P264" s="368"/>
      <c r="Q264" s="368"/>
      <c r="R264" s="368"/>
      <c r="S264" s="368"/>
      <c r="T264" s="368"/>
      <c r="U264" s="3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68"/>
      <c r="P265" s="368"/>
      <c r="Q265" s="368"/>
      <c r="R265" s="368"/>
      <c r="S265" s="368"/>
      <c r="T265" s="368"/>
      <c r="U265" s="368"/>
      <c r="V265" s="131"/>
      <c r="W265" s="132"/>
      <c r="X265" s="131"/>
      <c r="Y265" s="131"/>
      <c r="Z265" s="131"/>
      <c r="AA265" s="131"/>
    </row>
    <row r="266" spans="1:27" ht="20.10000000000000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3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68"/>
      <c r="P266" s="368"/>
      <c r="Q266" s="368"/>
      <c r="R266" s="368"/>
      <c r="S266" s="368"/>
      <c r="T266" s="368"/>
      <c r="U266" s="3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68"/>
      <c r="P267" s="368"/>
      <c r="Q267" s="368"/>
      <c r="R267" s="368"/>
      <c r="S267" s="368"/>
      <c r="T267" s="368"/>
      <c r="U267" s="3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68"/>
      <c r="P268" s="368"/>
      <c r="Q268" s="368"/>
      <c r="R268" s="368"/>
      <c r="S268" s="368"/>
      <c r="T268" s="368"/>
      <c r="U268" s="3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68"/>
      <c r="P269" s="368"/>
      <c r="Q269" s="368"/>
      <c r="R269" s="368"/>
      <c r="S269" s="368"/>
      <c r="T269" s="368"/>
      <c r="U269" s="3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68"/>
      <c r="P270" s="368"/>
      <c r="Q270" s="368"/>
      <c r="R270" s="368"/>
      <c r="S270" s="368"/>
      <c r="T270" s="368"/>
      <c r="U270" s="3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68"/>
      <c r="P271" s="368"/>
      <c r="Q271" s="368"/>
      <c r="R271" s="368"/>
      <c r="S271" s="368"/>
      <c r="T271" s="368"/>
      <c r="U271" s="3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68"/>
      <c r="P272" s="368"/>
      <c r="Q272" s="368"/>
      <c r="R272" s="368"/>
      <c r="S272" s="368"/>
      <c r="T272" s="368"/>
      <c r="U272" s="3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68"/>
      <c r="P273" s="368"/>
      <c r="Q273" s="368"/>
      <c r="R273" s="368"/>
      <c r="S273" s="368"/>
      <c r="T273" s="368"/>
      <c r="U273" s="3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64">
        <v>30600005</v>
      </c>
      <c r="B274" s="359" t="s">
        <v>222</v>
      </c>
      <c r="C274" s="125" t="s">
        <v>181</v>
      </c>
      <c r="D274" s="107">
        <v>9.36</v>
      </c>
      <c r="E274" s="107"/>
      <c r="F274" s="107"/>
      <c r="G274" s="127"/>
      <c r="H274" s="3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68"/>
      <c r="P274" s="368"/>
      <c r="Q274" s="368"/>
      <c r="R274" s="368"/>
      <c r="S274" s="368"/>
      <c r="T274" s="368"/>
      <c r="U274" s="3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64">
        <v>30600008</v>
      </c>
      <c r="B275" s="359" t="s">
        <v>222</v>
      </c>
      <c r="C275" s="125" t="s">
        <v>179</v>
      </c>
      <c r="D275" s="107">
        <v>9.36</v>
      </c>
      <c r="E275" s="107"/>
      <c r="F275" s="107"/>
      <c r="G275" s="127"/>
      <c r="H275" s="3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68"/>
      <c r="P275" s="368"/>
      <c r="Q275" s="368"/>
      <c r="R275" s="368"/>
      <c r="S275" s="368"/>
      <c r="T275" s="368"/>
      <c r="U275" s="3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64">
        <v>30600007</v>
      </c>
      <c r="B276" s="359" t="s">
        <v>222</v>
      </c>
      <c r="C276" s="125" t="s">
        <v>221</v>
      </c>
      <c r="D276" s="107">
        <v>9.36</v>
      </c>
      <c r="E276" s="107"/>
      <c r="F276" s="107"/>
      <c r="G276" s="127"/>
      <c r="H276" s="3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68"/>
      <c r="P276" s="368"/>
      <c r="Q276" s="368"/>
      <c r="R276" s="368"/>
      <c r="S276" s="368"/>
      <c r="T276" s="368"/>
      <c r="U276" s="3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64">
        <v>30600006</v>
      </c>
      <c r="B277" s="359" t="s">
        <v>222</v>
      </c>
      <c r="C277" s="125" t="s">
        <v>186</v>
      </c>
      <c r="D277" s="107">
        <v>9.36</v>
      </c>
      <c r="E277" s="107"/>
      <c r="F277" s="107"/>
      <c r="G277" s="127"/>
      <c r="H277" s="3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68"/>
      <c r="P277" s="368"/>
      <c r="Q277" s="368"/>
      <c r="R277" s="368"/>
      <c r="S277" s="368"/>
      <c r="T277" s="368"/>
      <c r="U277" s="3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9">
        <v>30400026</v>
      </c>
      <c r="B278" s="359" t="s">
        <v>393</v>
      </c>
      <c r="C278" s="183" t="s">
        <v>395</v>
      </c>
      <c r="D278" s="107">
        <v>5</v>
      </c>
      <c r="E278" s="107"/>
      <c r="F278" s="107"/>
      <c r="G278" s="127"/>
      <c r="H278" s="3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68"/>
      <c r="P278" s="368"/>
      <c r="Q278" s="368"/>
      <c r="R278" s="368"/>
      <c r="S278" s="368"/>
      <c r="T278" s="368"/>
      <c r="U278" s="36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9">
        <v>30400028</v>
      </c>
      <c r="B279" s="359" t="s">
        <v>393</v>
      </c>
      <c r="C279" s="183" t="s">
        <v>402</v>
      </c>
      <c r="D279" s="107">
        <v>5</v>
      </c>
      <c r="E279" s="107"/>
      <c r="F279" s="107"/>
      <c r="G279" s="127"/>
      <c r="H279" s="3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68"/>
      <c r="P279" s="368"/>
      <c r="Q279" s="368"/>
      <c r="R279" s="368"/>
      <c r="S279" s="368"/>
      <c r="T279" s="368"/>
      <c r="U279" s="36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9">
        <v>30400027</v>
      </c>
      <c r="B280" s="359" t="s">
        <v>404</v>
      </c>
      <c r="C280" s="183" t="s">
        <v>405</v>
      </c>
      <c r="D280" s="107">
        <v>5</v>
      </c>
      <c r="E280" s="107"/>
      <c r="F280" s="107"/>
      <c r="G280" s="127"/>
      <c r="H280" s="3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68"/>
      <c r="P280" s="368"/>
      <c r="Q280" s="368"/>
      <c r="R280" s="368"/>
      <c r="S280" s="368"/>
      <c r="T280" s="368"/>
      <c r="U280" s="36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9"/>
      <c r="B281" s="359" t="s">
        <v>342</v>
      </c>
      <c r="C281" s="183" t="s">
        <v>372</v>
      </c>
      <c r="D281" s="107">
        <v>5</v>
      </c>
      <c r="E281" s="107"/>
      <c r="F281" s="107"/>
      <c r="G281" s="127"/>
      <c r="H281" s="3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68"/>
      <c r="P281" s="368"/>
      <c r="Q281" s="368"/>
      <c r="R281" s="368"/>
      <c r="S281" s="368"/>
      <c r="T281" s="368"/>
      <c r="U281" s="36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9">
        <v>30600009</v>
      </c>
      <c r="B282" s="359" t="s">
        <v>343</v>
      </c>
      <c r="C282" s="125" t="s">
        <v>345</v>
      </c>
      <c r="D282" s="107">
        <v>5</v>
      </c>
      <c r="E282" s="107"/>
      <c r="F282" s="107"/>
      <c r="G282" s="127"/>
      <c r="H282" s="3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68"/>
      <c r="P282" s="368"/>
      <c r="Q282" s="368"/>
      <c r="R282" s="368"/>
      <c r="S282" s="368"/>
      <c r="T282" s="368"/>
      <c r="U282" s="36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9">
        <v>30600010</v>
      </c>
      <c r="B283" s="359" t="s">
        <v>343</v>
      </c>
      <c r="C283" s="125" t="s">
        <v>347</v>
      </c>
      <c r="D283" s="107">
        <v>5</v>
      </c>
      <c r="E283" s="107"/>
      <c r="F283" s="107"/>
      <c r="G283" s="127"/>
      <c r="H283" s="3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68"/>
      <c r="P283" s="368"/>
      <c r="Q283" s="368"/>
      <c r="R283" s="368"/>
      <c r="S283" s="368"/>
      <c r="T283" s="368"/>
      <c r="U283" s="36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68"/>
      <c r="P284" s="368"/>
      <c r="Q284" s="368"/>
      <c r="R284" s="368"/>
      <c r="S284" s="368"/>
      <c r="T284" s="368"/>
      <c r="U284" s="3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68"/>
      <c r="P285" s="368"/>
      <c r="Q285" s="368"/>
      <c r="R285" s="368"/>
      <c r="S285" s="368"/>
      <c r="T285" s="368"/>
      <c r="U285" s="3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9">
        <v>30400004</v>
      </c>
      <c r="B286" s="149" t="s">
        <v>419</v>
      </c>
      <c r="C286" s="183" t="s">
        <v>420</v>
      </c>
      <c r="D286" s="107">
        <v>5.03</v>
      </c>
      <c r="E286" s="107"/>
      <c r="F286" s="107"/>
      <c r="G286" s="127"/>
      <c r="H286" s="3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68"/>
      <c r="P286" s="368"/>
      <c r="Q286" s="368"/>
      <c r="R286" s="368"/>
      <c r="S286" s="368"/>
      <c r="T286" s="368"/>
      <c r="U286" s="36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6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68"/>
      <c r="P287" s="368"/>
      <c r="Q287" s="368"/>
      <c r="R287" s="368"/>
      <c r="S287" s="368"/>
      <c r="T287" s="368"/>
      <c r="U287" s="36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68"/>
      <c r="P288" s="368"/>
      <c r="Q288" s="368"/>
      <c r="R288" s="368"/>
      <c r="S288" s="368"/>
      <c r="T288" s="368"/>
      <c r="U288" s="36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68"/>
      <c r="P289" s="368"/>
      <c r="Q289" s="368"/>
      <c r="R289" s="368"/>
      <c r="S289" s="368"/>
      <c r="T289" s="368"/>
      <c r="U289" s="3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68"/>
      <c r="P290" s="368"/>
      <c r="Q290" s="368"/>
      <c r="R290" s="368"/>
      <c r="S290" s="368"/>
      <c r="T290" s="368"/>
      <c r="U290" s="3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0">
        <f>D291*G291</f>
        <v>0</v>
      </c>
      <c r="I291" s="128"/>
      <c r="J291" s="129" t="str">
        <f t="array" ref="J291">IF(ISERROR(G291/I291),"",G291/I291)</f>
        <v/>
      </c>
      <c r="K291" s="3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68"/>
      <c r="P291" s="368"/>
      <c r="Q291" s="368"/>
      <c r="R291" s="368"/>
      <c r="S291" s="368"/>
      <c r="T291" s="368"/>
      <c r="U291" s="3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37" t="s">
        <v>224</v>
      </c>
      <c r="B292" s="538"/>
      <c r="C292" s="36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3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68"/>
      <c r="P293" s="368"/>
      <c r="Q293" s="368"/>
      <c r="R293" s="368"/>
      <c r="S293" s="368"/>
      <c r="T293" s="368"/>
      <c r="U293" s="3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68"/>
      <c r="P294" s="368"/>
      <c r="Q294" s="368"/>
      <c r="R294" s="368"/>
      <c r="S294" s="368"/>
      <c r="T294" s="368"/>
      <c r="U294" s="3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68"/>
      <c r="P295" s="368"/>
      <c r="Q295" s="368"/>
      <c r="R295" s="368"/>
      <c r="S295" s="368"/>
      <c r="T295" s="368"/>
      <c r="U295" s="36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68"/>
      <c r="P296" s="368"/>
      <c r="Q296" s="368"/>
      <c r="R296" s="368"/>
      <c r="S296" s="368"/>
      <c r="T296" s="368"/>
      <c r="U296" s="3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9">
        <v>30100054</v>
      </c>
      <c r="B297" s="138" t="s">
        <v>227</v>
      </c>
      <c r="C297" s="365" t="s">
        <v>203</v>
      </c>
      <c r="D297" s="107">
        <v>5.03</v>
      </c>
      <c r="E297" s="107"/>
      <c r="F297" s="107"/>
      <c r="G297" s="150"/>
      <c r="H297" s="3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68"/>
      <c r="P297" s="368"/>
      <c r="Q297" s="368"/>
      <c r="R297" s="368"/>
      <c r="S297" s="368"/>
      <c r="T297" s="368"/>
      <c r="U297" s="3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68"/>
      <c r="P298" s="368"/>
      <c r="Q298" s="368"/>
      <c r="R298" s="368"/>
      <c r="S298" s="368"/>
      <c r="T298" s="368"/>
      <c r="U298" s="3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68"/>
      <c r="P299" s="368"/>
      <c r="Q299" s="368"/>
      <c r="R299" s="368"/>
      <c r="S299" s="368"/>
      <c r="T299" s="368"/>
      <c r="U299" s="3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9"/>
      <c r="B300" s="138" t="s">
        <v>227</v>
      </c>
      <c r="C300" s="365" t="s">
        <v>228</v>
      </c>
      <c r="D300" s="107">
        <v>5.03</v>
      </c>
      <c r="E300" s="107"/>
      <c r="F300" s="107"/>
      <c r="G300" s="127"/>
      <c r="H300" s="3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68"/>
      <c r="P300" s="368"/>
      <c r="Q300" s="368"/>
      <c r="R300" s="368"/>
      <c r="S300" s="368"/>
      <c r="T300" s="368"/>
      <c r="U300" s="3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9">
        <v>30101067</v>
      </c>
      <c r="B301" s="138" t="s">
        <v>229</v>
      </c>
      <c r="C301" s="365" t="s">
        <v>212</v>
      </c>
      <c r="D301" s="107">
        <v>5.03</v>
      </c>
      <c r="E301" s="107"/>
      <c r="F301" s="107"/>
      <c r="G301" s="127"/>
      <c r="H301" s="3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68"/>
      <c r="P301" s="368"/>
      <c r="Q301" s="368"/>
      <c r="R301" s="368"/>
      <c r="S301" s="368"/>
      <c r="T301" s="368"/>
      <c r="U301" s="3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9">
        <v>30101068</v>
      </c>
      <c r="B302" s="138" t="s">
        <v>229</v>
      </c>
      <c r="C302" s="365" t="s">
        <v>203</v>
      </c>
      <c r="D302" s="107">
        <v>5.03</v>
      </c>
      <c r="E302" s="107"/>
      <c r="F302" s="107"/>
      <c r="G302" s="127"/>
      <c r="H302" s="3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68"/>
      <c r="P302" s="368"/>
      <c r="Q302" s="368"/>
      <c r="R302" s="368"/>
      <c r="S302" s="368"/>
      <c r="T302" s="368"/>
      <c r="U302" s="3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9">
        <v>30101069</v>
      </c>
      <c r="B303" s="138" t="s">
        <v>229</v>
      </c>
      <c r="C303" s="365" t="s">
        <v>186</v>
      </c>
      <c r="D303" s="107">
        <v>5.03</v>
      </c>
      <c r="E303" s="107"/>
      <c r="F303" s="107"/>
      <c r="G303" s="127"/>
      <c r="H303" s="3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68"/>
      <c r="P303" s="368"/>
      <c r="Q303" s="368"/>
      <c r="R303" s="368"/>
      <c r="S303" s="368"/>
      <c r="T303" s="368"/>
      <c r="U303" s="3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9">
        <v>30101070</v>
      </c>
      <c r="B304" s="138" t="s">
        <v>229</v>
      </c>
      <c r="C304" s="365" t="s">
        <v>228</v>
      </c>
      <c r="D304" s="107">
        <v>5.03</v>
      </c>
      <c r="E304" s="107"/>
      <c r="F304" s="107"/>
      <c r="G304" s="127"/>
      <c r="H304" s="3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68"/>
      <c r="P304" s="368"/>
      <c r="Q304" s="368"/>
      <c r="R304" s="368"/>
      <c r="S304" s="368"/>
      <c r="T304" s="368"/>
      <c r="U304" s="3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9">
        <v>30101071</v>
      </c>
      <c r="B305" s="138" t="s">
        <v>229</v>
      </c>
      <c r="C305" s="365" t="s">
        <v>199</v>
      </c>
      <c r="D305" s="107">
        <v>5.03</v>
      </c>
      <c r="E305" s="107"/>
      <c r="F305" s="107"/>
      <c r="G305" s="127"/>
      <c r="H305" s="3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68"/>
      <c r="P305" s="368"/>
      <c r="Q305" s="368"/>
      <c r="R305" s="368"/>
      <c r="S305" s="368"/>
      <c r="T305" s="368"/>
      <c r="U305" s="3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68"/>
      <c r="P306" s="368"/>
      <c r="Q306" s="368"/>
      <c r="R306" s="368"/>
      <c r="S306" s="368"/>
      <c r="T306" s="368"/>
      <c r="U306" s="3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68"/>
      <c r="P307" s="368"/>
      <c r="Q307" s="368"/>
      <c r="R307" s="368"/>
      <c r="S307" s="368"/>
      <c r="T307" s="368"/>
      <c r="U307" s="3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537" t="s">
        <v>231</v>
      </c>
      <c r="B308" s="538"/>
      <c r="C308" s="36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68"/>
      <c r="P309" s="368"/>
      <c r="Q309" s="368"/>
      <c r="R309" s="368"/>
      <c r="S309" s="368"/>
      <c r="T309" s="368"/>
      <c r="U309" s="3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68"/>
      <c r="P310" s="368"/>
      <c r="Q310" s="368"/>
      <c r="R310" s="368"/>
      <c r="S310" s="368"/>
      <c r="T310" s="368"/>
      <c r="U310" s="3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68"/>
      <c r="P311" s="368"/>
      <c r="Q311" s="368"/>
      <c r="R311" s="368"/>
      <c r="S311" s="368"/>
      <c r="T311" s="368"/>
      <c r="U311" s="3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68"/>
      <c r="P312" s="368"/>
      <c r="Q312" s="368"/>
      <c r="R312" s="368"/>
      <c r="S312" s="368"/>
      <c r="T312" s="368"/>
      <c r="U312" s="3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68"/>
      <c r="P313" s="368"/>
      <c r="Q313" s="368"/>
      <c r="R313" s="368"/>
      <c r="S313" s="368"/>
      <c r="T313" s="368"/>
      <c r="U313" s="3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6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68"/>
      <c r="P314" s="368"/>
      <c r="Q314" s="368"/>
      <c r="R314" s="368"/>
      <c r="S314" s="368"/>
      <c r="T314" s="368"/>
      <c r="U314" s="368"/>
      <c r="V314" s="131"/>
      <c r="W314" s="132"/>
      <c r="X314" s="131"/>
      <c r="Y314" s="131"/>
      <c r="Z314" s="131"/>
      <c r="AA314" s="131"/>
    </row>
    <row r="315" spans="1:27" ht="20.10000000000000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6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68"/>
      <c r="P315" s="368"/>
      <c r="Q315" s="368"/>
      <c r="R315" s="368"/>
      <c r="S315" s="368"/>
      <c r="T315" s="368"/>
      <c r="U315" s="368"/>
      <c r="V315" s="131"/>
      <c r="W315" s="132"/>
      <c r="X315" s="131"/>
      <c r="Y315" s="131"/>
      <c r="Z315" s="131"/>
      <c r="AA315" s="131"/>
    </row>
    <row r="316" spans="1:27" ht="20.100000000000001" customHeight="1">
      <c r="A316" s="260">
        <v>30400021</v>
      </c>
      <c r="B316" s="133" t="s">
        <v>436</v>
      </c>
      <c r="C316" s="183" t="s">
        <v>511</v>
      </c>
      <c r="D316" s="107">
        <v>5.03</v>
      </c>
      <c r="E316" s="107"/>
      <c r="F316" s="107"/>
      <c r="G316" s="127"/>
      <c r="H316" s="3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68"/>
      <c r="P316" s="368"/>
      <c r="Q316" s="368"/>
      <c r="R316" s="368"/>
      <c r="S316" s="368"/>
      <c r="T316" s="368"/>
      <c r="U316" s="368"/>
      <c r="V316" s="131"/>
      <c r="W316" s="132"/>
      <c r="X316" s="131"/>
      <c r="Y316" s="131"/>
      <c r="Z316" s="131"/>
      <c r="AA316" s="131"/>
    </row>
    <row r="317" spans="1:27" ht="20.10000000000000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0">
        <f t="shared" si="75"/>
        <v>0</v>
      </c>
      <c r="I317" s="128"/>
      <c r="J317" s="129"/>
      <c r="K317" s="130"/>
      <c r="L317" s="128"/>
      <c r="M317" s="108"/>
      <c r="N317" s="129"/>
      <c r="O317" s="368"/>
      <c r="P317" s="368"/>
      <c r="Q317" s="368"/>
      <c r="R317" s="368"/>
      <c r="S317" s="368"/>
      <c r="T317" s="368"/>
      <c r="U317" s="368"/>
      <c r="V317" s="131"/>
      <c r="W317" s="132"/>
      <c r="X317" s="131"/>
      <c r="Y317" s="131"/>
      <c r="Z317" s="131"/>
      <c r="AA317" s="131"/>
    </row>
    <row r="318" spans="1:27" ht="20.10000000000000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68"/>
      <c r="P318" s="368"/>
      <c r="Q318" s="368"/>
      <c r="R318" s="368"/>
      <c r="S318" s="368"/>
      <c r="T318" s="368"/>
      <c r="U318" s="3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537" t="s">
        <v>234</v>
      </c>
      <c r="B319" s="538"/>
      <c r="C319" s="36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customHeight="1">
      <c r="A320" s="259">
        <v>30700013</v>
      </c>
      <c r="B320" s="139" t="s">
        <v>235</v>
      </c>
      <c r="C320" s="366"/>
      <c r="D320" s="107">
        <v>3.65</v>
      </c>
      <c r="E320" s="107"/>
      <c r="F320" s="105"/>
      <c r="G320" s="127"/>
      <c r="H320" s="360">
        <f t="shared" ref="H320:H329" si="83">D320*G320</f>
        <v>0</v>
      </c>
      <c r="I320" s="128"/>
      <c r="J320" s="129" t="str">
        <f t="array" ref="J320">IF(ISERROR(G320/I320),"",G320/I320)</f>
        <v/>
      </c>
      <c r="K320" s="3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68"/>
      <c r="P320" s="368"/>
      <c r="Q320" s="368"/>
      <c r="R320" s="368"/>
      <c r="S320" s="368"/>
      <c r="T320" s="368"/>
      <c r="U320" s="3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9">
        <v>30700014</v>
      </c>
      <c r="B321" s="139" t="s">
        <v>236</v>
      </c>
      <c r="C321" s="366"/>
      <c r="D321" s="107">
        <v>6.58</v>
      </c>
      <c r="E321" s="107"/>
      <c r="F321" s="107"/>
      <c r="G321" s="127"/>
      <c r="H321" s="3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68"/>
      <c r="P321" s="368"/>
      <c r="Q321" s="368"/>
      <c r="R321" s="368"/>
      <c r="S321" s="368"/>
      <c r="T321" s="368"/>
      <c r="U321" s="3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9">
        <v>30700016</v>
      </c>
      <c r="B322" s="139" t="s">
        <v>237</v>
      </c>
      <c r="C322" s="366"/>
      <c r="D322" s="107">
        <v>7.8</v>
      </c>
      <c r="E322" s="107"/>
      <c r="F322" s="107"/>
      <c r="G322" s="127"/>
      <c r="H322" s="3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68"/>
      <c r="P322" s="368"/>
      <c r="Q322" s="368"/>
      <c r="R322" s="368"/>
      <c r="S322" s="368"/>
      <c r="T322" s="368"/>
      <c r="U322" s="3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9">
        <v>30700017</v>
      </c>
      <c r="B323" s="139" t="s">
        <v>238</v>
      </c>
      <c r="C323" s="366"/>
      <c r="D323" s="107">
        <v>4.4000000000000004</v>
      </c>
      <c r="E323" s="107"/>
      <c r="F323" s="107"/>
      <c r="G323" s="127"/>
      <c r="H323" s="3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68"/>
      <c r="P323" s="368"/>
      <c r="Q323" s="368"/>
      <c r="R323" s="368"/>
      <c r="S323" s="368"/>
      <c r="T323" s="368"/>
      <c r="U323" s="3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9">
        <v>30700001</v>
      </c>
      <c r="B324" s="126" t="s">
        <v>359</v>
      </c>
      <c r="C324" s="366"/>
      <c r="D324" s="107"/>
      <c r="E324" s="107"/>
      <c r="F324" s="107"/>
      <c r="G324" s="127"/>
      <c r="H324" s="3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68"/>
      <c r="P324" s="368"/>
      <c r="Q324" s="368"/>
      <c r="R324" s="368"/>
      <c r="S324" s="368"/>
      <c r="T324" s="368"/>
      <c r="U324" s="368"/>
      <c r="V324" s="131"/>
      <c r="W324" s="132"/>
      <c r="X324" s="131"/>
      <c r="Y324" s="131"/>
      <c r="Z324" s="131"/>
      <c r="AA324" s="131"/>
    </row>
    <row r="325" spans="1:27" ht="20.100000000000001" customHeight="1">
      <c r="A325" s="265"/>
      <c r="B325" s="366" t="s">
        <v>239</v>
      </c>
      <c r="C325" s="366" t="s">
        <v>179</v>
      </c>
      <c r="D325" s="107">
        <v>6.04</v>
      </c>
      <c r="E325" s="107"/>
      <c r="F325" s="107"/>
      <c r="G325" s="127"/>
      <c r="H325" s="3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68"/>
      <c r="P325" s="368"/>
      <c r="Q325" s="368"/>
      <c r="R325" s="368"/>
      <c r="S325" s="368"/>
      <c r="T325" s="368"/>
      <c r="U325" s="3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65">
        <v>30700019</v>
      </c>
      <c r="B326" s="366" t="s">
        <v>239</v>
      </c>
      <c r="C326" s="366" t="s">
        <v>186</v>
      </c>
      <c r="D326" s="107">
        <v>6.04</v>
      </c>
      <c r="E326" s="107"/>
      <c r="F326" s="107"/>
      <c r="G326" s="127"/>
      <c r="H326" s="3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68"/>
      <c r="P326" s="368"/>
      <c r="Q326" s="368"/>
      <c r="R326" s="368"/>
      <c r="S326" s="368"/>
      <c r="T326" s="368"/>
      <c r="U326" s="3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65">
        <v>30601015</v>
      </c>
      <c r="B327" s="366" t="s">
        <v>440</v>
      </c>
      <c r="C327" s="366" t="s">
        <v>179</v>
      </c>
      <c r="D327" s="107">
        <v>6</v>
      </c>
      <c r="E327" s="107"/>
      <c r="F327" s="107"/>
      <c r="G327" s="127"/>
      <c r="H327" s="360">
        <f t="shared" si="83"/>
        <v>0</v>
      </c>
      <c r="I327" s="128"/>
      <c r="J327" s="129"/>
      <c r="K327" s="130"/>
      <c r="L327" s="128"/>
      <c r="M327" s="108"/>
      <c r="N327" s="129"/>
      <c r="O327" s="368"/>
      <c r="P327" s="368"/>
      <c r="Q327" s="368"/>
      <c r="R327" s="368"/>
      <c r="S327" s="368"/>
      <c r="T327" s="368"/>
      <c r="U327" s="368"/>
      <c r="V327" s="131"/>
      <c r="W327" s="132"/>
      <c r="X327" s="131"/>
      <c r="Y327" s="131"/>
      <c r="Z327" s="131"/>
      <c r="AA327" s="131"/>
    </row>
    <row r="328" spans="1:27" ht="20.100000000000001" customHeight="1">
      <c r="A328" s="265">
        <v>30101016</v>
      </c>
      <c r="B328" s="366" t="s">
        <v>440</v>
      </c>
      <c r="C328" s="366" t="s">
        <v>60</v>
      </c>
      <c r="D328" s="107">
        <v>6</v>
      </c>
      <c r="E328" s="107"/>
      <c r="F328" s="107"/>
      <c r="G328" s="127"/>
      <c r="H328" s="3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68"/>
      <c r="P328" s="368"/>
      <c r="Q328" s="368"/>
      <c r="R328" s="368"/>
      <c r="S328" s="368"/>
      <c r="T328" s="368"/>
      <c r="U328" s="36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9">
        <v>30700018</v>
      </c>
      <c r="B329" s="359" t="s">
        <v>240</v>
      </c>
      <c r="C329" s="125"/>
      <c r="D329" s="107">
        <v>7.3</v>
      </c>
      <c r="E329" s="107"/>
      <c r="F329" s="107"/>
      <c r="G329" s="127"/>
      <c r="H329" s="360">
        <f t="shared" si="83"/>
        <v>0</v>
      </c>
      <c r="I329" s="128"/>
      <c r="J329" s="129"/>
      <c r="K329" s="130"/>
      <c r="L329" s="128"/>
      <c r="M329" s="108"/>
      <c r="N329" s="129"/>
      <c r="O329" s="368"/>
      <c r="P329" s="368"/>
      <c r="Q329" s="368"/>
      <c r="R329" s="368"/>
      <c r="S329" s="368"/>
      <c r="T329" s="368"/>
      <c r="U329" s="36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9">
        <v>30700010</v>
      </c>
      <c r="B330" s="359" t="s">
        <v>241</v>
      </c>
      <c r="C330" s="125"/>
      <c r="D330" s="107">
        <f>78*120/1000</f>
        <v>9.36</v>
      </c>
      <c r="E330" s="107"/>
      <c r="F330" s="107"/>
      <c r="G330" s="127"/>
      <c r="H330" s="36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68"/>
      <c r="P330" s="368"/>
      <c r="Q330" s="368"/>
      <c r="R330" s="368"/>
      <c r="S330" s="368"/>
      <c r="T330" s="368"/>
      <c r="U330" s="36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9">
        <v>30700015</v>
      </c>
      <c r="B331" s="359" t="s">
        <v>242</v>
      </c>
      <c r="C331" s="125"/>
      <c r="D331" s="107">
        <v>4.5</v>
      </c>
      <c r="E331" s="107"/>
      <c r="F331" s="107"/>
      <c r="G331" s="127"/>
      <c r="H331" s="3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68"/>
      <c r="P331" s="368"/>
      <c r="Q331" s="368"/>
      <c r="R331" s="368"/>
      <c r="S331" s="368"/>
      <c r="T331" s="368"/>
      <c r="U331" s="36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9">
        <v>30700012</v>
      </c>
      <c r="B332" s="359" t="s">
        <v>243</v>
      </c>
      <c r="C332" s="125"/>
      <c r="D332" s="107">
        <v>4.5</v>
      </c>
      <c r="E332" s="107"/>
      <c r="F332" s="107"/>
      <c r="G332" s="127"/>
      <c r="H332" s="3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68"/>
      <c r="P332" s="368"/>
      <c r="Q332" s="368"/>
      <c r="R332" s="368"/>
      <c r="S332" s="368"/>
      <c r="T332" s="368"/>
      <c r="U332" s="36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68"/>
      <c r="P333" s="368"/>
      <c r="Q333" s="368"/>
      <c r="R333" s="368"/>
      <c r="S333" s="368"/>
      <c r="T333" s="368"/>
      <c r="U333" s="368"/>
      <c r="V333" s="131"/>
      <c r="W333" s="132"/>
      <c r="X333" s="131"/>
      <c r="Y333" s="131"/>
      <c r="Z333" s="131"/>
      <c r="AA333" s="131"/>
    </row>
    <row r="334" spans="1:27" ht="20.100000000000001" customHeight="1">
      <c r="A334" s="537" t="s">
        <v>244</v>
      </c>
      <c r="B334" s="538"/>
      <c r="C334" s="36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0</v>
      </c>
      <c r="H335" s="152">
        <f>SUM(H199,H257,H292,H308,H319,H334)</f>
        <v>0</v>
      </c>
      <c r="I335" s="152">
        <f>SUM(I199,I257,I292,I308,I319,I334)</f>
        <v>0</v>
      </c>
      <c r="J335" s="153" t="str">
        <f t="array" ref="J335">IF(ISERROR(G335/I335),"",G335/I335)</f>
        <v/>
      </c>
      <c r="K335" s="152">
        <f>SUM(K199,K257,K292,K308,K319,K334)</f>
        <v>0</v>
      </c>
      <c r="L335" s="153" t="str">
        <f>IF(ISERROR(G335/K335),"",G335/K335)</f>
        <v/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362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362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362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362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362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362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362">
        <f>G335</f>
        <v>0</v>
      </c>
      <c r="C342" s="513" t="s">
        <v>269</v>
      </c>
      <c r="D342" s="512"/>
      <c r="E342" s="503">
        <f>H335</f>
        <v>0</v>
      </c>
      <c r="F342" s="503"/>
      <c r="G342" s="503" t="s">
        <v>270</v>
      </c>
      <c r="H342" s="503"/>
      <c r="I342" s="531" t="str">
        <f>L335</f>
        <v/>
      </c>
      <c r="J342" s="531"/>
      <c r="K342" s="533" t="s">
        <v>271</v>
      </c>
      <c r="L342" s="533"/>
      <c r="M342" s="531" t="str">
        <f>J335</f>
        <v/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362">
        <f>I335+C341</f>
        <v>2</v>
      </c>
      <c r="C343" s="510" t="s">
        <v>251</v>
      </c>
      <c r="D343" s="511"/>
      <c r="E343" s="528">
        <f>K335+I341</f>
        <v>30</v>
      </c>
      <c r="F343" s="528"/>
      <c r="G343" s="503" t="s">
        <v>274</v>
      </c>
      <c r="H343" s="503"/>
      <c r="I343" s="531">
        <f>B343-E343</f>
        <v>-28</v>
      </c>
      <c r="J343" s="531"/>
      <c r="K343" s="533" t="s">
        <v>275</v>
      </c>
      <c r="L343" s="533"/>
      <c r="M343" s="534">
        <f>IF(ISERROR(I343/E343),"",I343/E343)</f>
        <v>-0.93333333333333335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362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 t="str">
        <f t="array" ref="M344">IF(ISERROR(I344/B342),"",I344/B342)</f>
        <v/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366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customHeight="1">
      <c r="A349" s="259">
        <v>30100030</v>
      </c>
      <c r="B349" s="359" t="s">
        <v>178</v>
      </c>
      <c r="C349" s="125" t="s">
        <v>179</v>
      </c>
      <c r="D349" s="107">
        <v>5.03</v>
      </c>
      <c r="E349" s="107"/>
      <c r="F349" s="107"/>
      <c r="G349" s="127"/>
      <c r="H349" s="3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68"/>
      <c r="P349" s="368"/>
      <c r="Q349" s="368"/>
      <c r="R349" s="368"/>
      <c r="S349" s="368"/>
      <c r="T349" s="368"/>
      <c r="U349" s="3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68"/>
      <c r="P350" s="368"/>
      <c r="Q350" s="368"/>
      <c r="R350" s="368"/>
      <c r="S350" s="368"/>
      <c r="T350" s="368"/>
      <c r="U350" s="3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68"/>
      <c r="P351" s="368"/>
      <c r="Q351" s="368"/>
      <c r="R351" s="368"/>
      <c r="S351" s="368"/>
      <c r="T351" s="368"/>
      <c r="U351" s="3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68"/>
      <c r="P352" s="368"/>
      <c r="Q352" s="368"/>
      <c r="R352" s="368"/>
      <c r="S352" s="368"/>
      <c r="T352" s="368"/>
      <c r="U352" s="3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68"/>
      <c r="P353" s="368"/>
      <c r="Q353" s="368"/>
      <c r="R353" s="368"/>
      <c r="S353" s="368"/>
      <c r="T353" s="368"/>
      <c r="U353" s="3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6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68"/>
      <c r="P354" s="368"/>
      <c r="Q354" s="368"/>
      <c r="R354" s="368"/>
      <c r="S354" s="368"/>
      <c r="T354" s="368"/>
      <c r="U354" s="3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68"/>
      <c r="P355" s="368"/>
      <c r="Q355" s="368"/>
      <c r="R355" s="368"/>
      <c r="S355" s="368"/>
      <c r="T355" s="368"/>
      <c r="U355" s="368"/>
      <c r="V355" s="131"/>
      <c r="W355" s="132"/>
      <c r="X355" s="131"/>
      <c r="Y355" s="131"/>
      <c r="Z355" s="131"/>
      <c r="AA355" s="131"/>
    </row>
    <row r="356" spans="1:27" ht="20.10000000000000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68"/>
      <c r="P356" s="368"/>
      <c r="Q356" s="368"/>
      <c r="R356" s="368"/>
      <c r="S356" s="368"/>
      <c r="T356" s="368"/>
      <c r="U356" s="368"/>
      <c r="V356" s="131"/>
      <c r="W356" s="132"/>
      <c r="X356" s="131"/>
      <c r="Y356" s="131"/>
      <c r="Z356" s="131"/>
      <c r="AA356" s="131"/>
    </row>
    <row r="357" spans="1:27" ht="20.10000000000000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60">
        <f t="shared" si="86"/>
        <v>0</v>
      </c>
      <c r="I357" s="3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68"/>
      <c r="P357" s="368"/>
      <c r="Q357" s="368"/>
      <c r="R357" s="368"/>
      <c r="S357" s="368"/>
      <c r="T357" s="368"/>
      <c r="U357" s="3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60">
        <f t="shared" si="86"/>
        <v>0</v>
      </c>
      <c r="I358" s="3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68"/>
      <c r="P358" s="368"/>
      <c r="Q358" s="368"/>
      <c r="R358" s="368"/>
      <c r="S358" s="368"/>
      <c r="T358" s="368"/>
      <c r="U358" s="3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62">
        <v>30100063</v>
      </c>
      <c r="B359" s="133" t="s">
        <v>461</v>
      </c>
      <c r="C359" s="125" t="s">
        <v>192</v>
      </c>
      <c r="D359" s="107">
        <v>5.03</v>
      </c>
      <c r="E359" s="107"/>
      <c r="F359" s="377"/>
      <c r="G359" s="127"/>
      <c r="H359" s="360">
        <f t="shared" si="86"/>
        <v>0</v>
      </c>
      <c r="I359" s="360"/>
      <c r="J359" s="129"/>
      <c r="K359" s="130"/>
      <c r="L359" s="128"/>
      <c r="M359" s="108"/>
      <c r="N359" s="129"/>
      <c r="O359" s="368"/>
      <c r="P359" s="368"/>
      <c r="Q359" s="368"/>
      <c r="R359" s="368"/>
      <c r="S359" s="368"/>
      <c r="T359" s="368"/>
      <c r="U359" s="368"/>
      <c r="V359" s="131"/>
      <c r="W359" s="132"/>
      <c r="X359" s="131"/>
      <c r="Y359" s="131"/>
      <c r="Z359" s="131"/>
      <c r="AA359" s="131"/>
    </row>
    <row r="360" spans="1:27" ht="20.100000000000001" customHeight="1">
      <c r="A360" s="262">
        <v>30100061</v>
      </c>
      <c r="B360" s="133" t="s">
        <v>461</v>
      </c>
      <c r="C360" s="125" t="s">
        <v>193</v>
      </c>
      <c r="D360" s="107">
        <v>5.03</v>
      </c>
      <c r="E360" s="107"/>
      <c r="F360" s="377"/>
      <c r="G360" s="127"/>
      <c r="H360" s="360">
        <f t="shared" si="86"/>
        <v>0</v>
      </c>
      <c r="I360" s="360"/>
      <c r="J360" s="129"/>
      <c r="K360" s="130"/>
      <c r="L360" s="128"/>
      <c r="M360" s="108"/>
      <c r="N360" s="129"/>
      <c r="O360" s="368"/>
      <c r="P360" s="368"/>
      <c r="Q360" s="368"/>
      <c r="R360" s="368"/>
      <c r="S360" s="368"/>
      <c r="T360" s="368"/>
      <c r="U360" s="368"/>
      <c r="V360" s="131"/>
      <c r="W360" s="132"/>
      <c r="X360" s="131"/>
      <c r="Y360" s="131"/>
      <c r="Z360" s="131"/>
      <c r="AA360" s="131"/>
    </row>
    <row r="361" spans="1:27" ht="20.10000000000000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68"/>
      <c r="P361" s="368"/>
      <c r="Q361" s="368"/>
      <c r="R361" s="368"/>
      <c r="S361" s="368"/>
      <c r="T361" s="368"/>
      <c r="U361" s="3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68"/>
      <c r="P362" s="368"/>
      <c r="Q362" s="368"/>
      <c r="R362" s="368"/>
      <c r="S362" s="368"/>
      <c r="T362" s="368"/>
      <c r="U362" s="3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68"/>
      <c r="P363" s="368"/>
      <c r="Q363" s="368"/>
      <c r="R363" s="368"/>
      <c r="S363" s="368"/>
      <c r="T363" s="368"/>
      <c r="U363" s="3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60">
        <v>30100003</v>
      </c>
      <c r="B364" s="139" t="s">
        <v>198</v>
      </c>
      <c r="C364" s="366" t="s">
        <v>190</v>
      </c>
      <c r="D364" s="107">
        <v>4.8</v>
      </c>
      <c r="E364" s="107"/>
      <c r="F364" s="107"/>
      <c r="G364" s="127"/>
      <c r="H364" s="3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68"/>
      <c r="P364" s="368"/>
      <c r="Q364" s="368"/>
      <c r="R364" s="368"/>
      <c r="S364" s="368"/>
      <c r="T364" s="368"/>
      <c r="U364" s="368"/>
      <c r="V364" s="131"/>
      <c r="W364" s="132"/>
      <c r="X364" s="131"/>
      <c r="Y364" s="131"/>
      <c r="Z364" s="131"/>
      <c r="AA364" s="131"/>
    </row>
    <row r="365" spans="1:27" ht="20.100000000000001" customHeight="1">
      <c r="A365" s="260">
        <v>30100004</v>
      </c>
      <c r="B365" s="139" t="s">
        <v>198</v>
      </c>
      <c r="C365" s="366" t="s">
        <v>187</v>
      </c>
      <c r="D365" s="107">
        <v>4.8</v>
      </c>
      <c r="E365" s="107"/>
      <c r="F365" s="107"/>
      <c r="G365" s="127"/>
      <c r="H365" s="3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68"/>
      <c r="P365" s="368"/>
      <c r="Q365" s="368"/>
      <c r="R365" s="368"/>
      <c r="S365" s="368"/>
      <c r="T365" s="368"/>
      <c r="U365" s="368"/>
      <c r="V365" s="131"/>
      <c r="W365" s="132"/>
      <c r="X365" s="131"/>
      <c r="Y365" s="131"/>
      <c r="Z365" s="131"/>
      <c r="AA365" s="131"/>
    </row>
    <row r="366" spans="1:27" ht="20.100000000000001" customHeight="1">
      <c r="A366" s="260">
        <v>30100006</v>
      </c>
      <c r="B366" s="139" t="s">
        <v>198</v>
      </c>
      <c r="C366" s="366" t="s">
        <v>179</v>
      </c>
      <c r="D366" s="107">
        <v>4.8</v>
      </c>
      <c r="E366" s="107"/>
      <c r="F366" s="107"/>
      <c r="G366" s="127"/>
      <c r="H366" s="3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68"/>
      <c r="P366" s="368"/>
      <c r="Q366" s="368"/>
      <c r="R366" s="368"/>
      <c r="S366" s="368"/>
      <c r="T366" s="368"/>
      <c r="U366" s="368"/>
      <c r="V366" s="131"/>
      <c r="W366" s="132"/>
      <c r="X366" s="131"/>
      <c r="Y366" s="131"/>
      <c r="Z366" s="131"/>
      <c r="AA366" s="131"/>
    </row>
    <row r="367" spans="1:27" ht="20.100000000000001" customHeight="1">
      <c r="A367" s="260">
        <v>30100005</v>
      </c>
      <c r="B367" s="139" t="s">
        <v>198</v>
      </c>
      <c r="C367" s="366" t="s">
        <v>199</v>
      </c>
      <c r="D367" s="107">
        <v>4.8</v>
      </c>
      <c r="E367" s="107"/>
      <c r="F367" s="107"/>
      <c r="G367" s="127"/>
      <c r="H367" s="3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68"/>
      <c r="P367" s="368"/>
      <c r="Q367" s="368"/>
      <c r="R367" s="368"/>
      <c r="S367" s="368"/>
      <c r="T367" s="368"/>
      <c r="U367" s="368"/>
      <c r="V367" s="131"/>
      <c r="W367" s="132"/>
      <c r="X367" s="131"/>
      <c r="Y367" s="131"/>
      <c r="Z367" s="131"/>
      <c r="AA367" s="131"/>
    </row>
    <row r="368" spans="1:27" ht="20.10000000000000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68"/>
      <c r="P368" s="368"/>
      <c r="Q368" s="368"/>
      <c r="R368" s="368"/>
      <c r="S368" s="368"/>
      <c r="T368" s="368"/>
      <c r="U368" s="3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68"/>
      <c r="P369" s="368"/>
      <c r="Q369" s="368"/>
      <c r="R369" s="368"/>
      <c r="S369" s="368"/>
      <c r="T369" s="368"/>
      <c r="U369" s="3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537" t="s">
        <v>201</v>
      </c>
      <c r="B370" s="538"/>
      <c r="C370" s="36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customHeight="1">
      <c r="A371" s="260">
        <v>30100012</v>
      </c>
      <c r="B371" s="359" t="s">
        <v>206</v>
      </c>
      <c r="C371" s="125" t="s">
        <v>199</v>
      </c>
      <c r="D371" s="107">
        <v>5.03</v>
      </c>
      <c r="E371" s="107"/>
      <c r="F371" s="107"/>
      <c r="G371" s="127"/>
      <c r="H371" s="3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64"/>
      <c r="P371" s="364"/>
      <c r="Q371" s="364"/>
      <c r="R371" s="364"/>
      <c r="S371" s="364"/>
      <c r="T371" s="364"/>
      <c r="U371" s="3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60">
        <v>30100011</v>
      </c>
      <c r="B372" s="359" t="s">
        <v>425</v>
      </c>
      <c r="C372" s="183" t="s">
        <v>427</v>
      </c>
      <c r="D372" s="107">
        <v>5.03</v>
      </c>
      <c r="E372" s="107"/>
      <c r="F372" s="107"/>
      <c r="G372" s="127"/>
      <c r="H372" s="3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64"/>
      <c r="P372" s="364"/>
      <c r="Q372" s="364"/>
      <c r="R372" s="364"/>
      <c r="S372" s="364"/>
      <c r="T372" s="364"/>
      <c r="U372" s="364"/>
      <c r="V372" s="131"/>
      <c r="W372" s="132"/>
      <c r="X372" s="131"/>
      <c r="Y372" s="131"/>
      <c r="Z372" s="131"/>
      <c r="AA372" s="131"/>
    </row>
    <row r="373" spans="1:27" ht="20.100000000000001" customHeight="1">
      <c r="A373" s="260">
        <v>30100010</v>
      </c>
      <c r="B373" s="359" t="s">
        <v>206</v>
      </c>
      <c r="C373" s="125" t="s">
        <v>186</v>
      </c>
      <c r="D373" s="107">
        <v>5.03</v>
      </c>
      <c r="E373" s="107"/>
      <c r="F373" s="107"/>
      <c r="G373" s="127"/>
      <c r="H373" s="3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64"/>
      <c r="P373" s="364"/>
      <c r="Q373" s="364"/>
      <c r="R373" s="364"/>
      <c r="S373" s="364"/>
      <c r="T373" s="364"/>
      <c r="U373" s="3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60">
        <v>30100014</v>
      </c>
      <c r="B374" s="359" t="s">
        <v>206</v>
      </c>
      <c r="C374" s="125" t="s">
        <v>203</v>
      </c>
      <c r="D374" s="107">
        <v>5.03</v>
      </c>
      <c r="E374" s="107"/>
      <c r="F374" s="107"/>
      <c r="G374" s="127"/>
      <c r="H374" s="3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64"/>
      <c r="P374" s="364"/>
      <c r="Q374" s="364"/>
      <c r="R374" s="364"/>
      <c r="S374" s="364"/>
      <c r="T374" s="364"/>
      <c r="U374" s="3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60">
        <v>30100013</v>
      </c>
      <c r="B375" s="359" t="s">
        <v>206</v>
      </c>
      <c r="C375" s="125" t="s">
        <v>207</v>
      </c>
      <c r="D375" s="107">
        <v>5.03</v>
      </c>
      <c r="E375" s="107"/>
      <c r="F375" s="107"/>
      <c r="G375" s="127"/>
      <c r="H375" s="3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64"/>
      <c r="P375" s="364"/>
      <c r="Q375" s="364"/>
      <c r="R375" s="364"/>
      <c r="S375" s="364"/>
      <c r="T375" s="364"/>
      <c r="U375" s="3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60">
        <v>30100016</v>
      </c>
      <c r="B376" s="359" t="s">
        <v>414</v>
      </c>
      <c r="C376" s="183" t="s">
        <v>415</v>
      </c>
      <c r="D376" s="107"/>
      <c r="E376" s="107"/>
      <c r="F376" s="107"/>
      <c r="G376" s="127"/>
      <c r="H376" s="3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64"/>
      <c r="P376" s="364"/>
      <c r="Q376" s="364"/>
      <c r="R376" s="364"/>
      <c r="S376" s="364"/>
      <c r="T376" s="364"/>
      <c r="U376" s="364"/>
      <c r="V376" s="131"/>
      <c r="W376" s="132"/>
      <c r="X376" s="131"/>
      <c r="Y376" s="131"/>
      <c r="Z376" s="131"/>
      <c r="AA376" s="131"/>
    </row>
    <row r="377" spans="1:27" ht="20.100000000000001" customHeight="1">
      <c r="A377" s="260">
        <v>30100017</v>
      </c>
      <c r="B377" s="359" t="s">
        <v>414</v>
      </c>
      <c r="C377" s="183" t="s">
        <v>416</v>
      </c>
      <c r="D377" s="107"/>
      <c r="E377" s="107"/>
      <c r="F377" s="107"/>
      <c r="G377" s="127"/>
      <c r="H377" s="3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64"/>
      <c r="P377" s="364"/>
      <c r="Q377" s="364"/>
      <c r="R377" s="364"/>
      <c r="S377" s="364"/>
      <c r="T377" s="364"/>
      <c r="U377" s="364"/>
      <c r="V377" s="131"/>
      <c r="W377" s="132"/>
      <c r="X377" s="131"/>
      <c r="Y377" s="131"/>
      <c r="Z377" s="131"/>
      <c r="AA377" s="131"/>
    </row>
    <row r="378" spans="1:27" ht="20.100000000000001" customHeight="1">
      <c r="A378" s="260">
        <v>30100015</v>
      </c>
      <c r="B378" s="359" t="s">
        <v>414</v>
      </c>
      <c r="C378" s="183" t="s">
        <v>61</v>
      </c>
      <c r="D378" s="107"/>
      <c r="E378" s="107"/>
      <c r="F378" s="107"/>
      <c r="G378" s="127"/>
      <c r="H378" s="3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64"/>
      <c r="P378" s="364"/>
      <c r="Q378" s="364"/>
      <c r="R378" s="364"/>
      <c r="S378" s="364"/>
      <c r="T378" s="364"/>
      <c r="U378" s="364"/>
      <c r="V378" s="131"/>
      <c r="W378" s="132"/>
      <c r="X378" s="131"/>
      <c r="Y378" s="131"/>
      <c r="Z378" s="131"/>
      <c r="AA378" s="131"/>
    </row>
    <row r="379" spans="1:27" ht="20.100000000000001" customHeight="1">
      <c r="A379" s="260">
        <v>30100027</v>
      </c>
      <c r="B379" s="359" t="s">
        <v>208</v>
      </c>
      <c r="C379" s="125" t="s">
        <v>179</v>
      </c>
      <c r="D379" s="107">
        <v>5.08</v>
      </c>
      <c r="E379" s="107"/>
      <c r="F379" s="107"/>
      <c r="G379" s="127"/>
      <c r="H379" s="3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64"/>
      <c r="P379" s="364"/>
      <c r="Q379" s="364"/>
      <c r="R379" s="364"/>
      <c r="S379" s="364"/>
      <c r="T379" s="364"/>
      <c r="U379" s="3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60">
        <v>30100023</v>
      </c>
      <c r="B380" s="359" t="s">
        <v>208</v>
      </c>
      <c r="C380" s="125" t="s">
        <v>204</v>
      </c>
      <c r="D380" s="107">
        <v>5.08</v>
      </c>
      <c r="E380" s="107"/>
      <c r="F380" s="107"/>
      <c r="G380" s="127"/>
      <c r="H380" s="3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64"/>
      <c r="P380" s="364"/>
      <c r="Q380" s="364"/>
      <c r="R380" s="364"/>
      <c r="S380" s="364"/>
      <c r="T380" s="364"/>
      <c r="U380" s="3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60">
        <v>30100024</v>
      </c>
      <c r="B381" s="359" t="s">
        <v>208</v>
      </c>
      <c r="C381" s="125" t="s">
        <v>205</v>
      </c>
      <c r="D381" s="107">
        <v>5.08</v>
      </c>
      <c r="E381" s="107"/>
      <c r="F381" s="107"/>
      <c r="G381" s="127"/>
      <c r="H381" s="3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64"/>
      <c r="P381" s="364"/>
      <c r="Q381" s="364"/>
      <c r="R381" s="364"/>
      <c r="S381" s="364"/>
      <c r="T381" s="364"/>
      <c r="U381" s="3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60">
        <v>30100022</v>
      </c>
      <c r="B382" s="359" t="s">
        <v>208</v>
      </c>
      <c r="C382" s="125" t="s">
        <v>186</v>
      </c>
      <c r="D382" s="107">
        <v>5.08</v>
      </c>
      <c r="E382" s="107"/>
      <c r="F382" s="107"/>
      <c r="G382" s="127"/>
      <c r="H382" s="3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64"/>
      <c r="P382" s="364"/>
      <c r="Q382" s="364"/>
      <c r="R382" s="364"/>
      <c r="S382" s="364"/>
      <c r="T382" s="364"/>
      <c r="U382" s="3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60">
        <v>30100029</v>
      </c>
      <c r="B383" s="359" t="s">
        <v>208</v>
      </c>
      <c r="C383" s="125" t="s">
        <v>203</v>
      </c>
      <c r="D383" s="107">
        <v>5.08</v>
      </c>
      <c r="E383" s="107"/>
      <c r="F383" s="107"/>
      <c r="G383" s="127"/>
      <c r="H383" s="3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64"/>
      <c r="P383" s="364"/>
      <c r="Q383" s="364"/>
      <c r="R383" s="364"/>
      <c r="S383" s="364"/>
      <c r="T383" s="364"/>
      <c r="U383" s="3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60">
        <v>30100026</v>
      </c>
      <c r="B384" s="359" t="s">
        <v>208</v>
      </c>
      <c r="C384" s="125" t="s">
        <v>199</v>
      </c>
      <c r="D384" s="107">
        <v>5.08</v>
      </c>
      <c r="E384" s="107"/>
      <c r="F384" s="107"/>
      <c r="G384" s="127"/>
      <c r="H384" s="3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68"/>
      <c r="P384" s="368"/>
      <c r="Q384" s="368"/>
      <c r="R384" s="368"/>
      <c r="S384" s="368"/>
      <c r="T384" s="368"/>
      <c r="U384" s="3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60">
        <v>30100025</v>
      </c>
      <c r="B385" s="359" t="s">
        <v>208</v>
      </c>
      <c r="C385" s="125" t="s">
        <v>187</v>
      </c>
      <c r="D385" s="107">
        <v>5.08</v>
      </c>
      <c r="E385" s="107"/>
      <c r="F385" s="107"/>
      <c r="G385" s="127"/>
      <c r="H385" s="3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64"/>
      <c r="P385" s="364"/>
      <c r="Q385" s="364"/>
      <c r="R385" s="364"/>
      <c r="S385" s="364"/>
      <c r="T385" s="364"/>
      <c r="U385" s="3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60">
        <v>30100028</v>
      </c>
      <c r="B386" s="359" t="s">
        <v>208</v>
      </c>
      <c r="C386" s="125" t="s">
        <v>207</v>
      </c>
      <c r="D386" s="107">
        <v>5.08</v>
      </c>
      <c r="E386" s="107"/>
      <c r="F386" s="107"/>
      <c r="G386" s="127"/>
      <c r="H386" s="3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68"/>
      <c r="P386" s="368"/>
      <c r="Q386" s="368"/>
      <c r="R386" s="368"/>
      <c r="S386" s="368"/>
      <c r="T386" s="368"/>
      <c r="U386" s="3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60">
        <v>30100032</v>
      </c>
      <c r="B387" s="359" t="s">
        <v>209</v>
      </c>
      <c r="C387" s="125" t="s">
        <v>194</v>
      </c>
      <c r="D387" s="107">
        <v>5.03</v>
      </c>
      <c r="E387" s="107"/>
      <c r="F387" s="107"/>
      <c r="G387" s="127"/>
      <c r="H387" s="3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64"/>
      <c r="P387" s="364"/>
      <c r="Q387" s="364"/>
      <c r="R387" s="364"/>
      <c r="S387" s="364"/>
      <c r="T387" s="364"/>
      <c r="U387" s="3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60">
        <v>30100033</v>
      </c>
      <c r="B388" s="359" t="s">
        <v>209</v>
      </c>
      <c r="C388" s="125" t="s">
        <v>179</v>
      </c>
      <c r="D388" s="107">
        <v>5.03</v>
      </c>
      <c r="E388" s="107"/>
      <c r="F388" s="107"/>
      <c r="G388" s="127"/>
      <c r="H388" s="3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64"/>
      <c r="P388" s="364"/>
      <c r="Q388" s="364"/>
      <c r="R388" s="364"/>
      <c r="S388" s="364"/>
      <c r="T388" s="364"/>
      <c r="U388" s="3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60">
        <v>30100062</v>
      </c>
      <c r="B389" s="359" t="s">
        <v>209</v>
      </c>
      <c r="C389" s="125" t="s">
        <v>195</v>
      </c>
      <c r="D389" s="107">
        <v>5.03</v>
      </c>
      <c r="E389" s="107"/>
      <c r="F389" s="107"/>
      <c r="G389" s="127"/>
      <c r="H389" s="3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64"/>
      <c r="P389" s="364"/>
      <c r="Q389" s="364"/>
      <c r="R389" s="364"/>
      <c r="S389" s="364"/>
      <c r="T389" s="364"/>
      <c r="U389" s="3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60">
        <v>30100031</v>
      </c>
      <c r="B390" s="359" t="s">
        <v>209</v>
      </c>
      <c r="C390" s="125" t="s">
        <v>204</v>
      </c>
      <c r="D390" s="107">
        <v>5.03</v>
      </c>
      <c r="E390" s="107"/>
      <c r="F390" s="107"/>
      <c r="G390" s="127"/>
      <c r="H390" s="3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64"/>
      <c r="P390" s="364"/>
      <c r="Q390" s="364"/>
      <c r="R390" s="364"/>
      <c r="S390" s="364"/>
      <c r="T390" s="364"/>
      <c r="U390" s="3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60">
        <v>30100019</v>
      </c>
      <c r="B391" s="359" t="s">
        <v>382</v>
      </c>
      <c r="C391" s="183" t="s">
        <v>383</v>
      </c>
      <c r="D391" s="107">
        <v>5.03</v>
      </c>
      <c r="E391" s="107"/>
      <c r="F391" s="107"/>
      <c r="G391" s="127"/>
      <c r="H391" s="3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64"/>
      <c r="P391" s="364"/>
      <c r="Q391" s="364"/>
      <c r="R391" s="364"/>
      <c r="S391" s="364"/>
      <c r="T391" s="364"/>
      <c r="U391" s="364"/>
      <c r="V391" s="131"/>
      <c r="W391" s="132"/>
      <c r="X391" s="131"/>
      <c r="Y391" s="131"/>
      <c r="Z391" s="131"/>
      <c r="AA391" s="131"/>
    </row>
    <row r="392" spans="1:27" ht="20.100000000000001" customHeight="1">
      <c r="A392" s="260">
        <v>30100020</v>
      </c>
      <c r="B392" s="359" t="s">
        <v>382</v>
      </c>
      <c r="C392" s="183" t="s">
        <v>384</v>
      </c>
      <c r="D392" s="107">
        <v>5.03</v>
      </c>
      <c r="E392" s="107"/>
      <c r="F392" s="107"/>
      <c r="G392" s="127"/>
      <c r="H392" s="3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64"/>
      <c r="P392" s="364"/>
      <c r="Q392" s="364"/>
      <c r="R392" s="364"/>
      <c r="S392" s="364"/>
      <c r="T392" s="364"/>
      <c r="U392" s="364"/>
      <c r="V392" s="131"/>
      <c r="W392" s="132"/>
      <c r="X392" s="131"/>
      <c r="Y392" s="131"/>
      <c r="Z392" s="131"/>
      <c r="AA392" s="131"/>
    </row>
    <row r="393" spans="1:27" ht="20.100000000000001" customHeight="1">
      <c r="A393" s="260">
        <v>30100021</v>
      </c>
      <c r="B393" s="359" t="s">
        <v>382</v>
      </c>
      <c r="C393" s="183" t="s">
        <v>389</v>
      </c>
      <c r="D393" s="107">
        <v>5.03</v>
      </c>
      <c r="E393" s="107"/>
      <c r="F393" s="107"/>
      <c r="G393" s="127"/>
      <c r="H393" s="3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64"/>
      <c r="P393" s="364"/>
      <c r="Q393" s="364"/>
      <c r="R393" s="364"/>
      <c r="S393" s="364"/>
      <c r="T393" s="364"/>
      <c r="U393" s="364"/>
      <c r="V393" s="131"/>
      <c r="W393" s="132"/>
      <c r="X393" s="131"/>
      <c r="Y393" s="131"/>
      <c r="Z393" s="131"/>
      <c r="AA393" s="131"/>
    </row>
    <row r="394" spans="1:27" ht="20.100000000000001" customHeight="1">
      <c r="A394" s="260">
        <v>30100018</v>
      </c>
      <c r="B394" s="359" t="s">
        <v>382</v>
      </c>
      <c r="C394" s="183" t="s">
        <v>391</v>
      </c>
      <c r="D394" s="107">
        <v>5.03</v>
      </c>
      <c r="E394" s="107"/>
      <c r="F394" s="107"/>
      <c r="G394" s="127"/>
      <c r="H394" s="3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64"/>
      <c r="P394" s="364"/>
      <c r="Q394" s="364"/>
      <c r="R394" s="364"/>
      <c r="S394" s="364"/>
      <c r="T394" s="364"/>
      <c r="U394" s="364"/>
      <c r="V394" s="131"/>
      <c r="W394" s="132"/>
      <c r="X394" s="131"/>
      <c r="Y394" s="131"/>
      <c r="Z394" s="131"/>
      <c r="AA394" s="131"/>
    </row>
    <row r="395" spans="1:27" ht="20.100000000000001" customHeight="1">
      <c r="A395" s="263">
        <v>30700007</v>
      </c>
      <c r="B395" s="359" t="s">
        <v>418</v>
      </c>
      <c r="C395" s="183" t="s">
        <v>364</v>
      </c>
      <c r="D395" s="107">
        <v>5.03</v>
      </c>
      <c r="E395" s="107"/>
      <c r="F395" s="107"/>
      <c r="G395" s="127"/>
      <c r="H395" s="3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64"/>
      <c r="P395" s="364"/>
      <c r="Q395" s="364"/>
      <c r="R395" s="364"/>
      <c r="S395" s="364"/>
      <c r="T395" s="364"/>
      <c r="U395" s="364"/>
      <c r="V395" s="131"/>
      <c r="W395" s="132"/>
      <c r="X395" s="131"/>
      <c r="Y395" s="131"/>
      <c r="Z395" s="131"/>
      <c r="AA395" s="131"/>
    </row>
    <row r="396" spans="1:27" ht="20.100000000000001" customHeight="1">
      <c r="A396" s="263">
        <v>30700006</v>
      </c>
      <c r="B396" s="359" t="s">
        <v>418</v>
      </c>
      <c r="C396" s="183" t="s">
        <v>365</v>
      </c>
      <c r="D396" s="107">
        <v>5.03</v>
      </c>
      <c r="E396" s="107"/>
      <c r="F396" s="107"/>
      <c r="G396" s="127"/>
      <c r="H396" s="3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64"/>
      <c r="P396" s="364"/>
      <c r="Q396" s="364"/>
      <c r="R396" s="364"/>
      <c r="S396" s="364"/>
      <c r="T396" s="364"/>
      <c r="U396" s="364"/>
      <c r="V396" s="131"/>
      <c r="W396" s="132"/>
      <c r="X396" s="131"/>
      <c r="Y396" s="131"/>
      <c r="Z396" s="131"/>
      <c r="AA396" s="131"/>
    </row>
    <row r="397" spans="1:27" ht="20.100000000000001" customHeight="1">
      <c r="A397" s="263">
        <v>30700008</v>
      </c>
      <c r="B397" s="359" t="s">
        <v>418</v>
      </c>
      <c r="C397" s="183" t="s">
        <v>366</v>
      </c>
      <c r="D397" s="107">
        <v>5.03</v>
      </c>
      <c r="E397" s="107"/>
      <c r="F397" s="107"/>
      <c r="G397" s="127"/>
      <c r="H397" s="3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64"/>
      <c r="P397" s="364"/>
      <c r="Q397" s="364"/>
      <c r="R397" s="364"/>
      <c r="S397" s="364"/>
      <c r="T397" s="364"/>
      <c r="U397" s="364"/>
      <c r="V397" s="131"/>
      <c r="W397" s="132"/>
      <c r="X397" s="131"/>
      <c r="Y397" s="131"/>
      <c r="Z397" s="131"/>
      <c r="AA397" s="131"/>
    </row>
    <row r="398" spans="1:27" ht="20.100000000000001" customHeight="1">
      <c r="A398" s="263">
        <v>30700009</v>
      </c>
      <c r="B398" s="359" t="s">
        <v>418</v>
      </c>
      <c r="C398" s="183" t="s">
        <v>367</v>
      </c>
      <c r="D398" s="107">
        <v>5.03</v>
      </c>
      <c r="E398" s="107"/>
      <c r="F398" s="107"/>
      <c r="G398" s="127"/>
      <c r="H398" s="3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64"/>
      <c r="P398" s="364"/>
      <c r="Q398" s="364"/>
      <c r="R398" s="364"/>
      <c r="S398" s="364"/>
      <c r="T398" s="364"/>
      <c r="U398" s="364"/>
      <c r="V398" s="131"/>
      <c r="W398" s="132"/>
      <c r="X398" s="131"/>
      <c r="Y398" s="131"/>
      <c r="Z398" s="131"/>
      <c r="AA398" s="131"/>
    </row>
    <row r="399" spans="1:27" ht="20.10000000000000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68"/>
      <c r="P399" s="368"/>
      <c r="Q399" s="368"/>
      <c r="R399" s="368"/>
      <c r="S399" s="368"/>
      <c r="T399" s="368"/>
      <c r="U399" s="3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68"/>
      <c r="P400" s="368"/>
      <c r="Q400" s="368"/>
      <c r="R400" s="368"/>
      <c r="S400" s="368"/>
      <c r="T400" s="368"/>
      <c r="U400" s="3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68"/>
      <c r="P401" s="368"/>
      <c r="Q401" s="368"/>
      <c r="R401" s="368"/>
      <c r="S401" s="368"/>
      <c r="T401" s="368"/>
      <c r="U401" s="3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68"/>
      <c r="P402" s="368"/>
      <c r="Q402" s="368"/>
      <c r="R402" s="368"/>
      <c r="S402" s="368"/>
      <c r="T402" s="368"/>
      <c r="U402" s="3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68"/>
      <c r="P403" s="368"/>
      <c r="Q403" s="368"/>
      <c r="R403" s="368"/>
      <c r="S403" s="368"/>
      <c r="T403" s="368"/>
      <c r="U403" s="3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68"/>
      <c r="P404" s="368"/>
      <c r="Q404" s="368"/>
      <c r="R404" s="368"/>
      <c r="S404" s="368"/>
      <c r="T404" s="368"/>
      <c r="U404" s="3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68"/>
      <c r="P405" s="368"/>
      <c r="Q405" s="368"/>
      <c r="R405" s="368"/>
      <c r="S405" s="368"/>
      <c r="T405" s="368"/>
      <c r="U405" s="3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68"/>
      <c r="P406" s="368"/>
      <c r="Q406" s="368"/>
      <c r="R406" s="368"/>
      <c r="S406" s="368"/>
      <c r="T406" s="368"/>
      <c r="U406" s="3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68"/>
      <c r="P407" s="368"/>
      <c r="Q407" s="368"/>
      <c r="R407" s="368"/>
      <c r="S407" s="368"/>
      <c r="T407" s="368"/>
      <c r="U407" s="3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68"/>
      <c r="P408" s="368"/>
      <c r="Q408" s="368"/>
      <c r="R408" s="368"/>
      <c r="S408" s="368"/>
      <c r="T408" s="368"/>
      <c r="U408" s="3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68"/>
      <c r="P409" s="368"/>
      <c r="Q409" s="368"/>
      <c r="R409" s="368"/>
      <c r="S409" s="368"/>
      <c r="T409" s="368"/>
      <c r="U409" s="368"/>
      <c r="V409" s="131"/>
      <c r="W409" s="132"/>
      <c r="X409" s="131"/>
      <c r="Y409" s="131"/>
      <c r="Z409" s="131"/>
      <c r="AA409" s="131"/>
    </row>
    <row r="410" spans="1:27" ht="20.10000000000000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68"/>
      <c r="P410" s="368"/>
      <c r="Q410" s="368"/>
      <c r="R410" s="368"/>
      <c r="S410" s="368"/>
      <c r="T410" s="368"/>
      <c r="U410" s="368"/>
      <c r="V410" s="131"/>
      <c r="W410" s="132"/>
      <c r="X410" s="131"/>
      <c r="Y410" s="131"/>
      <c r="Z410" s="131"/>
      <c r="AA410" s="131"/>
    </row>
    <row r="411" spans="1:27" ht="20.10000000000000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68"/>
      <c r="P411" s="368"/>
      <c r="Q411" s="368"/>
      <c r="R411" s="368"/>
      <c r="S411" s="368"/>
      <c r="T411" s="368"/>
      <c r="U411" s="3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68"/>
      <c r="P412" s="368"/>
      <c r="Q412" s="368"/>
      <c r="R412" s="368"/>
      <c r="S412" s="368"/>
      <c r="T412" s="368"/>
      <c r="U412" s="3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60">
        <f t="shared" si="93"/>
        <v>0</v>
      </c>
      <c r="I413" s="128"/>
      <c r="J413" s="129"/>
      <c r="K413" s="130"/>
      <c r="L413" s="128"/>
      <c r="M413" s="108"/>
      <c r="N413" s="129"/>
      <c r="O413" s="368"/>
      <c r="P413" s="368"/>
      <c r="Q413" s="368"/>
      <c r="R413" s="368"/>
      <c r="S413" s="368"/>
      <c r="T413" s="368"/>
      <c r="U413" s="368"/>
      <c r="V413" s="131"/>
      <c r="W413" s="132"/>
      <c r="X413" s="131"/>
      <c r="Y413" s="131"/>
      <c r="Z413" s="131"/>
      <c r="AA413" s="131"/>
    </row>
    <row r="414" spans="1:27" ht="20.10000000000000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68"/>
      <c r="P414" s="368"/>
      <c r="Q414" s="368"/>
      <c r="R414" s="368"/>
      <c r="S414" s="368"/>
      <c r="T414" s="368"/>
      <c r="U414" s="3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68"/>
      <c r="P415" s="368"/>
      <c r="Q415" s="368"/>
      <c r="R415" s="368"/>
      <c r="S415" s="368"/>
      <c r="T415" s="368"/>
      <c r="U415" s="3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68"/>
      <c r="P416" s="368"/>
      <c r="Q416" s="368"/>
      <c r="R416" s="368"/>
      <c r="S416" s="368"/>
      <c r="T416" s="368"/>
      <c r="U416" s="3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68"/>
      <c r="P417" s="368"/>
      <c r="Q417" s="368"/>
      <c r="R417" s="368"/>
      <c r="S417" s="368"/>
      <c r="T417" s="368"/>
      <c r="U417" s="3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68"/>
      <c r="P418" s="368"/>
      <c r="Q418" s="368"/>
      <c r="R418" s="368"/>
      <c r="S418" s="368"/>
      <c r="T418" s="368"/>
      <c r="U418" s="368"/>
      <c r="V418" s="131"/>
      <c r="W418" s="132"/>
      <c r="X418" s="131"/>
      <c r="Y418" s="131"/>
      <c r="Z418" s="131"/>
      <c r="AA418" s="131"/>
    </row>
    <row r="419" spans="1:27" ht="20.10000000000000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68"/>
      <c r="P419" s="368"/>
      <c r="Q419" s="368"/>
      <c r="R419" s="368"/>
      <c r="S419" s="368"/>
      <c r="T419" s="368"/>
      <c r="U419" s="368"/>
      <c r="V419" s="131"/>
      <c r="W419" s="132"/>
      <c r="X419" s="131"/>
      <c r="Y419" s="131"/>
      <c r="Z419" s="131"/>
      <c r="AA419" s="131"/>
    </row>
    <row r="420" spans="1:27" ht="20.10000000000000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68"/>
      <c r="P420" s="368"/>
      <c r="Q420" s="368"/>
      <c r="R420" s="368"/>
      <c r="S420" s="368"/>
      <c r="T420" s="368"/>
      <c r="U420" s="368"/>
      <c r="V420" s="131"/>
      <c r="W420" s="132"/>
      <c r="X420" s="131"/>
      <c r="Y420" s="131"/>
      <c r="Z420" s="131"/>
      <c r="AA420" s="131"/>
    </row>
    <row r="421" spans="1:27" ht="20.10000000000000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68"/>
      <c r="P421" s="368"/>
      <c r="Q421" s="368"/>
      <c r="R421" s="368"/>
      <c r="S421" s="368"/>
      <c r="T421" s="368"/>
      <c r="U421" s="368"/>
      <c r="V421" s="131"/>
      <c r="W421" s="132"/>
      <c r="X421" s="131"/>
      <c r="Y421" s="131"/>
      <c r="Z421" s="131"/>
      <c r="AA421" s="131"/>
    </row>
    <row r="422" spans="1:27" ht="20.10000000000000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68"/>
      <c r="P422" s="368"/>
      <c r="Q422" s="368"/>
      <c r="R422" s="368"/>
      <c r="S422" s="368"/>
      <c r="T422" s="368"/>
      <c r="U422" s="368"/>
      <c r="V422" s="131"/>
      <c r="W422" s="132"/>
      <c r="X422" s="131"/>
      <c r="Y422" s="131"/>
      <c r="Z422" s="131"/>
      <c r="AA422" s="131"/>
    </row>
    <row r="423" spans="1:27" ht="20.10000000000000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68"/>
      <c r="P423" s="368"/>
      <c r="Q423" s="368"/>
      <c r="R423" s="368"/>
      <c r="S423" s="368"/>
      <c r="T423" s="368"/>
      <c r="U423" s="368"/>
      <c r="V423" s="131"/>
      <c r="W423" s="132"/>
      <c r="X423" s="131"/>
      <c r="Y423" s="131"/>
      <c r="Z423" s="131"/>
      <c r="AA423" s="131"/>
    </row>
    <row r="424" spans="1:27" ht="20.10000000000000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68"/>
      <c r="P424" s="368"/>
      <c r="Q424" s="368"/>
      <c r="R424" s="368"/>
      <c r="S424" s="368"/>
      <c r="T424" s="368"/>
      <c r="U424" s="368"/>
      <c r="V424" s="131"/>
      <c r="W424" s="132"/>
      <c r="X424" s="131"/>
      <c r="Y424" s="131"/>
      <c r="Z424" s="131"/>
      <c r="AA424" s="131"/>
    </row>
    <row r="425" spans="1:27" ht="20.10000000000000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68"/>
      <c r="P425" s="368"/>
      <c r="Q425" s="368"/>
      <c r="R425" s="368"/>
      <c r="S425" s="368"/>
      <c r="T425" s="368"/>
      <c r="U425" s="368"/>
      <c r="V425" s="131"/>
      <c r="W425" s="132"/>
      <c r="X425" s="131"/>
      <c r="Y425" s="131"/>
      <c r="Z425" s="131"/>
      <c r="AA425" s="131"/>
    </row>
    <row r="426" spans="1:27" ht="20.10000000000000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68"/>
      <c r="P426" s="368"/>
      <c r="Q426" s="368"/>
      <c r="R426" s="368"/>
      <c r="S426" s="368"/>
      <c r="T426" s="368"/>
      <c r="U426" s="368"/>
      <c r="V426" s="131"/>
      <c r="W426" s="132"/>
      <c r="X426" s="131"/>
      <c r="Y426" s="131"/>
      <c r="Z426" s="131"/>
      <c r="AA426" s="131"/>
    </row>
    <row r="427" spans="1:27" ht="20.10000000000000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68"/>
      <c r="P427" s="368"/>
      <c r="Q427" s="368"/>
      <c r="R427" s="368"/>
      <c r="S427" s="368"/>
      <c r="T427" s="368"/>
      <c r="U427" s="368"/>
      <c r="V427" s="131"/>
      <c r="W427" s="132"/>
      <c r="X427" s="131"/>
      <c r="Y427" s="131"/>
      <c r="Z427" s="131"/>
      <c r="AA427" s="131"/>
    </row>
    <row r="428" spans="1:27" ht="20.100000000000001" customHeight="1">
      <c r="A428" s="545" t="s">
        <v>216</v>
      </c>
      <c r="B428" s="545"/>
      <c r="C428" s="36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customHeight="1">
      <c r="A429" s="259">
        <v>30400012</v>
      </c>
      <c r="B429" s="359" t="s">
        <v>217</v>
      </c>
      <c r="C429" s="125" t="s">
        <v>179</v>
      </c>
      <c r="D429" s="107">
        <v>5.03</v>
      </c>
      <c r="E429" s="107"/>
      <c r="F429" s="107"/>
      <c r="G429" s="127"/>
      <c r="H429" s="3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68"/>
      <c r="P429" s="368"/>
      <c r="Q429" s="368"/>
      <c r="R429" s="368"/>
      <c r="S429" s="368"/>
      <c r="T429" s="368"/>
      <c r="U429" s="3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9">
        <v>30400010</v>
      </c>
      <c r="B430" s="359" t="s">
        <v>217</v>
      </c>
      <c r="C430" s="125" t="s">
        <v>186</v>
      </c>
      <c r="D430" s="107">
        <v>5.03</v>
      </c>
      <c r="E430" s="107"/>
      <c r="F430" s="107"/>
      <c r="G430" s="127"/>
      <c r="H430" s="3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68"/>
      <c r="P430" s="368"/>
      <c r="Q430" s="368"/>
      <c r="R430" s="368"/>
      <c r="S430" s="368"/>
      <c r="T430" s="368"/>
      <c r="U430" s="3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9">
        <v>30400011</v>
      </c>
      <c r="B431" s="359" t="s">
        <v>217</v>
      </c>
      <c r="C431" s="125" t="s">
        <v>204</v>
      </c>
      <c r="D431" s="107">
        <v>5.03</v>
      </c>
      <c r="E431" s="107"/>
      <c r="F431" s="107"/>
      <c r="G431" s="127"/>
      <c r="H431" s="3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68"/>
      <c r="P431" s="368"/>
      <c r="Q431" s="368"/>
      <c r="R431" s="368"/>
      <c r="S431" s="368"/>
      <c r="T431" s="368"/>
      <c r="U431" s="3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68"/>
      <c r="P432" s="368"/>
      <c r="Q432" s="368"/>
      <c r="R432" s="368"/>
      <c r="S432" s="368"/>
      <c r="T432" s="368"/>
      <c r="U432" s="3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68"/>
      <c r="P433" s="368"/>
      <c r="Q433" s="368"/>
      <c r="R433" s="368"/>
      <c r="S433" s="368"/>
      <c r="T433" s="368"/>
      <c r="U433" s="3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68"/>
      <c r="P434" s="368"/>
      <c r="Q434" s="368"/>
      <c r="R434" s="368"/>
      <c r="S434" s="368"/>
      <c r="T434" s="368"/>
      <c r="U434" s="3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68"/>
      <c r="P435" s="368"/>
      <c r="Q435" s="368"/>
      <c r="R435" s="368"/>
      <c r="S435" s="368"/>
      <c r="T435" s="368"/>
      <c r="U435" s="3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6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68"/>
      <c r="P436" s="368"/>
      <c r="Q436" s="368"/>
      <c r="R436" s="368"/>
      <c r="S436" s="368"/>
      <c r="T436" s="368"/>
      <c r="U436" s="368"/>
      <c r="V436" s="131"/>
      <c r="W436" s="132"/>
      <c r="X436" s="131"/>
      <c r="Y436" s="131"/>
      <c r="Z436" s="131"/>
      <c r="AA436" s="131"/>
    </row>
    <row r="437" spans="1:27" ht="20.10000000000000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3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68"/>
      <c r="P437" s="368"/>
      <c r="Q437" s="368"/>
      <c r="R437" s="368"/>
      <c r="S437" s="368"/>
      <c r="T437" s="368"/>
      <c r="U437" s="3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68"/>
      <c r="P438" s="368"/>
      <c r="Q438" s="368"/>
      <c r="R438" s="368"/>
      <c r="S438" s="368"/>
      <c r="T438" s="368"/>
      <c r="U438" s="3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68"/>
      <c r="P439" s="368"/>
      <c r="Q439" s="368"/>
      <c r="R439" s="368"/>
      <c r="S439" s="368"/>
      <c r="T439" s="368"/>
      <c r="U439" s="3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68"/>
      <c r="P440" s="368"/>
      <c r="Q440" s="368"/>
      <c r="R440" s="368"/>
      <c r="S440" s="368"/>
      <c r="T440" s="368"/>
      <c r="U440" s="3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68"/>
      <c r="P441" s="368"/>
      <c r="Q441" s="368"/>
      <c r="R441" s="368"/>
      <c r="S441" s="368"/>
      <c r="T441" s="368"/>
      <c r="U441" s="3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68"/>
      <c r="P442" s="368"/>
      <c r="Q442" s="368"/>
      <c r="R442" s="368"/>
      <c r="S442" s="368"/>
      <c r="T442" s="368"/>
      <c r="U442" s="3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68"/>
      <c r="P443" s="368"/>
      <c r="Q443" s="368"/>
      <c r="R443" s="368"/>
      <c r="S443" s="368"/>
      <c r="T443" s="368"/>
      <c r="U443" s="3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68"/>
      <c r="P444" s="368"/>
      <c r="Q444" s="368"/>
      <c r="R444" s="368"/>
      <c r="S444" s="368"/>
      <c r="T444" s="368"/>
      <c r="U444" s="3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64">
        <v>30600005</v>
      </c>
      <c r="B445" s="359" t="s">
        <v>222</v>
      </c>
      <c r="C445" s="125" t="s">
        <v>181</v>
      </c>
      <c r="D445" s="107">
        <v>9.36</v>
      </c>
      <c r="E445" s="107"/>
      <c r="F445" s="107"/>
      <c r="G445" s="127"/>
      <c r="H445" s="3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68"/>
      <c r="P445" s="368"/>
      <c r="Q445" s="368"/>
      <c r="R445" s="368"/>
      <c r="S445" s="368"/>
      <c r="T445" s="368"/>
      <c r="U445" s="3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64">
        <v>30600008</v>
      </c>
      <c r="B446" s="359" t="s">
        <v>222</v>
      </c>
      <c r="C446" s="125" t="s">
        <v>179</v>
      </c>
      <c r="D446" s="107">
        <v>9.36</v>
      </c>
      <c r="E446" s="107"/>
      <c r="F446" s="107"/>
      <c r="G446" s="127"/>
      <c r="H446" s="3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68"/>
      <c r="P446" s="368"/>
      <c r="Q446" s="368"/>
      <c r="R446" s="368"/>
      <c r="S446" s="368"/>
      <c r="T446" s="368"/>
      <c r="U446" s="3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64">
        <v>30600007</v>
      </c>
      <c r="B447" s="359" t="s">
        <v>222</v>
      </c>
      <c r="C447" s="125" t="s">
        <v>221</v>
      </c>
      <c r="D447" s="107">
        <v>9.36</v>
      </c>
      <c r="E447" s="107"/>
      <c r="F447" s="107"/>
      <c r="G447" s="127"/>
      <c r="H447" s="3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68"/>
      <c r="P447" s="368"/>
      <c r="Q447" s="368"/>
      <c r="R447" s="368"/>
      <c r="S447" s="368"/>
      <c r="T447" s="368"/>
      <c r="U447" s="3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64">
        <v>30600006</v>
      </c>
      <c r="B448" s="359" t="s">
        <v>222</v>
      </c>
      <c r="C448" s="125" t="s">
        <v>186</v>
      </c>
      <c r="D448" s="107">
        <v>9.36</v>
      </c>
      <c r="E448" s="107"/>
      <c r="F448" s="107"/>
      <c r="G448" s="127"/>
      <c r="H448" s="3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68"/>
      <c r="P448" s="368"/>
      <c r="Q448" s="368"/>
      <c r="R448" s="368"/>
      <c r="S448" s="368"/>
      <c r="T448" s="368"/>
      <c r="U448" s="3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9">
        <v>30400026</v>
      </c>
      <c r="B449" s="359" t="s">
        <v>393</v>
      </c>
      <c r="C449" s="183" t="s">
        <v>395</v>
      </c>
      <c r="D449" s="107">
        <v>5</v>
      </c>
      <c r="E449" s="107"/>
      <c r="F449" s="107"/>
      <c r="G449" s="127"/>
      <c r="H449" s="3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68"/>
      <c r="P449" s="368"/>
      <c r="Q449" s="368"/>
      <c r="R449" s="368"/>
      <c r="S449" s="368"/>
      <c r="T449" s="368"/>
      <c r="U449" s="36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9">
        <v>30400028</v>
      </c>
      <c r="B450" s="359" t="s">
        <v>393</v>
      </c>
      <c r="C450" s="183" t="s">
        <v>402</v>
      </c>
      <c r="D450" s="107">
        <v>5</v>
      </c>
      <c r="E450" s="107"/>
      <c r="F450" s="107"/>
      <c r="G450" s="127"/>
      <c r="H450" s="3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68"/>
      <c r="P450" s="368"/>
      <c r="Q450" s="368"/>
      <c r="R450" s="368"/>
      <c r="S450" s="368"/>
      <c r="T450" s="368"/>
      <c r="U450" s="36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9">
        <v>30400027</v>
      </c>
      <c r="B451" s="359" t="s">
        <v>404</v>
      </c>
      <c r="C451" s="183" t="s">
        <v>405</v>
      </c>
      <c r="D451" s="107">
        <v>5</v>
      </c>
      <c r="E451" s="107"/>
      <c r="F451" s="107"/>
      <c r="G451" s="127"/>
      <c r="H451" s="3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68"/>
      <c r="P451" s="368"/>
      <c r="Q451" s="368"/>
      <c r="R451" s="368"/>
      <c r="S451" s="368"/>
      <c r="T451" s="368"/>
      <c r="U451" s="36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9"/>
      <c r="B452" s="359" t="s">
        <v>342</v>
      </c>
      <c r="C452" s="183" t="s">
        <v>372</v>
      </c>
      <c r="D452" s="107">
        <v>5</v>
      </c>
      <c r="E452" s="107"/>
      <c r="F452" s="107"/>
      <c r="G452" s="127"/>
      <c r="H452" s="3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68"/>
      <c r="P452" s="368"/>
      <c r="Q452" s="368"/>
      <c r="R452" s="368"/>
      <c r="S452" s="368"/>
      <c r="T452" s="368"/>
      <c r="U452" s="36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9">
        <v>30600009</v>
      </c>
      <c r="B453" s="359" t="s">
        <v>343</v>
      </c>
      <c r="C453" s="125" t="s">
        <v>345</v>
      </c>
      <c r="D453" s="107">
        <v>5</v>
      </c>
      <c r="E453" s="107"/>
      <c r="F453" s="107"/>
      <c r="G453" s="127"/>
      <c r="H453" s="3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68"/>
      <c r="P453" s="368"/>
      <c r="Q453" s="368"/>
      <c r="R453" s="368"/>
      <c r="S453" s="368"/>
      <c r="T453" s="368"/>
      <c r="U453" s="36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9">
        <v>30600010</v>
      </c>
      <c r="B454" s="359" t="s">
        <v>343</v>
      </c>
      <c r="C454" s="125" t="s">
        <v>347</v>
      </c>
      <c r="D454" s="107">
        <v>5</v>
      </c>
      <c r="E454" s="107"/>
      <c r="F454" s="107"/>
      <c r="G454" s="127"/>
      <c r="H454" s="3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68"/>
      <c r="P454" s="368"/>
      <c r="Q454" s="368"/>
      <c r="R454" s="368"/>
      <c r="S454" s="368"/>
      <c r="T454" s="368"/>
      <c r="U454" s="36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68"/>
      <c r="P455" s="368"/>
      <c r="Q455" s="368"/>
      <c r="R455" s="368"/>
      <c r="S455" s="368"/>
      <c r="T455" s="368"/>
      <c r="U455" s="3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68"/>
      <c r="P456" s="368"/>
      <c r="Q456" s="368"/>
      <c r="R456" s="368"/>
      <c r="S456" s="368"/>
      <c r="T456" s="368"/>
      <c r="U456" s="3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9">
        <v>30400004</v>
      </c>
      <c r="B457" s="149" t="s">
        <v>419</v>
      </c>
      <c r="C457" s="183" t="s">
        <v>420</v>
      </c>
      <c r="D457" s="107"/>
      <c r="E457" s="107"/>
      <c r="F457" s="107"/>
      <c r="G457" s="127"/>
      <c r="H457" s="3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68"/>
      <c r="P457" s="368"/>
      <c r="Q457" s="368"/>
      <c r="R457" s="368"/>
      <c r="S457" s="368"/>
      <c r="T457" s="368"/>
      <c r="U457" s="36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68"/>
      <c r="P458" s="368"/>
      <c r="Q458" s="368"/>
      <c r="R458" s="368"/>
      <c r="S458" s="368"/>
      <c r="T458" s="368"/>
      <c r="U458" s="36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68"/>
      <c r="P459" s="368"/>
      <c r="Q459" s="368"/>
      <c r="R459" s="368"/>
      <c r="S459" s="368"/>
      <c r="T459" s="368"/>
      <c r="U459" s="36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68"/>
      <c r="P460" s="368"/>
      <c r="Q460" s="368"/>
      <c r="R460" s="368"/>
      <c r="S460" s="368"/>
      <c r="T460" s="368"/>
      <c r="U460" s="3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68"/>
      <c r="P461" s="368"/>
      <c r="Q461" s="368"/>
      <c r="R461" s="368"/>
      <c r="S461" s="368"/>
      <c r="T461" s="368"/>
      <c r="U461" s="3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0">
        <f>D462*G462</f>
        <v>0</v>
      </c>
      <c r="I462" s="128"/>
      <c r="J462" s="129" t="str">
        <f t="array" ref="J462">IF(ISERROR(G462/I462),"",G462/I462)</f>
        <v/>
      </c>
      <c r="K462" s="3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68"/>
      <c r="P462" s="368"/>
      <c r="Q462" s="368"/>
      <c r="R462" s="368"/>
      <c r="S462" s="368"/>
      <c r="T462" s="368"/>
      <c r="U462" s="3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37" t="s">
        <v>224</v>
      </c>
      <c r="B463" s="538"/>
      <c r="C463" s="36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68"/>
      <c r="P464" s="368"/>
      <c r="Q464" s="368"/>
      <c r="R464" s="368"/>
      <c r="S464" s="368"/>
      <c r="T464" s="368"/>
      <c r="U464" s="3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68"/>
      <c r="P465" s="368"/>
      <c r="Q465" s="368"/>
      <c r="R465" s="368"/>
      <c r="S465" s="368"/>
      <c r="T465" s="368"/>
      <c r="U465" s="3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68"/>
      <c r="P466" s="368"/>
      <c r="Q466" s="368"/>
      <c r="R466" s="368"/>
      <c r="S466" s="368"/>
      <c r="T466" s="368"/>
      <c r="U466" s="3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68"/>
      <c r="P467" s="368"/>
      <c r="Q467" s="368"/>
      <c r="R467" s="368"/>
      <c r="S467" s="368"/>
      <c r="T467" s="368"/>
      <c r="U467" s="3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9">
        <v>30100054</v>
      </c>
      <c r="B468" s="138" t="s">
        <v>227</v>
      </c>
      <c r="C468" s="365" t="s">
        <v>203</v>
      </c>
      <c r="D468" s="107">
        <v>5.03</v>
      </c>
      <c r="E468" s="107"/>
      <c r="F468" s="107"/>
      <c r="G468" s="127"/>
      <c r="H468" s="3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68"/>
      <c r="P468" s="368"/>
      <c r="Q468" s="368"/>
      <c r="R468" s="368"/>
      <c r="S468" s="368"/>
      <c r="T468" s="368"/>
      <c r="U468" s="3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68"/>
      <c r="P469" s="368"/>
      <c r="Q469" s="368"/>
      <c r="R469" s="368"/>
      <c r="S469" s="368"/>
      <c r="T469" s="368"/>
      <c r="U469" s="3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68"/>
      <c r="P470" s="368"/>
      <c r="Q470" s="368"/>
      <c r="R470" s="368"/>
      <c r="S470" s="368"/>
      <c r="T470" s="368"/>
      <c r="U470" s="3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9"/>
      <c r="B471" s="138" t="s">
        <v>227</v>
      </c>
      <c r="C471" s="365" t="s">
        <v>228</v>
      </c>
      <c r="D471" s="107">
        <v>5.03</v>
      </c>
      <c r="E471" s="107"/>
      <c r="F471" s="107"/>
      <c r="G471" s="127"/>
      <c r="H471" s="3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68"/>
      <c r="P471" s="368"/>
      <c r="Q471" s="368"/>
      <c r="R471" s="368"/>
      <c r="S471" s="368"/>
      <c r="T471" s="368"/>
      <c r="U471" s="3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9">
        <v>30101067</v>
      </c>
      <c r="B472" s="138" t="s">
        <v>229</v>
      </c>
      <c r="C472" s="365" t="s">
        <v>212</v>
      </c>
      <c r="D472" s="107">
        <v>5.03</v>
      </c>
      <c r="E472" s="107"/>
      <c r="F472" s="107"/>
      <c r="G472" s="127"/>
      <c r="H472" s="3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68"/>
      <c r="P472" s="368"/>
      <c r="Q472" s="368"/>
      <c r="R472" s="368"/>
      <c r="S472" s="368"/>
      <c r="T472" s="368"/>
      <c r="U472" s="3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9">
        <v>30101068</v>
      </c>
      <c r="B473" s="138" t="s">
        <v>229</v>
      </c>
      <c r="C473" s="365" t="s">
        <v>203</v>
      </c>
      <c r="D473" s="107">
        <v>5.03</v>
      </c>
      <c r="E473" s="107"/>
      <c r="F473" s="107"/>
      <c r="G473" s="127"/>
      <c r="H473" s="3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68"/>
      <c r="P473" s="368"/>
      <c r="Q473" s="368"/>
      <c r="R473" s="368"/>
      <c r="S473" s="368"/>
      <c r="T473" s="368"/>
      <c r="U473" s="3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9">
        <v>30101069</v>
      </c>
      <c r="B474" s="138" t="s">
        <v>229</v>
      </c>
      <c r="C474" s="365" t="s">
        <v>186</v>
      </c>
      <c r="D474" s="107">
        <v>5.03</v>
      </c>
      <c r="E474" s="107"/>
      <c r="F474" s="107"/>
      <c r="G474" s="127"/>
      <c r="H474" s="3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68"/>
      <c r="P474" s="368"/>
      <c r="Q474" s="368"/>
      <c r="R474" s="368"/>
      <c r="S474" s="368"/>
      <c r="T474" s="368"/>
      <c r="U474" s="3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9">
        <v>30101070</v>
      </c>
      <c r="B475" s="138" t="s">
        <v>229</v>
      </c>
      <c r="C475" s="365" t="s">
        <v>228</v>
      </c>
      <c r="D475" s="107">
        <v>5.03</v>
      </c>
      <c r="E475" s="107"/>
      <c r="F475" s="107"/>
      <c r="G475" s="127"/>
      <c r="H475" s="3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68"/>
      <c r="P475" s="368"/>
      <c r="Q475" s="368"/>
      <c r="R475" s="368"/>
      <c r="S475" s="368"/>
      <c r="T475" s="368"/>
      <c r="U475" s="3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9">
        <v>30101071</v>
      </c>
      <c r="B476" s="138" t="s">
        <v>229</v>
      </c>
      <c r="C476" s="365" t="s">
        <v>199</v>
      </c>
      <c r="D476" s="107">
        <v>5.03</v>
      </c>
      <c r="E476" s="107"/>
      <c r="F476" s="107"/>
      <c r="G476" s="127"/>
      <c r="H476" s="3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68"/>
      <c r="P476" s="368"/>
      <c r="Q476" s="368"/>
      <c r="R476" s="368"/>
      <c r="S476" s="368"/>
      <c r="T476" s="368"/>
      <c r="U476" s="3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68"/>
      <c r="P477" s="368"/>
      <c r="Q477" s="368"/>
      <c r="R477" s="368"/>
      <c r="S477" s="368"/>
      <c r="T477" s="368"/>
      <c r="U477" s="3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68"/>
      <c r="P478" s="368"/>
      <c r="Q478" s="368"/>
      <c r="R478" s="368"/>
      <c r="S478" s="368"/>
      <c r="T478" s="368"/>
      <c r="U478" s="3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537" t="s">
        <v>231</v>
      </c>
      <c r="B479" s="538"/>
      <c r="C479" s="36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68"/>
      <c r="P480" s="368"/>
      <c r="Q480" s="368"/>
      <c r="R480" s="368"/>
      <c r="S480" s="368"/>
      <c r="T480" s="368"/>
      <c r="U480" s="3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68"/>
      <c r="P481" s="368"/>
      <c r="Q481" s="368"/>
      <c r="R481" s="368"/>
      <c r="S481" s="368"/>
      <c r="T481" s="368"/>
      <c r="U481" s="3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68"/>
      <c r="P482" s="368"/>
      <c r="Q482" s="368"/>
      <c r="R482" s="368"/>
      <c r="S482" s="368"/>
      <c r="T482" s="368"/>
      <c r="U482" s="3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68"/>
      <c r="P483" s="368"/>
      <c r="Q483" s="368"/>
      <c r="R483" s="368"/>
      <c r="S483" s="368"/>
      <c r="T483" s="368"/>
      <c r="U483" s="3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68"/>
      <c r="P484" s="368"/>
      <c r="Q484" s="368"/>
      <c r="R484" s="368"/>
      <c r="S484" s="368"/>
      <c r="T484" s="368"/>
      <c r="U484" s="3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68"/>
      <c r="P485" s="368"/>
      <c r="Q485" s="368"/>
      <c r="R485" s="368"/>
      <c r="S485" s="368"/>
      <c r="T485" s="368"/>
      <c r="U485" s="368"/>
      <c r="V485" s="131"/>
      <c r="W485" s="132"/>
      <c r="X485" s="131"/>
      <c r="Y485" s="131"/>
      <c r="Z485" s="131"/>
      <c r="AA485" s="131"/>
    </row>
    <row r="486" spans="1:27" ht="20.10000000000000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68"/>
      <c r="P486" s="368"/>
      <c r="Q486" s="368"/>
      <c r="R486" s="368"/>
      <c r="S486" s="368"/>
      <c r="T486" s="368"/>
      <c r="U486" s="368"/>
      <c r="V486" s="131"/>
      <c r="W486" s="132"/>
      <c r="X486" s="131"/>
      <c r="Y486" s="131"/>
      <c r="Z486" s="131"/>
      <c r="AA486" s="131"/>
    </row>
    <row r="487" spans="1:27" ht="20.100000000000001" customHeight="1">
      <c r="A487" s="260">
        <v>30400021</v>
      </c>
      <c r="B487" s="133" t="s">
        <v>436</v>
      </c>
      <c r="C487" s="183" t="s">
        <v>511</v>
      </c>
      <c r="D487" s="107">
        <v>5.04</v>
      </c>
      <c r="E487" s="107"/>
      <c r="F487" s="107"/>
      <c r="G487" s="127"/>
      <c r="H487" s="3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68"/>
      <c r="P487" s="368"/>
      <c r="Q487" s="368"/>
      <c r="R487" s="368"/>
      <c r="S487" s="368"/>
      <c r="T487" s="368"/>
      <c r="U487" s="368"/>
      <c r="V487" s="131"/>
      <c r="W487" s="132"/>
      <c r="X487" s="131"/>
      <c r="Y487" s="131"/>
      <c r="Z487" s="131"/>
      <c r="AA487" s="131"/>
    </row>
    <row r="488" spans="1:27" ht="20.10000000000000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68"/>
      <c r="P488" s="368"/>
      <c r="Q488" s="368"/>
      <c r="R488" s="368"/>
      <c r="S488" s="368"/>
      <c r="T488" s="368"/>
      <c r="U488" s="368"/>
      <c r="V488" s="131"/>
      <c r="W488" s="132"/>
      <c r="X488" s="131"/>
      <c r="Y488" s="131"/>
      <c r="Z488" s="131"/>
      <c r="AA488" s="131"/>
    </row>
    <row r="489" spans="1:27" ht="20.10000000000000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68"/>
      <c r="P489" s="368"/>
      <c r="Q489" s="368"/>
      <c r="R489" s="368"/>
      <c r="S489" s="368"/>
      <c r="T489" s="368"/>
      <c r="U489" s="3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537" t="s">
        <v>234</v>
      </c>
      <c r="B490" s="538"/>
      <c r="C490" s="36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customHeight="1">
      <c r="A491" s="259">
        <v>30700013</v>
      </c>
      <c r="B491" s="139" t="s">
        <v>235</v>
      </c>
      <c r="C491" s="366"/>
      <c r="D491" s="107">
        <v>3.65</v>
      </c>
      <c r="E491" s="107"/>
      <c r="F491" s="105"/>
      <c r="G491" s="127"/>
      <c r="H491" s="360">
        <f t="shared" ref="H491:H505" si="127">D491*G491</f>
        <v>0</v>
      </c>
      <c r="I491" s="128"/>
      <c r="J491" s="129" t="str">
        <f t="array" ref="J491">IF(ISERROR(G491/I491),"",G491/I491)</f>
        <v/>
      </c>
      <c r="K491" s="3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68"/>
      <c r="P491" s="368"/>
      <c r="Q491" s="368"/>
      <c r="R491" s="368"/>
      <c r="S491" s="368"/>
      <c r="T491" s="368"/>
      <c r="U491" s="3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9">
        <v>30700014</v>
      </c>
      <c r="B492" s="139" t="s">
        <v>236</v>
      </c>
      <c r="C492" s="366"/>
      <c r="D492" s="107">
        <v>6.58</v>
      </c>
      <c r="E492" s="107"/>
      <c r="F492" s="107"/>
      <c r="G492" s="127"/>
      <c r="H492" s="3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68"/>
      <c r="P492" s="368"/>
      <c r="Q492" s="368"/>
      <c r="R492" s="368"/>
      <c r="S492" s="368"/>
      <c r="T492" s="368"/>
      <c r="U492" s="3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9">
        <v>30700016</v>
      </c>
      <c r="B493" s="139" t="s">
        <v>237</v>
      </c>
      <c r="C493" s="366"/>
      <c r="D493" s="107">
        <v>7.8</v>
      </c>
      <c r="E493" s="107"/>
      <c r="F493" s="107"/>
      <c r="G493" s="127"/>
      <c r="H493" s="3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68"/>
      <c r="P493" s="368"/>
      <c r="Q493" s="368"/>
      <c r="R493" s="368"/>
      <c r="S493" s="368"/>
      <c r="T493" s="368"/>
      <c r="U493" s="3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9">
        <v>30700017</v>
      </c>
      <c r="B494" s="139" t="s">
        <v>238</v>
      </c>
      <c r="C494" s="366"/>
      <c r="D494" s="107">
        <v>4.4000000000000004</v>
      </c>
      <c r="E494" s="107"/>
      <c r="F494" s="107"/>
      <c r="G494" s="127"/>
      <c r="H494" s="3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68"/>
      <c r="P494" s="368"/>
      <c r="Q494" s="368"/>
      <c r="R494" s="368"/>
      <c r="S494" s="368"/>
      <c r="T494" s="368"/>
      <c r="U494" s="3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60">
        <f t="shared" si="127"/>
        <v>0</v>
      </c>
      <c r="I495" s="128"/>
      <c r="J495" s="129"/>
      <c r="K495" s="130"/>
      <c r="L495" s="128"/>
      <c r="M495" s="108"/>
      <c r="N495" s="129"/>
      <c r="O495" s="368"/>
      <c r="P495" s="368"/>
      <c r="Q495" s="368"/>
      <c r="R495" s="368"/>
      <c r="S495" s="368"/>
      <c r="T495" s="368"/>
      <c r="U495" s="36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9">
        <v>30700001</v>
      </c>
      <c r="B496" s="126" t="s">
        <v>359</v>
      </c>
      <c r="C496" s="366"/>
      <c r="D496" s="107"/>
      <c r="E496" s="107"/>
      <c r="F496" s="107"/>
      <c r="G496" s="127"/>
      <c r="H496" s="3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68"/>
      <c r="P496" s="368"/>
      <c r="Q496" s="368"/>
      <c r="R496" s="368"/>
      <c r="S496" s="368"/>
      <c r="T496" s="368"/>
      <c r="U496" s="368"/>
      <c r="V496" s="131"/>
      <c r="W496" s="132"/>
      <c r="X496" s="131"/>
      <c r="Y496" s="131"/>
      <c r="Z496" s="131"/>
      <c r="AA496" s="131"/>
    </row>
    <row r="497" spans="1:27" ht="20.100000000000001" customHeight="1">
      <c r="A497" s="265"/>
      <c r="B497" s="366" t="s">
        <v>239</v>
      </c>
      <c r="C497" s="366" t="s">
        <v>179</v>
      </c>
      <c r="D497" s="107">
        <v>6.04</v>
      </c>
      <c r="E497" s="107"/>
      <c r="F497" s="107"/>
      <c r="G497" s="127"/>
      <c r="H497" s="3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68"/>
      <c r="P497" s="368"/>
      <c r="Q497" s="368"/>
      <c r="R497" s="368"/>
      <c r="S497" s="368"/>
      <c r="T497" s="368"/>
      <c r="U497" s="3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65">
        <v>30700019</v>
      </c>
      <c r="B498" s="366" t="s">
        <v>239</v>
      </c>
      <c r="C498" s="366" t="s">
        <v>186</v>
      </c>
      <c r="D498" s="107">
        <v>6.04</v>
      </c>
      <c r="E498" s="107"/>
      <c r="F498" s="107"/>
      <c r="G498" s="127"/>
      <c r="H498" s="3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68"/>
      <c r="P498" s="368"/>
      <c r="Q498" s="368"/>
      <c r="R498" s="368"/>
      <c r="S498" s="368"/>
      <c r="T498" s="368"/>
      <c r="U498" s="3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65">
        <v>30601015</v>
      </c>
      <c r="B499" s="366" t="s">
        <v>440</v>
      </c>
      <c r="C499" s="366" t="s">
        <v>179</v>
      </c>
      <c r="D499" s="107"/>
      <c r="E499" s="107"/>
      <c r="F499" s="107"/>
      <c r="G499" s="127"/>
      <c r="H499" s="360">
        <f t="shared" si="127"/>
        <v>0</v>
      </c>
      <c r="I499" s="128"/>
      <c r="J499" s="129"/>
      <c r="K499" s="130"/>
      <c r="L499" s="128"/>
      <c r="M499" s="108"/>
      <c r="N499" s="129"/>
      <c r="O499" s="368"/>
      <c r="P499" s="368"/>
      <c r="Q499" s="368"/>
      <c r="R499" s="368"/>
      <c r="S499" s="368"/>
      <c r="T499" s="368"/>
      <c r="U499" s="368"/>
      <c r="V499" s="131"/>
      <c r="W499" s="132"/>
      <c r="X499" s="131"/>
      <c r="Y499" s="131"/>
      <c r="Z499" s="131"/>
      <c r="AA499" s="131"/>
    </row>
    <row r="500" spans="1:27" ht="20.100000000000001" customHeight="1">
      <c r="A500" s="265">
        <v>30101016</v>
      </c>
      <c r="B500" s="366" t="s">
        <v>440</v>
      </c>
      <c r="C500" s="366" t="s">
        <v>186</v>
      </c>
      <c r="D500" s="107"/>
      <c r="E500" s="107"/>
      <c r="F500" s="107"/>
      <c r="G500" s="127"/>
      <c r="H500" s="360">
        <f t="shared" si="127"/>
        <v>0</v>
      </c>
      <c r="I500" s="128"/>
      <c r="J500" s="129"/>
      <c r="K500" s="130"/>
      <c r="L500" s="128"/>
      <c r="M500" s="108"/>
      <c r="N500" s="129"/>
      <c r="O500" s="368"/>
      <c r="P500" s="368"/>
      <c r="Q500" s="368"/>
      <c r="R500" s="368"/>
      <c r="S500" s="368"/>
      <c r="T500" s="368"/>
      <c r="U500" s="36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9">
        <v>30700018</v>
      </c>
      <c r="B501" s="359" t="s">
        <v>240</v>
      </c>
      <c r="C501" s="125"/>
      <c r="D501" s="107">
        <v>7.3</v>
      </c>
      <c r="E501" s="107"/>
      <c r="F501" s="107"/>
      <c r="G501" s="127"/>
      <c r="H501" s="3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68"/>
      <c r="P501" s="368"/>
      <c r="Q501" s="368"/>
      <c r="R501" s="368"/>
      <c r="S501" s="368"/>
      <c r="T501" s="368"/>
      <c r="U501" s="3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9">
        <v>30700010</v>
      </c>
      <c r="B502" s="359" t="s">
        <v>241</v>
      </c>
      <c r="C502" s="125"/>
      <c r="D502" s="107">
        <f>78*120/1000</f>
        <v>9.36</v>
      </c>
      <c r="E502" s="107"/>
      <c r="F502" s="107"/>
      <c r="G502" s="127"/>
      <c r="H502" s="360">
        <f t="shared" si="127"/>
        <v>0</v>
      </c>
      <c r="I502" s="128"/>
      <c r="J502" s="129"/>
      <c r="K502" s="130"/>
      <c r="L502" s="128"/>
      <c r="M502" s="108"/>
      <c r="N502" s="129"/>
      <c r="O502" s="368"/>
      <c r="P502" s="368"/>
      <c r="Q502" s="368"/>
      <c r="R502" s="368"/>
      <c r="S502" s="368"/>
      <c r="T502" s="368"/>
      <c r="U502" s="36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9">
        <v>30700015</v>
      </c>
      <c r="B503" s="359" t="s">
        <v>242</v>
      </c>
      <c r="C503" s="125"/>
      <c r="D503" s="107">
        <v>4.5</v>
      </c>
      <c r="E503" s="107"/>
      <c r="F503" s="107"/>
      <c r="G503" s="127"/>
      <c r="H503" s="360">
        <f t="shared" si="127"/>
        <v>0</v>
      </c>
      <c r="I503" s="128"/>
      <c r="J503" s="129"/>
      <c r="K503" s="130"/>
      <c r="L503" s="128"/>
      <c r="M503" s="108"/>
      <c r="N503" s="129"/>
      <c r="O503" s="368"/>
      <c r="P503" s="368"/>
      <c r="Q503" s="368"/>
      <c r="R503" s="368"/>
      <c r="S503" s="368"/>
      <c r="T503" s="368"/>
      <c r="U503" s="36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9">
        <v>30700012</v>
      </c>
      <c r="B504" s="359" t="s">
        <v>243</v>
      </c>
      <c r="C504" s="125"/>
      <c r="D504" s="107">
        <v>4.5</v>
      </c>
      <c r="E504" s="107"/>
      <c r="F504" s="107"/>
      <c r="G504" s="127"/>
      <c r="H504" s="360">
        <f t="shared" si="127"/>
        <v>0</v>
      </c>
      <c r="I504" s="128"/>
      <c r="J504" s="129"/>
      <c r="K504" s="130"/>
      <c r="L504" s="128"/>
      <c r="M504" s="108"/>
      <c r="N504" s="129"/>
      <c r="O504" s="368"/>
      <c r="P504" s="368"/>
      <c r="Q504" s="368"/>
      <c r="R504" s="368"/>
      <c r="S504" s="368"/>
      <c r="T504" s="368"/>
      <c r="U504" s="36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9"/>
      <c r="B505" s="359"/>
      <c r="C505" s="125"/>
      <c r="D505" s="107"/>
      <c r="E505" s="107"/>
      <c r="F505" s="107"/>
      <c r="G505" s="127"/>
      <c r="H505" s="360">
        <f t="shared" si="127"/>
        <v>0</v>
      </c>
      <c r="I505" s="128"/>
      <c r="J505" s="129"/>
      <c r="K505" s="130"/>
      <c r="L505" s="128"/>
      <c r="M505" s="108"/>
      <c r="N505" s="129"/>
      <c r="O505" s="368"/>
      <c r="P505" s="368"/>
      <c r="Q505" s="368"/>
      <c r="R505" s="368"/>
      <c r="S505" s="368"/>
      <c r="T505" s="368"/>
      <c r="U505" s="368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36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362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362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362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362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362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362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362">
        <f>G507</f>
        <v>0</v>
      </c>
      <c r="C514" s="513" t="s">
        <v>269</v>
      </c>
      <c r="D514" s="512"/>
      <c r="E514" s="503">
        <f>H507</f>
        <v>0</v>
      </c>
      <c r="F514" s="503"/>
      <c r="G514" s="503" t="s">
        <v>270</v>
      </c>
      <c r="H514" s="503"/>
      <c r="I514" s="531" t="str">
        <f>L507</f>
        <v/>
      </c>
      <c r="J514" s="531"/>
      <c r="K514" s="533" t="s">
        <v>271</v>
      </c>
      <c r="L514" s="533"/>
      <c r="M514" s="531" t="str">
        <f>J507</f>
        <v/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362">
        <f>I507+C513</f>
        <v>1</v>
      </c>
      <c r="C515" s="510" t="s">
        <v>251</v>
      </c>
      <c r="D515" s="511"/>
      <c r="E515" s="528">
        <f>K507+I513</f>
        <v>11</v>
      </c>
      <c r="F515" s="528"/>
      <c r="G515" s="503" t="s">
        <v>274</v>
      </c>
      <c r="H515" s="503"/>
      <c r="I515" s="531">
        <f>B515-E515</f>
        <v>-10</v>
      </c>
      <c r="J515" s="531"/>
      <c r="K515" s="533" t="s">
        <v>275</v>
      </c>
      <c r="L515" s="533"/>
      <c r="M515" s="534">
        <f>IF(ISERROR(I515/E515),"",I515/E515)</f>
        <v>-0.90909090909090906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362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 t="str">
        <f t="array" ref="M516">IF(ISERROR(I516/B514),"",I516/B514)</f>
        <v/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36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0</v>
      </c>
      <c r="D519" s="526"/>
      <c r="E519" s="516" t="s">
        <v>269</v>
      </c>
      <c r="F519" s="516"/>
      <c r="G519" s="528">
        <f>SUM(E171,E342,E514)</f>
        <v>0</v>
      </c>
      <c r="H519" s="528"/>
      <c r="I519" s="503" t="s">
        <v>270</v>
      </c>
      <c r="J519" s="516"/>
      <c r="K519" s="525">
        <f>IF(ISERROR(C519/G520),"",C519/G520)</f>
        <v>0</v>
      </c>
      <c r="L519" s="526"/>
      <c r="M519" s="503" t="s">
        <v>271</v>
      </c>
      <c r="N519" s="503"/>
      <c r="O519" s="504">
        <f t="array" ref="O519">IF(ISERROR(C519/C520),"",C519/C520)</f>
        <v>0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7</v>
      </c>
      <c r="D520" s="526"/>
      <c r="E520" s="503" t="s">
        <v>251</v>
      </c>
      <c r="F520" s="503"/>
      <c r="G520" s="528">
        <f>SUM(E172,E343,E515)</f>
        <v>82</v>
      </c>
      <c r="H520" s="528"/>
      <c r="I520" s="510" t="s">
        <v>274</v>
      </c>
      <c r="J520" s="511"/>
      <c r="K520" s="513">
        <f>C520-G520</f>
        <v>-75</v>
      </c>
      <c r="L520" s="512"/>
      <c r="M520" s="513" t="s">
        <v>275</v>
      </c>
      <c r="N520" s="512"/>
      <c r="O520" s="517">
        <f>IF(ISERROR(K520/C520),"",K520/C520)</f>
        <v>-10.714285714285714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 t="str">
        <f t="array" ref="O521">IF(ISERROR(K521/C519),"",K521/C519)</f>
        <v/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6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0</v>
      </c>
      <c r="D524" s="511"/>
      <c r="E524" s="506" t="str">
        <f>IF(ISERROR(C524/C530),"",C524/C530)</f>
        <v/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0</v>
      </c>
      <c r="D525" s="511"/>
      <c r="E525" s="506" t="str">
        <f>IF(ISERROR(C525/C530),"",C525/C530)</f>
        <v/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0</v>
      </c>
      <c r="D526" s="511"/>
      <c r="E526" s="506" t="str">
        <f>IF(ISERROR(C526/C530),"",C526/C530)</f>
        <v/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 t="str">
        <f>IF(ISERROR(C527/C530),"",C527/C530)</f>
        <v/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 t="str">
        <f>IF(ISERROR(C528/C530),"",C528/C530)</f>
        <v/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0</v>
      </c>
      <c r="D529" s="511"/>
      <c r="E529" s="506" t="str">
        <f>IF(ISERROR(C529/C530),"",C529/C530)</f>
        <v/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0</v>
      </c>
      <c r="D530" s="511"/>
      <c r="E530" s="506">
        <f>SUM(E524:F529)</f>
        <v>0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366" t="s">
        <v>309</v>
      </c>
      <c r="D532" s="366" t="s">
        <v>310</v>
      </c>
      <c r="E532" s="366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0" t="s">
        <v>322</v>
      </c>
      <c r="Q532" s="128" t="s">
        <v>323</v>
      </c>
      <c r="R532" s="108" t="s">
        <v>324</v>
      </c>
      <c r="S532" s="366" t="s">
        <v>325</v>
      </c>
      <c r="T532" s="36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67" t="str">
        <f t="array" ref="S533">IF(ISERROR(Q533/J533),"",Q533/J533)</f>
        <v/>
      </c>
      <c r="T533" s="36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67" t="str">
        <f t="array" ref="S534">IF(ISERROR(Q534/J534),"",Q534/J534)</f>
        <v/>
      </c>
      <c r="T534" s="36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67" t="str">
        <f t="array" ref="S535">IF(ISERROR(Q535/J535),"",Q535/J535)</f>
        <v/>
      </c>
      <c r="T535" s="36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78" zoomScaleNormal="100" workbookViewId="0">
      <selection activeCell="G484" sqref="G484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3" t="s">
        <v>23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53" t="s">
        <v>496</v>
      </c>
      <c r="B4" s="594" t="s">
        <v>25</v>
      </c>
      <c r="C4" s="594" t="s">
        <v>26</v>
      </c>
      <c r="D4" s="594" t="s">
        <v>27</v>
      </c>
      <c r="E4" s="597" t="s">
        <v>28</v>
      </c>
      <c r="F4" s="600" t="s">
        <v>29</v>
      </c>
      <c r="G4" s="603" t="s">
        <v>30</v>
      </c>
      <c r="H4" s="603"/>
      <c r="I4" s="594" t="s">
        <v>31</v>
      </c>
      <c r="J4" s="604" t="s">
        <v>32</v>
      </c>
      <c r="K4" s="615" t="s">
        <v>33</v>
      </c>
      <c r="L4" s="594" t="s">
        <v>34</v>
      </c>
      <c r="M4" s="618" t="s">
        <v>35</v>
      </c>
      <c r="N4" s="612" t="s">
        <v>36</v>
      </c>
      <c r="O4" s="603" t="s">
        <v>37</v>
      </c>
      <c r="P4" s="603"/>
      <c r="Q4" s="603"/>
      <c r="R4" s="603"/>
      <c r="S4" s="603"/>
      <c r="T4" s="603"/>
      <c r="U4" s="603"/>
      <c r="V4" s="620" t="s">
        <v>38</v>
      </c>
      <c r="W4" s="612" t="s">
        <v>39</v>
      </c>
      <c r="X4" s="603" t="s">
        <v>40</v>
      </c>
      <c r="Y4" s="603"/>
      <c r="Z4" s="603"/>
      <c r="AA4" s="60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54"/>
      <c r="B5" s="595"/>
      <c r="C5" s="595"/>
      <c r="D5" s="595"/>
      <c r="E5" s="598"/>
      <c r="F5" s="601"/>
      <c r="G5" s="603"/>
      <c r="H5" s="603"/>
      <c r="I5" s="595"/>
      <c r="J5" s="605"/>
      <c r="K5" s="616"/>
      <c r="L5" s="595"/>
      <c r="M5" s="619"/>
      <c r="N5" s="612"/>
      <c r="O5" s="603" t="s">
        <v>41</v>
      </c>
      <c r="P5" s="603" t="s">
        <v>42</v>
      </c>
      <c r="Q5" s="603" t="s">
        <v>43</v>
      </c>
      <c r="R5" s="613" t="s">
        <v>44</v>
      </c>
      <c r="S5" s="614" t="s">
        <v>45</v>
      </c>
      <c r="T5" s="603" t="s">
        <v>46</v>
      </c>
      <c r="U5" s="603" t="s">
        <v>47</v>
      </c>
      <c r="V5" s="620"/>
      <c r="W5" s="612"/>
      <c r="X5" s="603" t="s">
        <v>13</v>
      </c>
      <c r="Y5" s="603" t="s">
        <v>48</v>
      </c>
      <c r="Z5" s="603" t="s">
        <v>49</v>
      </c>
      <c r="AA5" s="60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55"/>
      <c r="B6" s="596"/>
      <c r="C6" s="596"/>
      <c r="D6" s="596"/>
      <c r="E6" s="599"/>
      <c r="F6" s="602"/>
      <c r="G6" s="315" t="s">
        <v>50</v>
      </c>
      <c r="H6" s="315" t="s">
        <v>51</v>
      </c>
      <c r="I6" s="596"/>
      <c r="J6" s="606"/>
      <c r="K6" s="617"/>
      <c r="L6" s="596"/>
      <c r="M6" s="619"/>
      <c r="N6" s="612"/>
      <c r="O6" s="603"/>
      <c r="P6" s="603"/>
      <c r="Q6" s="603"/>
      <c r="R6" s="613"/>
      <c r="S6" s="614"/>
      <c r="T6" s="603"/>
      <c r="U6" s="603"/>
      <c r="V6" s="620"/>
      <c r="W6" s="612"/>
      <c r="X6" s="603"/>
      <c r="Y6" s="603"/>
      <c r="Z6" s="603"/>
      <c r="AA6" s="60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v>0</v>
      </c>
      <c r="H7" s="95">
        <f t="shared" ref="H7:H24" si="0">D7*G7</f>
        <v>0</v>
      </c>
      <c r="I7" s="93">
        <f>SUM('18'!I7)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SUM('18'!N7)</f>
        <v>0</v>
      </c>
      <c r="O7" s="93">
        <f>SUM('18'!O7)</f>
        <v>0</v>
      </c>
      <c r="P7" s="93">
        <f>SUM('18'!P7)</f>
        <v>0</v>
      </c>
      <c r="Q7" s="93">
        <f>SUM('18'!Q7)</f>
        <v>0</v>
      </c>
      <c r="R7" s="93">
        <f>SUM('18'!R7)</f>
        <v>0</v>
      </c>
      <c r="S7" s="93">
        <f>SUM('18'!S7)</f>
        <v>0</v>
      </c>
      <c r="T7" s="93">
        <f>SUM('18'!T7)</f>
        <v>0</v>
      </c>
      <c r="U7" s="93">
        <f>SUM('18'!U7)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SUM('18'!X7)</f>
        <v>0</v>
      </c>
      <c r="Y7" s="93">
        <f>SUM('18'!Y7)</f>
        <v>0</v>
      </c>
      <c r="Z7" s="93">
        <f>SUM('18'!Z7)</f>
        <v>0</v>
      </c>
      <c r="AA7" s="93">
        <f>SUM('18'!AA7)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SUM('18'!G8)</f>
        <v>0</v>
      </c>
      <c r="H8" s="95">
        <f t="shared" si="0"/>
        <v>0</v>
      </c>
      <c r="I8" s="93">
        <f>SUM('18'!I8)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SUM('18'!N8)</f>
        <v>0</v>
      </c>
      <c r="O8" s="93">
        <f>SUM('18'!O8)</f>
        <v>0</v>
      </c>
      <c r="P8" s="93">
        <f>SUM('18'!P8)</f>
        <v>0</v>
      </c>
      <c r="Q8" s="93">
        <f>SUM('18'!Q8)</f>
        <v>0</v>
      </c>
      <c r="R8" s="93">
        <f>SUM('18'!R8)</f>
        <v>0</v>
      </c>
      <c r="S8" s="93">
        <f>SUM('18'!S8)</f>
        <v>0</v>
      </c>
      <c r="T8" s="93">
        <f>SUM('18'!T8)</f>
        <v>0</v>
      </c>
      <c r="U8" s="93">
        <f>SUM('18'!U8)</f>
        <v>0</v>
      </c>
      <c r="V8" s="201">
        <f t="shared" si="2"/>
        <v>0</v>
      </c>
      <c r="W8" s="33" t="str">
        <f t="shared" si="3"/>
        <v/>
      </c>
      <c r="X8" s="93">
        <f>SUM('18'!X8)</f>
        <v>0</v>
      </c>
      <c r="Y8" s="93">
        <f>SUM('18'!Y8)</f>
        <v>0</v>
      </c>
      <c r="Z8" s="93">
        <f>SUM('18'!Z8)</f>
        <v>0</v>
      </c>
      <c r="AA8" s="93">
        <f>SUM('18'!AA8)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SUM('18'!G9)</f>
        <v>0</v>
      </c>
      <c r="H9" s="95">
        <f t="shared" si="0"/>
        <v>0</v>
      </c>
      <c r="I9" s="93">
        <f>SUM('18'!I9)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SUM('18'!N9)</f>
        <v>0</v>
      </c>
      <c r="O9" s="93">
        <f>SUM('18'!O9)</f>
        <v>0</v>
      </c>
      <c r="P9" s="93">
        <f>SUM('18'!P9)</f>
        <v>0</v>
      </c>
      <c r="Q9" s="93">
        <f>SUM('18'!Q9)</f>
        <v>0</v>
      </c>
      <c r="R9" s="93">
        <f>SUM('18'!R9)</f>
        <v>0</v>
      </c>
      <c r="S9" s="93">
        <f>SUM('18'!S9)</f>
        <v>0</v>
      </c>
      <c r="T9" s="93">
        <f>SUM('18'!T9)</f>
        <v>0</v>
      </c>
      <c r="U9" s="93">
        <f>SUM('18'!U9)</f>
        <v>0</v>
      </c>
      <c r="V9" s="201">
        <f t="shared" si="2"/>
        <v>0</v>
      </c>
      <c r="W9" s="33" t="str">
        <f t="shared" si="3"/>
        <v/>
      </c>
      <c r="X9" s="93">
        <f>SUM('18'!X9)</f>
        <v>0</v>
      </c>
      <c r="Y9" s="93">
        <f>SUM('18'!Y9)</f>
        <v>0</v>
      </c>
      <c r="Z9" s="93">
        <f>SUM('18'!Z9)</f>
        <v>0</v>
      </c>
      <c r="AA9" s="93">
        <f>SUM('18'!AA9)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SUM('18'!G10)</f>
        <v>0</v>
      </c>
      <c r="H10" s="95">
        <f t="shared" si="0"/>
        <v>0</v>
      </c>
      <c r="I10" s="93">
        <f>SUM('18'!I10)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SUM('18'!N10)</f>
        <v>0</v>
      </c>
      <c r="O10" s="93">
        <f>SUM('18'!O10)</f>
        <v>0</v>
      </c>
      <c r="P10" s="93">
        <f>SUM('18'!P10)</f>
        <v>0</v>
      </c>
      <c r="Q10" s="93">
        <f>SUM('18'!Q10)</f>
        <v>0</v>
      </c>
      <c r="R10" s="93">
        <f>SUM('18'!R10)</f>
        <v>0</v>
      </c>
      <c r="S10" s="93">
        <f>SUM('18'!S10)</f>
        <v>0</v>
      </c>
      <c r="T10" s="93">
        <f>SUM('18'!T10)</f>
        <v>0</v>
      </c>
      <c r="U10" s="93">
        <f>SUM('18'!U10)</f>
        <v>0</v>
      </c>
      <c r="V10" s="201">
        <f t="shared" si="2"/>
        <v>0</v>
      </c>
      <c r="W10" s="33" t="str">
        <f t="shared" si="3"/>
        <v/>
      </c>
      <c r="X10" s="93">
        <f>SUM('18'!X10)</f>
        <v>0</v>
      </c>
      <c r="Y10" s="93">
        <f>SUM('18'!Y10)</f>
        <v>0</v>
      </c>
      <c r="Z10" s="93">
        <f>SUM('18'!Z10)</f>
        <v>0</v>
      </c>
      <c r="AA10" s="93">
        <f>SUM('18'!AA10)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SUM('18'!G11)</f>
        <v>0</v>
      </c>
      <c r="H11" s="95">
        <f t="shared" si="0"/>
        <v>0</v>
      </c>
      <c r="I11" s="93">
        <f>SUM('18'!I11)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SUM('18'!N11)</f>
        <v>0</v>
      </c>
      <c r="O11" s="93">
        <f>SUM('18'!O11)</f>
        <v>0</v>
      </c>
      <c r="P11" s="93">
        <f>SUM('18'!P11)</f>
        <v>0</v>
      </c>
      <c r="Q11" s="93">
        <f>SUM('18'!Q11)</f>
        <v>0</v>
      </c>
      <c r="R11" s="93">
        <f>SUM('18'!R11)</f>
        <v>0</v>
      </c>
      <c r="S11" s="93">
        <f>SUM('18'!S11)</f>
        <v>0</v>
      </c>
      <c r="T11" s="93">
        <f>SUM('18'!T11)</f>
        <v>0</v>
      </c>
      <c r="U11" s="93">
        <f>SUM('18'!U11)</f>
        <v>0</v>
      </c>
      <c r="V11" s="201">
        <f t="shared" si="2"/>
        <v>0</v>
      </c>
      <c r="W11" s="33" t="str">
        <f t="shared" si="3"/>
        <v/>
      </c>
      <c r="X11" s="93">
        <f>SUM('18'!X11)</f>
        <v>0</v>
      </c>
      <c r="Y11" s="93">
        <f>SUM('18'!Y11)</f>
        <v>0</v>
      </c>
      <c r="Z11" s="93">
        <f>SUM('18'!Z11)</f>
        <v>0</v>
      </c>
      <c r="AA11" s="93">
        <f>SUM('18'!AA11)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SUM('18'!G12)</f>
        <v>0</v>
      </c>
      <c r="H12" s="95">
        <f t="shared" si="0"/>
        <v>0</v>
      </c>
      <c r="I12" s="93">
        <f>SUM('18'!I12)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SUM('18'!N12)</f>
        <v>0</v>
      </c>
      <c r="O12" s="93">
        <f>SUM('18'!O12)</f>
        <v>0</v>
      </c>
      <c r="P12" s="93">
        <f>SUM('18'!P12)</f>
        <v>0</v>
      </c>
      <c r="Q12" s="93">
        <f>SUM('18'!Q12)</f>
        <v>0</v>
      </c>
      <c r="R12" s="93">
        <f>SUM('18'!R12)</f>
        <v>0</v>
      </c>
      <c r="S12" s="93">
        <f>SUM('18'!S12)</f>
        <v>0</v>
      </c>
      <c r="T12" s="93">
        <f>SUM('18'!T12)</f>
        <v>0</v>
      </c>
      <c r="U12" s="93">
        <f>SUM('18'!U12)</f>
        <v>0</v>
      </c>
      <c r="V12" s="201">
        <f t="shared" si="2"/>
        <v>0</v>
      </c>
      <c r="W12" s="33" t="str">
        <f t="shared" si="3"/>
        <v/>
      </c>
      <c r="X12" s="93">
        <f>SUM('18'!X12)</f>
        <v>0</v>
      </c>
      <c r="Y12" s="93">
        <f>SUM('18'!Y12)</f>
        <v>0</v>
      </c>
      <c r="Z12" s="93">
        <f>SUM('18'!Z12)</f>
        <v>0</v>
      </c>
      <c r="AA12" s="93">
        <f>SUM('18'!AA12)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SUM('18'!G13)</f>
        <v>0</v>
      </c>
      <c r="H13" s="95">
        <f t="shared" si="0"/>
        <v>0</v>
      </c>
      <c r="I13" s="93">
        <f>SUM('18'!I13)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SUM('18'!N13)</f>
        <v>0</v>
      </c>
      <c r="O13" s="93">
        <f>SUM('18'!O13)</f>
        <v>0</v>
      </c>
      <c r="P13" s="93">
        <f>SUM('18'!P13)</f>
        <v>0</v>
      </c>
      <c r="Q13" s="93">
        <f>SUM('18'!Q13)</f>
        <v>0</v>
      </c>
      <c r="R13" s="93">
        <f>SUM('18'!R13)</f>
        <v>0</v>
      </c>
      <c r="S13" s="93">
        <f>SUM('18'!S13)</f>
        <v>0</v>
      </c>
      <c r="T13" s="93">
        <f>SUM('18'!T13)</f>
        <v>0</v>
      </c>
      <c r="U13" s="93">
        <f>SUM('18'!U13)</f>
        <v>0</v>
      </c>
      <c r="V13" s="201">
        <f t="shared" si="2"/>
        <v>0</v>
      </c>
      <c r="W13" s="33" t="str">
        <f t="shared" si="3"/>
        <v/>
      </c>
      <c r="X13" s="93">
        <f>SUM('18'!X13)</f>
        <v>0</v>
      </c>
      <c r="Y13" s="93">
        <f>SUM('18'!Y13)</f>
        <v>0</v>
      </c>
      <c r="Z13" s="93">
        <f>SUM('18'!Z13)</f>
        <v>0</v>
      </c>
      <c r="AA13" s="93">
        <f>SUM('18'!AA13)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SUM('18'!G14)</f>
        <v>0</v>
      </c>
      <c r="H14" s="95">
        <f t="shared" si="0"/>
        <v>0</v>
      </c>
      <c r="I14" s="93">
        <f>SUM('18'!I14)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SUM('18'!N14)</f>
        <v>0</v>
      </c>
      <c r="O14" s="93">
        <f>SUM('18'!O14)</f>
        <v>0</v>
      </c>
      <c r="P14" s="93">
        <f>SUM('18'!P14)</f>
        <v>0</v>
      </c>
      <c r="Q14" s="93">
        <f>SUM('18'!Q14)</f>
        <v>0</v>
      </c>
      <c r="R14" s="93">
        <f>SUM('18'!R14)</f>
        <v>0</v>
      </c>
      <c r="S14" s="93">
        <f>SUM('18'!S14)</f>
        <v>0</v>
      </c>
      <c r="T14" s="93">
        <f>SUM('18'!T14)</f>
        <v>0</v>
      </c>
      <c r="U14" s="93">
        <f>SUM('18'!U14)</f>
        <v>0</v>
      </c>
      <c r="V14" s="201">
        <f t="shared" si="2"/>
        <v>0</v>
      </c>
      <c r="W14" s="33" t="str">
        <f t="shared" si="3"/>
        <v/>
      </c>
      <c r="X14" s="93">
        <f>SUM('18'!X14)</f>
        <v>0</v>
      </c>
      <c r="Y14" s="93">
        <f>SUM('18'!Y14)</f>
        <v>0</v>
      </c>
      <c r="Z14" s="93">
        <f>SUM('18'!Z14)</f>
        <v>0</v>
      </c>
      <c r="AA14" s="93">
        <f>SUM('18'!AA14)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SUM('18'!G15)</f>
        <v>0</v>
      </c>
      <c r="H15" s="95">
        <f t="shared" si="0"/>
        <v>0</v>
      </c>
      <c r="I15" s="93">
        <f>SUM('18'!I15)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SUM('18'!N15)</f>
        <v>0</v>
      </c>
      <c r="O15" s="93">
        <f>SUM('18'!O15)</f>
        <v>0</v>
      </c>
      <c r="P15" s="93">
        <f>SUM('18'!P15)</f>
        <v>0</v>
      </c>
      <c r="Q15" s="93">
        <f>SUM('18'!Q15)</f>
        <v>0</v>
      </c>
      <c r="R15" s="93">
        <f>SUM('18'!R15)</f>
        <v>0</v>
      </c>
      <c r="S15" s="93">
        <f>SUM('18'!S15)</f>
        <v>0</v>
      </c>
      <c r="T15" s="93">
        <f>SUM('18'!T15)</f>
        <v>0</v>
      </c>
      <c r="U15" s="93">
        <f>SUM('18'!U15)</f>
        <v>0</v>
      </c>
      <c r="V15" s="201">
        <f t="shared" si="2"/>
        <v>0</v>
      </c>
      <c r="W15" s="33" t="str">
        <f t="shared" si="3"/>
        <v/>
      </c>
      <c r="X15" s="93">
        <f>SUM('18'!X15)</f>
        <v>0</v>
      </c>
      <c r="Y15" s="93">
        <f>SUM('18'!Y15)</f>
        <v>0</v>
      </c>
      <c r="Z15" s="93">
        <f>SUM('18'!Z15)</f>
        <v>0</v>
      </c>
      <c r="AA15" s="93">
        <f>SUM('18'!AA15)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SUM('18'!G16)</f>
        <v>0</v>
      </c>
      <c r="H16" s="95">
        <f t="shared" si="0"/>
        <v>0</v>
      </c>
      <c r="I16" s="93">
        <f>SUM('18'!I16)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SUM('18'!N16)</f>
        <v>0</v>
      </c>
      <c r="O16" s="93">
        <f>SUM('18'!O16)</f>
        <v>0</v>
      </c>
      <c r="P16" s="93">
        <f>SUM('18'!P16)</f>
        <v>0</v>
      </c>
      <c r="Q16" s="93">
        <f>SUM('18'!Q16)</f>
        <v>0</v>
      </c>
      <c r="R16" s="93">
        <f>SUM('18'!R16)</f>
        <v>0</v>
      </c>
      <c r="S16" s="93">
        <f>SUM('18'!S16)</f>
        <v>0</v>
      </c>
      <c r="T16" s="93">
        <f>SUM('18'!T16)</f>
        <v>0</v>
      </c>
      <c r="U16" s="93">
        <f>SUM('18'!U16)</f>
        <v>0</v>
      </c>
      <c r="V16" s="201">
        <f t="shared" si="2"/>
        <v>0</v>
      </c>
      <c r="W16" s="33" t="str">
        <f t="shared" si="3"/>
        <v/>
      </c>
      <c r="X16" s="93">
        <f>SUM('18'!X16)</f>
        <v>0</v>
      </c>
      <c r="Y16" s="93">
        <f>SUM('18'!Y16)</f>
        <v>0</v>
      </c>
      <c r="Z16" s="93">
        <f>SUM('18'!Z16)</f>
        <v>0</v>
      </c>
      <c r="AA16" s="93">
        <f>SUM('18'!AA16)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191</v>
      </c>
      <c r="C17" s="16" t="s">
        <v>172</v>
      </c>
      <c r="D17" s="17"/>
      <c r="E17" s="17"/>
      <c r="F17" s="6"/>
      <c r="G17" s="93">
        <f>SUM('18'!G17)</f>
        <v>0</v>
      </c>
      <c r="H17" s="95">
        <f t="shared" si="0"/>
        <v>0</v>
      </c>
      <c r="I17" s="93">
        <f>SUM('18'!I17)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SUM('18'!N17)</f>
        <v>0</v>
      </c>
      <c r="O17" s="93">
        <f>SUM('18'!O17)</f>
        <v>0</v>
      </c>
      <c r="P17" s="93">
        <f>SUM('18'!P17)</f>
        <v>0</v>
      </c>
      <c r="Q17" s="93">
        <f>SUM('18'!Q17)</f>
        <v>0</v>
      </c>
      <c r="R17" s="93">
        <f>SUM('18'!R17)</f>
        <v>0</v>
      </c>
      <c r="S17" s="93">
        <f>SUM('18'!S17)</f>
        <v>0</v>
      </c>
      <c r="T17" s="93">
        <f>SUM('18'!T17)</f>
        <v>0</v>
      </c>
      <c r="U17" s="93">
        <f>SUM('18'!U17)</f>
        <v>0</v>
      </c>
      <c r="V17" s="201">
        <f t="shared" si="2"/>
        <v>0</v>
      </c>
      <c r="W17" s="33" t="str">
        <f>IF(ISERROR(V17/G17),"",V17/G17)</f>
        <v/>
      </c>
      <c r="X17" s="93">
        <f>SUM('18'!X17)</f>
        <v>0</v>
      </c>
      <c r="Y17" s="93">
        <f>SUM('18'!Y17)</f>
        <v>0</v>
      </c>
      <c r="Z17" s="93">
        <f>SUM('18'!Z17)</f>
        <v>0</v>
      </c>
      <c r="AA17" s="93">
        <f>SUM('18'!AA17)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SUM('18'!G18)</f>
        <v>0</v>
      </c>
      <c r="H18" s="95">
        <f t="shared" si="0"/>
        <v>0</v>
      </c>
      <c r="I18" s="93">
        <f>SUM('18'!I18)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SUM('18'!N18)</f>
        <v>0</v>
      </c>
      <c r="O18" s="93">
        <f>SUM('18'!O18)</f>
        <v>0</v>
      </c>
      <c r="P18" s="93">
        <f>SUM('18'!P18)</f>
        <v>0</v>
      </c>
      <c r="Q18" s="93">
        <f>SUM('18'!Q18)</f>
        <v>0</v>
      </c>
      <c r="R18" s="93">
        <f>SUM('18'!R18)</f>
        <v>0</v>
      </c>
      <c r="S18" s="93">
        <f>SUM('18'!S18)</f>
        <v>0</v>
      </c>
      <c r="T18" s="93">
        <f>SUM('18'!T18)</f>
        <v>0</v>
      </c>
      <c r="U18" s="93">
        <f>SUM('18'!U18)</f>
        <v>0</v>
      </c>
      <c r="V18" s="201">
        <f t="shared" si="2"/>
        <v>0</v>
      </c>
      <c r="W18" s="33" t="str">
        <f>IF(ISERROR(V18/G18),"",V18/G18)</f>
        <v/>
      </c>
      <c r="X18" s="93">
        <f>SUM('18'!X18)</f>
        <v>0</v>
      </c>
      <c r="Y18" s="93">
        <f>SUM('18'!Y18)</f>
        <v>0</v>
      </c>
      <c r="Z18" s="93">
        <f>SUM('18'!Z18)</f>
        <v>0</v>
      </c>
      <c r="AA18" s="93">
        <f>SUM('18'!AA18)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SUM('18'!G19)</f>
        <v>0</v>
      </c>
      <c r="H19" s="95">
        <f t="shared" si="0"/>
        <v>0</v>
      </c>
      <c r="I19" s="93">
        <f>SUM('18'!I19)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SUM('18'!N19)</f>
        <v>0</v>
      </c>
      <c r="O19" s="93">
        <f>SUM('18'!O19)</f>
        <v>0</v>
      </c>
      <c r="P19" s="93">
        <f>SUM('18'!P19)</f>
        <v>0</v>
      </c>
      <c r="Q19" s="93">
        <f>SUM('18'!Q19)</f>
        <v>0</v>
      </c>
      <c r="R19" s="93">
        <f>SUM('18'!R19)</f>
        <v>0</v>
      </c>
      <c r="S19" s="93">
        <f>SUM('18'!S19)</f>
        <v>0</v>
      </c>
      <c r="T19" s="93">
        <f>SUM('18'!T19)</f>
        <v>0</v>
      </c>
      <c r="U19" s="93">
        <f>SUM('18'!U19)</f>
        <v>0</v>
      </c>
      <c r="V19" s="201">
        <f t="shared" si="2"/>
        <v>0</v>
      </c>
      <c r="W19" s="33" t="str">
        <f>IF(ISERROR(V19/G19),"",V19/G19)</f>
        <v/>
      </c>
      <c r="X19" s="93">
        <f>SUM('18'!X19)</f>
        <v>0</v>
      </c>
      <c r="Y19" s="93">
        <f>SUM('18'!Y19)</f>
        <v>0</v>
      </c>
      <c r="Z19" s="93">
        <f>SUM('18'!Z19)</f>
        <v>0</v>
      </c>
      <c r="AA19" s="93">
        <f>SUM('18'!AA19)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SUM('18'!G20)</f>
        <v>0</v>
      </c>
      <c r="H20" s="95">
        <f t="shared" si="0"/>
        <v>0</v>
      </c>
      <c r="I20" s="93">
        <f>SUM('18'!I20)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SUM('18'!N20)</f>
        <v>0</v>
      </c>
      <c r="O20" s="93">
        <f>SUM('18'!O20)</f>
        <v>0</v>
      </c>
      <c r="P20" s="93">
        <f>SUM('18'!P20)</f>
        <v>0</v>
      </c>
      <c r="Q20" s="93">
        <f>SUM('18'!Q20)</f>
        <v>0</v>
      </c>
      <c r="R20" s="93">
        <f>SUM('18'!R20)</f>
        <v>0</v>
      </c>
      <c r="S20" s="93">
        <f>SUM('18'!S20)</f>
        <v>0</v>
      </c>
      <c r="T20" s="93">
        <f>SUM('18'!T20)</f>
        <v>0</v>
      </c>
      <c r="U20" s="93">
        <f>SUM('18'!U20)</f>
        <v>0</v>
      </c>
      <c r="V20" s="201">
        <f t="shared" si="2"/>
        <v>0</v>
      </c>
      <c r="W20" s="33" t="str">
        <f>IF(ISERROR(V20/G20),"",V20/G20)</f>
        <v/>
      </c>
      <c r="X20" s="93">
        <f>SUM('18'!X20)</f>
        <v>0</v>
      </c>
      <c r="Y20" s="93">
        <f>SUM('18'!Y20)</f>
        <v>0</v>
      </c>
      <c r="Z20" s="93">
        <f>SUM('18'!Z20)</f>
        <v>0</v>
      </c>
      <c r="AA20" s="93">
        <f>SUM('18'!AA20)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SUM('18'!G21)</f>
        <v>0</v>
      </c>
      <c r="H21" s="95">
        <f t="shared" si="0"/>
        <v>0</v>
      </c>
      <c r="I21" s="93">
        <f>SUM('18'!I21)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SUM('18'!N21)</f>
        <v>0</v>
      </c>
      <c r="O21" s="93">
        <f>SUM('18'!O21)</f>
        <v>0</v>
      </c>
      <c r="P21" s="93">
        <f>SUM('18'!P21)</f>
        <v>0</v>
      </c>
      <c r="Q21" s="93">
        <f>SUM('18'!Q21)</f>
        <v>0</v>
      </c>
      <c r="R21" s="93">
        <f>SUM('18'!R21)</f>
        <v>0</v>
      </c>
      <c r="S21" s="93">
        <f>SUM('18'!S21)</f>
        <v>0</v>
      </c>
      <c r="T21" s="93">
        <f>SUM('18'!T21)</f>
        <v>0</v>
      </c>
      <c r="U21" s="93">
        <f>SUM('18'!U21)</f>
        <v>0</v>
      </c>
      <c r="V21" s="201">
        <f t="shared" si="2"/>
        <v>0</v>
      </c>
      <c r="W21" s="33" t="str">
        <f>IF(ISERROR(V21/G21),"",V21/G21)</f>
        <v/>
      </c>
      <c r="X21" s="93">
        <f>SUM('18'!X21)</f>
        <v>0</v>
      </c>
      <c r="Y21" s="93">
        <f>SUM('18'!Y21)</f>
        <v>0</v>
      </c>
      <c r="Z21" s="93">
        <f>SUM('18'!Z21)</f>
        <v>0</v>
      </c>
      <c r="AA21" s="93">
        <f>SUM('18'!AA21)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315" t="s">
        <v>64</v>
      </c>
      <c r="D22" s="17">
        <v>4.8</v>
      </c>
      <c r="E22" s="17"/>
      <c r="F22" s="6"/>
      <c r="G22" s="93">
        <f>SUM('18'!G22)</f>
        <v>0</v>
      </c>
      <c r="H22" s="95">
        <f t="shared" si="0"/>
        <v>0</v>
      </c>
      <c r="I22" s="93">
        <f>SUM('18'!I22)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SUM('18'!N22)</f>
        <v>0</v>
      </c>
      <c r="O22" s="93">
        <f>SUM('18'!O22)</f>
        <v>0</v>
      </c>
      <c r="P22" s="93">
        <f>SUM('18'!P22)</f>
        <v>0</v>
      </c>
      <c r="Q22" s="93">
        <f>SUM('18'!Q22)</f>
        <v>0</v>
      </c>
      <c r="R22" s="93">
        <f>SUM('18'!R22)</f>
        <v>0</v>
      </c>
      <c r="S22" s="93">
        <f>SUM('18'!S22)</f>
        <v>0</v>
      </c>
      <c r="T22" s="93">
        <f>SUM('18'!T22)</f>
        <v>0</v>
      </c>
      <c r="U22" s="93">
        <f>SUM('18'!U22)</f>
        <v>0</v>
      </c>
      <c r="V22" s="201">
        <f t="shared" si="2"/>
        <v>0</v>
      </c>
      <c r="W22" s="33"/>
      <c r="X22" s="93">
        <f>SUM('18'!X22)</f>
        <v>0</v>
      </c>
      <c r="Y22" s="93">
        <f>SUM('18'!Y22)</f>
        <v>0</v>
      </c>
      <c r="Z22" s="93">
        <f>SUM('18'!Z22)</f>
        <v>0</v>
      </c>
      <c r="AA22" s="93">
        <f>SUM('18'!AA22)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315" t="s">
        <v>61</v>
      </c>
      <c r="D23" s="17">
        <v>4.8</v>
      </c>
      <c r="E23" s="17"/>
      <c r="F23" s="6"/>
      <c r="G23" s="93">
        <f>SUM('18'!G23)</f>
        <v>0</v>
      </c>
      <c r="H23" s="95">
        <f t="shared" si="0"/>
        <v>0</v>
      </c>
      <c r="I23" s="93">
        <f>SUM('18'!I23)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SUM('18'!N23)</f>
        <v>0</v>
      </c>
      <c r="O23" s="93">
        <f>SUM('18'!O23)</f>
        <v>0</v>
      </c>
      <c r="P23" s="93">
        <f>SUM('18'!P23)</f>
        <v>0</v>
      </c>
      <c r="Q23" s="93">
        <f>SUM('18'!Q23)</f>
        <v>0</v>
      </c>
      <c r="R23" s="93">
        <f>SUM('18'!R23)</f>
        <v>0</v>
      </c>
      <c r="S23" s="93">
        <f>SUM('18'!S23)</f>
        <v>0</v>
      </c>
      <c r="T23" s="93">
        <f>SUM('18'!T23)</f>
        <v>0</v>
      </c>
      <c r="U23" s="93">
        <f>SUM('18'!U23)</f>
        <v>0</v>
      </c>
      <c r="V23" s="201">
        <f t="shared" si="2"/>
        <v>0</v>
      </c>
      <c r="W23" s="33"/>
      <c r="X23" s="93">
        <f>SUM('18'!X23)</f>
        <v>0</v>
      </c>
      <c r="Y23" s="93">
        <f>SUM('18'!Y23)</f>
        <v>0</v>
      </c>
      <c r="Z23" s="93">
        <f>SUM('18'!Z23)</f>
        <v>0</v>
      </c>
      <c r="AA23" s="93">
        <f>SUM('18'!AA23)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315" t="s">
        <v>53</v>
      </c>
      <c r="D24" s="17">
        <v>4.8</v>
      </c>
      <c r="E24" s="17"/>
      <c r="F24" s="6"/>
      <c r="G24" s="93">
        <f>SUM('18'!G24)</f>
        <v>0</v>
      </c>
      <c r="H24" s="95">
        <f t="shared" si="0"/>
        <v>0</v>
      </c>
      <c r="I24" s="93">
        <f>SUM('18'!I24)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SUM('18'!N24)</f>
        <v>0</v>
      </c>
      <c r="O24" s="93">
        <f>SUM('18'!O24)</f>
        <v>0</v>
      </c>
      <c r="P24" s="93">
        <f>SUM('18'!P24)</f>
        <v>0</v>
      </c>
      <c r="Q24" s="93">
        <f>SUM('18'!Q24)</f>
        <v>0</v>
      </c>
      <c r="R24" s="93">
        <f>SUM('18'!R24)</f>
        <v>0</v>
      </c>
      <c r="S24" s="93">
        <f>SUM('18'!S24)</f>
        <v>0</v>
      </c>
      <c r="T24" s="93">
        <f>SUM('18'!T24)</f>
        <v>0</v>
      </c>
      <c r="U24" s="93">
        <f>SUM('18'!U24)</f>
        <v>0</v>
      </c>
      <c r="V24" s="201">
        <f t="shared" si="2"/>
        <v>0</v>
      </c>
      <c r="W24" s="33"/>
      <c r="X24" s="93">
        <f>SUM('18'!X24)</f>
        <v>0</v>
      </c>
      <c r="Y24" s="93">
        <f>SUM('18'!Y24)</f>
        <v>0</v>
      </c>
      <c r="Z24" s="93">
        <f>SUM('18'!Z24)</f>
        <v>0</v>
      </c>
      <c r="AA24" s="93">
        <f>SUM('18'!AA24)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315" t="s">
        <v>73</v>
      </c>
      <c r="D25" s="17">
        <v>4.8</v>
      </c>
      <c r="E25" s="17"/>
      <c r="F25" s="6"/>
      <c r="G25" s="93">
        <f>SUM('18'!G25)</f>
        <v>0</v>
      </c>
      <c r="H25" s="95">
        <f>D25*G25</f>
        <v>0</v>
      </c>
      <c r="I25" s="93">
        <f>SUM('18'!I25)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SUM('18'!N25)</f>
        <v>0</v>
      </c>
      <c r="O25" s="93">
        <f>SUM('18'!O25)</f>
        <v>0</v>
      </c>
      <c r="P25" s="93">
        <f>SUM('18'!P25)</f>
        <v>0</v>
      </c>
      <c r="Q25" s="93">
        <f>SUM('18'!Q25)</f>
        <v>0</v>
      </c>
      <c r="R25" s="93">
        <f>SUM('18'!R25)</f>
        <v>0</v>
      </c>
      <c r="S25" s="93">
        <f>SUM('18'!S25)</f>
        <v>0</v>
      </c>
      <c r="T25" s="93">
        <f>SUM('18'!T25)</f>
        <v>0</v>
      </c>
      <c r="U25" s="93">
        <f>SUM('18'!U25)</f>
        <v>0</v>
      </c>
      <c r="V25" s="201">
        <f t="shared" si="2"/>
        <v>0</v>
      </c>
      <c r="W25" s="33"/>
      <c r="X25" s="93">
        <f>SUM('18'!X25)</f>
        <v>0</v>
      </c>
      <c r="Y25" s="93">
        <f>SUM('18'!Y25)</f>
        <v>0</v>
      </c>
      <c r="Z25" s="93">
        <f>SUM('18'!Z25)</f>
        <v>0</v>
      </c>
      <c r="AA25" s="93">
        <f>SUM('18'!AA25)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SUM('18'!G26)</f>
        <v>0</v>
      </c>
      <c r="H26" s="95">
        <f>D26*G26</f>
        <v>0</v>
      </c>
      <c r="I26" s="93">
        <f>SUM('18'!I26)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SUM('18'!N26)</f>
        <v>0</v>
      </c>
      <c r="O26" s="93">
        <f>SUM('18'!O26)</f>
        <v>0</v>
      </c>
      <c r="P26" s="93">
        <f>SUM('18'!P26)</f>
        <v>0</v>
      </c>
      <c r="Q26" s="93">
        <f>SUM('18'!Q26)</f>
        <v>0</v>
      </c>
      <c r="R26" s="93">
        <f>SUM('18'!R26)</f>
        <v>0</v>
      </c>
      <c r="S26" s="93">
        <f>SUM('18'!S26)</f>
        <v>0</v>
      </c>
      <c r="T26" s="93">
        <f>SUM('18'!T26)</f>
        <v>0</v>
      </c>
      <c r="U26" s="93">
        <f>SUM('18'!U26)</f>
        <v>0</v>
      </c>
      <c r="V26" s="201">
        <f t="shared" si="2"/>
        <v>0</v>
      </c>
      <c r="W26" s="33" t="str">
        <f>IF(ISERROR(V26/G26),"",V26/G26)</f>
        <v/>
      </c>
      <c r="X26" s="93">
        <f>SUM('18'!X26)</f>
        <v>0</v>
      </c>
      <c r="Y26" s="93">
        <f>SUM('18'!Y26)</f>
        <v>0</v>
      </c>
      <c r="Z26" s="93">
        <f>SUM('18'!Z26)</f>
        <v>0</v>
      </c>
      <c r="AA26" s="93">
        <f>SUM('18'!AA26)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SUM('18'!G27)</f>
        <v>0</v>
      </c>
      <c r="H27" s="95">
        <f>D27*G27</f>
        <v>0</v>
      </c>
      <c r="I27" s="93">
        <f>SUM('18'!I27)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SUM('18'!N27)</f>
        <v>0</v>
      </c>
      <c r="O27" s="93">
        <f>SUM('18'!O27)</f>
        <v>0</v>
      </c>
      <c r="P27" s="93">
        <f>SUM('18'!P27)</f>
        <v>0</v>
      </c>
      <c r="Q27" s="93">
        <f>SUM('18'!Q27)</f>
        <v>0</v>
      </c>
      <c r="R27" s="93">
        <f>SUM('18'!R27)</f>
        <v>0</v>
      </c>
      <c r="S27" s="93">
        <f>SUM('18'!S27)</f>
        <v>0</v>
      </c>
      <c r="T27" s="93">
        <f>SUM('18'!T27)</f>
        <v>0</v>
      </c>
      <c r="U27" s="93">
        <f>SUM('18'!U27)</f>
        <v>0</v>
      </c>
      <c r="V27" s="201">
        <f t="shared" si="2"/>
        <v>0</v>
      </c>
      <c r="W27" s="33" t="str">
        <f>IF(ISERROR(V27/G27),"",V27/G27)</f>
        <v/>
      </c>
      <c r="X27" s="93">
        <f>SUM('18'!X27)</f>
        <v>0</v>
      </c>
      <c r="Y27" s="93">
        <f>SUM('18'!Y27)</f>
        <v>0</v>
      </c>
      <c r="Z27" s="93">
        <f>SUM('18'!Z27)</f>
        <v>0</v>
      </c>
      <c r="AA27" s="93">
        <f>SUM('18'!AA27)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07" t="s">
        <v>70</v>
      </c>
      <c r="B28" s="608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5">SUM(M7:M27)</f>
        <v>0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SUM('18'!G29)</f>
        <v>0</v>
      </c>
      <c r="H29" s="321">
        <f t="shared" ref="H29:H85" si="6">D29*G29</f>
        <v>0</v>
      </c>
      <c r="I29" s="93">
        <f>SUM('18'!I29)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SUM('18'!N29)</f>
        <v>0</v>
      </c>
      <c r="O29" s="93">
        <f>SUM('18'!O29)</f>
        <v>0</v>
      </c>
      <c r="P29" s="93">
        <f>SUM('18'!P29)</f>
        <v>0</v>
      </c>
      <c r="Q29" s="93">
        <f>SUM('18'!Q29)</f>
        <v>0</v>
      </c>
      <c r="R29" s="93">
        <f>SUM('18'!R29)</f>
        <v>0</v>
      </c>
      <c r="S29" s="93">
        <f>SUM('18'!S29)</f>
        <v>0</v>
      </c>
      <c r="T29" s="93">
        <f>SUM('18'!T29)</f>
        <v>0</v>
      </c>
      <c r="U29" s="93">
        <f>SUM('18'!U29)</f>
        <v>0</v>
      </c>
      <c r="V29" s="202">
        <f>SUM(X29:AA29)</f>
        <v>0</v>
      </c>
      <c r="W29" s="33" t="str">
        <f>IF(ISERROR(V29/G29),"",V29/G29)</f>
        <v/>
      </c>
      <c r="X29" s="93">
        <f>SUM('18'!X29)</f>
        <v>0</v>
      </c>
      <c r="Y29" s="93">
        <f>SUM('18'!Y29)</f>
        <v>0</v>
      </c>
      <c r="Z29" s="93">
        <f>SUM('18'!Z29)</f>
        <v>0</v>
      </c>
      <c r="AA29" s="93">
        <f>SUM('18'!AA29)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425</v>
      </c>
      <c r="C30" s="183" t="s">
        <v>427</v>
      </c>
      <c r="D30" s="17">
        <v>5.03</v>
      </c>
      <c r="E30" s="17"/>
      <c r="F30" s="6"/>
      <c r="G30" s="93">
        <f>SUM('18'!G30)</f>
        <v>379</v>
      </c>
      <c r="H30" s="321">
        <f t="shared" si="6"/>
        <v>1906.3700000000001</v>
      </c>
      <c r="I30" s="93">
        <f>SUM('18'!I30)</f>
        <v>3</v>
      </c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SUM('18'!G31)</f>
        <v>0</v>
      </c>
      <c r="H31" s="321">
        <f t="shared" si="6"/>
        <v>0</v>
      </c>
      <c r="I31" s="93">
        <f>SUM('18'!I31)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SUM('18'!N31)</f>
        <v>0</v>
      </c>
      <c r="O31" s="93">
        <f>SUM('18'!O31)</f>
        <v>0</v>
      </c>
      <c r="P31" s="93">
        <f>SUM('18'!P31)</f>
        <v>0</v>
      </c>
      <c r="Q31" s="93">
        <f>SUM('18'!Q31)</f>
        <v>0</v>
      </c>
      <c r="R31" s="93">
        <f>SUM('18'!R31)</f>
        <v>0</v>
      </c>
      <c r="S31" s="93">
        <f>SUM('18'!S31)</f>
        <v>0</v>
      </c>
      <c r="T31" s="93">
        <f>SUM('18'!T31)</f>
        <v>0</v>
      </c>
      <c r="U31" s="93">
        <f>SUM('18'!U31)</f>
        <v>0</v>
      </c>
      <c r="V31" s="202">
        <f>SUM(X31:AA31)</f>
        <v>0</v>
      </c>
      <c r="W31" s="33" t="str">
        <f>IF(ISERROR(V31/G31),"",V31/G31)</f>
        <v/>
      </c>
      <c r="X31" s="93">
        <f>SUM('18'!X31)</f>
        <v>0</v>
      </c>
      <c r="Y31" s="93">
        <f>SUM('18'!Y31)</f>
        <v>0</v>
      </c>
      <c r="Z31" s="93">
        <f>SUM('18'!Z31)</f>
        <v>0</v>
      </c>
      <c r="AA31" s="93">
        <f>SUM('18'!AA31)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SUM('18'!G32)</f>
        <v>395</v>
      </c>
      <c r="H32" s="321">
        <f t="shared" si="6"/>
        <v>1986.8500000000001</v>
      </c>
      <c r="I32" s="93">
        <f>SUM('18'!I32)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SUM('18'!N32)</f>
        <v>0</v>
      </c>
      <c r="O32" s="93">
        <f>SUM('18'!O32)</f>
        <v>0</v>
      </c>
      <c r="P32" s="93">
        <f>SUM('18'!P32)</f>
        <v>0</v>
      </c>
      <c r="Q32" s="93">
        <f>SUM('18'!Q32)</f>
        <v>0</v>
      </c>
      <c r="R32" s="93">
        <f>SUM('18'!R32)</f>
        <v>0</v>
      </c>
      <c r="S32" s="93">
        <f>SUM('18'!S32)</f>
        <v>0</v>
      </c>
      <c r="T32" s="93">
        <f>SUM('18'!T32)</f>
        <v>0</v>
      </c>
      <c r="U32" s="93">
        <f>SUM('18'!U32)</f>
        <v>0</v>
      </c>
      <c r="V32" s="202">
        <f>SUM(X32:AA32)</f>
        <v>0</v>
      </c>
      <c r="W32" s="33">
        <f>IF(ISERROR(V32/G32),"",V32/G32)</f>
        <v>0</v>
      </c>
      <c r="X32" s="93">
        <f>SUM('18'!X32)</f>
        <v>0</v>
      </c>
      <c r="Y32" s="93">
        <f>SUM('18'!Y32)</f>
        <v>0</v>
      </c>
      <c r="Z32" s="93">
        <f>SUM('18'!Z32)</f>
        <v>0</v>
      </c>
      <c r="AA32" s="93">
        <f>SUM('18'!AA32)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SUM('18'!G33)</f>
        <v>0</v>
      </c>
      <c r="H33" s="321">
        <f t="shared" si="6"/>
        <v>0</v>
      </c>
      <c r="I33" s="93">
        <f>SUM('18'!I33)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SUM('18'!N33)</f>
        <v>0</v>
      </c>
      <c r="O33" s="93">
        <f>SUM('18'!O33)</f>
        <v>0</v>
      </c>
      <c r="P33" s="93">
        <f>SUM('18'!P33)</f>
        <v>0</v>
      </c>
      <c r="Q33" s="93">
        <f>SUM('18'!Q33)</f>
        <v>0</v>
      </c>
      <c r="R33" s="93">
        <f>SUM('18'!R33)</f>
        <v>0</v>
      </c>
      <c r="S33" s="93">
        <f>SUM('18'!S33)</f>
        <v>0</v>
      </c>
      <c r="T33" s="93">
        <f>SUM('18'!T33)</f>
        <v>0</v>
      </c>
      <c r="U33" s="93">
        <f>SUM('18'!U33)</f>
        <v>0</v>
      </c>
      <c r="V33" s="202">
        <f>SUM(X33:AA33)</f>
        <v>0</v>
      </c>
      <c r="W33" s="33" t="str">
        <f>IF(ISERROR(V33/G33),"",V33/G33)</f>
        <v/>
      </c>
      <c r="X33" s="93">
        <f>SUM('18'!X33)</f>
        <v>0</v>
      </c>
      <c r="Y33" s="93">
        <f>SUM('18'!Y33)</f>
        <v>0</v>
      </c>
      <c r="Z33" s="93">
        <f>SUM('18'!Z33)</f>
        <v>0</v>
      </c>
      <c r="AA33" s="93">
        <f>SUM('18'!AA33)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312" t="s">
        <v>414</v>
      </c>
      <c r="C34" s="183" t="s">
        <v>415</v>
      </c>
      <c r="D34" s="17"/>
      <c r="E34" s="17"/>
      <c r="F34" s="6"/>
      <c r="G34" s="93">
        <f>SUM('18'!G34)</f>
        <v>0</v>
      </c>
      <c r="H34" s="321">
        <f t="shared" si="6"/>
        <v>0</v>
      </c>
      <c r="I34" s="93">
        <f>SUM('18'!I34)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312" t="s">
        <v>414</v>
      </c>
      <c r="C35" s="183" t="s">
        <v>416</v>
      </c>
      <c r="D35" s="17"/>
      <c r="E35" s="17"/>
      <c r="F35" s="6"/>
      <c r="G35" s="93">
        <f>SUM('18'!G35)</f>
        <v>0</v>
      </c>
      <c r="H35" s="321">
        <f t="shared" si="6"/>
        <v>0</v>
      </c>
      <c r="I35" s="93">
        <f>SUM('18'!I35)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312" t="s">
        <v>414</v>
      </c>
      <c r="C36" s="183" t="s">
        <v>61</v>
      </c>
      <c r="D36" s="17"/>
      <c r="E36" s="17"/>
      <c r="F36" s="6"/>
      <c r="G36" s="93">
        <f>SUM('18'!G36)</f>
        <v>0</v>
      </c>
      <c r="H36" s="321">
        <f t="shared" si="6"/>
        <v>0</v>
      </c>
      <c r="I36" s="93">
        <f>SUM('18'!I36)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SUM('18'!G37)</f>
        <v>0</v>
      </c>
      <c r="H37" s="321">
        <f t="shared" si="6"/>
        <v>0</v>
      </c>
      <c r="I37" s="93">
        <f>SUM('18'!I37)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SUM('18'!N37)</f>
        <v>0</v>
      </c>
      <c r="O37" s="93">
        <f>SUM('18'!O37)</f>
        <v>0</v>
      </c>
      <c r="P37" s="93">
        <f>SUM('18'!P37)</f>
        <v>0</v>
      </c>
      <c r="Q37" s="93">
        <f>SUM('18'!Q37)</f>
        <v>0</v>
      </c>
      <c r="R37" s="93">
        <f>SUM('18'!R37)</f>
        <v>0</v>
      </c>
      <c r="S37" s="93">
        <f>SUM('18'!S37)</f>
        <v>0</v>
      </c>
      <c r="T37" s="93">
        <f>SUM('18'!T37)</f>
        <v>0</v>
      </c>
      <c r="U37" s="93">
        <f>SUM('18'!U37)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SUM('18'!X37)</f>
        <v>0</v>
      </c>
      <c r="Y37" s="93">
        <f>SUM('18'!Y37)</f>
        <v>0</v>
      </c>
      <c r="Z37" s="93">
        <f>SUM('18'!Z37)</f>
        <v>0</v>
      </c>
      <c r="AA37" s="93">
        <f>SUM('18'!AA37)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SUM('18'!G38)</f>
        <v>0</v>
      </c>
      <c r="H38" s="321">
        <f t="shared" si="6"/>
        <v>0</v>
      </c>
      <c r="I38" s="93">
        <f>SUM('18'!I38)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SUM('18'!N38)</f>
        <v>0</v>
      </c>
      <c r="O38" s="93">
        <f>SUM('18'!O38)</f>
        <v>0</v>
      </c>
      <c r="P38" s="93">
        <f>SUM('18'!P38)</f>
        <v>0</v>
      </c>
      <c r="Q38" s="93">
        <f>SUM('18'!Q38)</f>
        <v>0</v>
      </c>
      <c r="R38" s="93">
        <f>SUM('18'!R38)</f>
        <v>0</v>
      </c>
      <c r="S38" s="93">
        <f>SUM('18'!S38)</f>
        <v>0</v>
      </c>
      <c r="T38" s="93">
        <f>SUM('18'!T38)</f>
        <v>0</v>
      </c>
      <c r="U38" s="93">
        <f>SUM('18'!U38)</f>
        <v>0</v>
      </c>
      <c r="V38" s="202">
        <f t="shared" si="8"/>
        <v>0</v>
      </c>
      <c r="W38" s="33" t="str">
        <f t="shared" si="9"/>
        <v/>
      </c>
      <c r="X38" s="93">
        <f>SUM('18'!X38)</f>
        <v>0</v>
      </c>
      <c r="Y38" s="93">
        <f>SUM('18'!Y38)</f>
        <v>0</v>
      </c>
      <c r="Z38" s="93">
        <f>SUM('18'!Z38)</f>
        <v>0</v>
      </c>
      <c r="AA38" s="93">
        <f>SUM('18'!AA38)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SUM('18'!G39)</f>
        <v>0</v>
      </c>
      <c r="H39" s="321">
        <f t="shared" si="6"/>
        <v>0</v>
      </c>
      <c r="I39" s="93">
        <f>SUM('18'!I39)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SUM('18'!N39)</f>
        <v>0</v>
      </c>
      <c r="O39" s="93">
        <f>SUM('18'!O39)</f>
        <v>0</v>
      </c>
      <c r="P39" s="93">
        <f>SUM('18'!P39)</f>
        <v>0</v>
      </c>
      <c r="Q39" s="93">
        <f>SUM('18'!Q39)</f>
        <v>0</v>
      </c>
      <c r="R39" s="93">
        <f>SUM('18'!R39)</f>
        <v>0</v>
      </c>
      <c r="S39" s="93">
        <f>SUM('18'!S39)</f>
        <v>0</v>
      </c>
      <c r="T39" s="93">
        <f>SUM('18'!T39)</f>
        <v>0</v>
      </c>
      <c r="U39" s="93">
        <f>SUM('18'!U39)</f>
        <v>0</v>
      </c>
      <c r="V39" s="202">
        <f t="shared" si="8"/>
        <v>0</v>
      </c>
      <c r="W39" s="33" t="str">
        <f t="shared" si="9"/>
        <v/>
      </c>
      <c r="X39" s="93">
        <f>SUM('18'!X39)</f>
        <v>0</v>
      </c>
      <c r="Y39" s="93">
        <f>SUM('18'!Y39)</f>
        <v>0</v>
      </c>
      <c r="Z39" s="93">
        <f>SUM('18'!Z39)</f>
        <v>0</v>
      </c>
      <c r="AA39" s="93">
        <f>SUM('18'!AA39)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SUM('18'!G40)</f>
        <v>0</v>
      </c>
      <c r="H40" s="321">
        <f t="shared" si="6"/>
        <v>0</v>
      </c>
      <c r="I40" s="93">
        <f>SUM('18'!I40)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SUM('18'!N40)</f>
        <v>0</v>
      </c>
      <c r="O40" s="93">
        <f>SUM('18'!O40)</f>
        <v>0</v>
      </c>
      <c r="P40" s="93">
        <f>SUM('18'!P40)</f>
        <v>0</v>
      </c>
      <c r="Q40" s="93">
        <f>SUM('18'!Q40)</f>
        <v>0</v>
      </c>
      <c r="R40" s="93">
        <f>SUM('18'!R40)</f>
        <v>0</v>
      </c>
      <c r="S40" s="93">
        <f>SUM('18'!S40)</f>
        <v>0</v>
      </c>
      <c r="T40" s="93">
        <f>SUM('18'!T40)</f>
        <v>0</v>
      </c>
      <c r="U40" s="93">
        <f>SUM('18'!U40)</f>
        <v>0</v>
      </c>
      <c r="V40" s="202">
        <f t="shared" si="8"/>
        <v>0</v>
      </c>
      <c r="W40" s="33" t="str">
        <f t="shared" si="9"/>
        <v/>
      </c>
      <c r="X40" s="93">
        <f>SUM('18'!X40)</f>
        <v>0</v>
      </c>
      <c r="Y40" s="93">
        <f>SUM('18'!Y40)</f>
        <v>0</v>
      </c>
      <c r="Z40" s="93">
        <f>SUM('18'!Z40)</f>
        <v>0</v>
      </c>
      <c r="AA40" s="93">
        <f>SUM('18'!AA40)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SUM('18'!G41)</f>
        <v>0</v>
      </c>
      <c r="H41" s="321">
        <f t="shared" si="6"/>
        <v>0</v>
      </c>
      <c r="I41" s="93">
        <f>SUM('18'!I41)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SUM('18'!N41)</f>
        <v>0</v>
      </c>
      <c r="O41" s="93">
        <f>SUM('18'!O41)</f>
        <v>0</v>
      </c>
      <c r="P41" s="93">
        <f>SUM('18'!P41)</f>
        <v>0</v>
      </c>
      <c r="Q41" s="93">
        <f>SUM('18'!Q41)</f>
        <v>0</v>
      </c>
      <c r="R41" s="93">
        <f>SUM('18'!R41)</f>
        <v>0</v>
      </c>
      <c r="S41" s="93">
        <f>SUM('18'!S41)</f>
        <v>0</v>
      </c>
      <c r="T41" s="93">
        <f>SUM('18'!T41)</f>
        <v>0</v>
      </c>
      <c r="U41" s="93">
        <f>SUM('18'!U41)</f>
        <v>0</v>
      </c>
      <c r="V41" s="202">
        <f t="shared" si="8"/>
        <v>0</v>
      </c>
      <c r="W41" s="33" t="str">
        <f t="shared" si="9"/>
        <v/>
      </c>
      <c r="X41" s="93">
        <f>SUM('18'!X41)</f>
        <v>0</v>
      </c>
      <c r="Y41" s="93">
        <f>SUM('18'!Y41)</f>
        <v>0</v>
      </c>
      <c r="Z41" s="93">
        <f>SUM('18'!Z41)</f>
        <v>0</v>
      </c>
      <c r="AA41" s="93">
        <f>SUM('18'!AA41)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SUM('18'!G42)</f>
        <v>0</v>
      </c>
      <c r="H42" s="321">
        <f t="shared" si="6"/>
        <v>0</v>
      </c>
      <c r="I42" s="93">
        <f>SUM('18'!I42)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SUM('18'!N42)</f>
        <v>0</v>
      </c>
      <c r="O42" s="93">
        <f>SUM('18'!O42)</f>
        <v>0</v>
      </c>
      <c r="P42" s="93">
        <f>SUM('18'!P42)</f>
        <v>0</v>
      </c>
      <c r="Q42" s="93">
        <f>SUM('18'!Q42)</f>
        <v>0</v>
      </c>
      <c r="R42" s="93">
        <f>SUM('18'!R42)</f>
        <v>0</v>
      </c>
      <c r="S42" s="93">
        <f>SUM('18'!S42)</f>
        <v>0</v>
      </c>
      <c r="T42" s="93">
        <f>SUM('18'!T42)</f>
        <v>0</v>
      </c>
      <c r="U42" s="93">
        <f>SUM('18'!U42)</f>
        <v>0</v>
      </c>
      <c r="V42" s="202">
        <f t="shared" si="8"/>
        <v>0</v>
      </c>
      <c r="W42" s="33" t="str">
        <f t="shared" si="9"/>
        <v/>
      </c>
      <c r="X42" s="93">
        <f>SUM('18'!X42)</f>
        <v>0</v>
      </c>
      <c r="Y42" s="93">
        <f>SUM('18'!Y42)</f>
        <v>0</v>
      </c>
      <c r="Z42" s="93">
        <f>SUM('18'!Z42)</f>
        <v>0</v>
      </c>
      <c r="AA42" s="93">
        <f>SUM('18'!AA42)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SUM('18'!G43)</f>
        <v>0</v>
      </c>
      <c r="H43" s="321">
        <f t="shared" si="6"/>
        <v>0</v>
      </c>
      <c r="I43" s="93">
        <f>SUM('18'!I43)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SUM('18'!N43)</f>
        <v>0</v>
      </c>
      <c r="O43" s="93">
        <f>SUM('18'!O43)</f>
        <v>0</v>
      </c>
      <c r="P43" s="93">
        <f>SUM('18'!P43)</f>
        <v>0</v>
      </c>
      <c r="Q43" s="93">
        <f>SUM('18'!Q43)</f>
        <v>0</v>
      </c>
      <c r="R43" s="93">
        <f>SUM('18'!R43)</f>
        <v>0</v>
      </c>
      <c r="S43" s="93">
        <f>SUM('18'!S43)</f>
        <v>0</v>
      </c>
      <c r="T43" s="93">
        <f>SUM('18'!T43)</f>
        <v>0</v>
      </c>
      <c r="U43" s="93">
        <f>SUM('18'!U43)</f>
        <v>0</v>
      </c>
      <c r="V43" s="202">
        <f t="shared" si="8"/>
        <v>0</v>
      </c>
      <c r="W43" s="33" t="str">
        <f t="shared" si="9"/>
        <v/>
      </c>
      <c r="X43" s="93">
        <f>SUM('18'!X43)</f>
        <v>0</v>
      </c>
      <c r="Y43" s="93">
        <f>SUM('18'!Y43)</f>
        <v>0</v>
      </c>
      <c r="Z43" s="93">
        <f>SUM('18'!Z43)</f>
        <v>0</v>
      </c>
      <c r="AA43" s="93">
        <f>SUM('18'!AA43)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SUM('18'!G44)</f>
        <v>0</v>
      </c>
      <c r="H44" s="321">
        <f t="shared" si="6"/>
        <v>0</v>
      </c>
      <c r="I44" s="93">
        <f>SUM('18'!I44)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SUM('18'!N44)</f>
        <v>0</v>
      </c>
      <c r="O44" s="93">
        <f>SUM('18'!O44)</f>
        <v>0</v>
      </c>
      <c r="P44" s="93">
        <f>SUM('18'!P44)</f>
        <v>0</v>
      </c>
      <c r="Q44" s="93">
        <f>SUM('18'!Q44)</f>
        <v>0</v>
      </c>
      <c r="R44" s="93">
        <f>SUM('18'!R44)</f>
        <v>0</v>
      </c>
      <c r="S44" s="93">
        <f>SUM('18'!S44)</f>
        <v>0</v>
      </c>
      <c r="T44" s="93">
        <f>SUM('18'!T44)</f>
        <v>0</v>
      </c>
      <c r="U44" s="93">
        <f>SUM('18'!U44)</f>
        <v>0</v>
      </c>
      <c r="V44" s="202">
        <f t="shared" si="8"/>
        <v>0</v>
      </c>
      <c r="W44" s="33" t="str">
        <f t="shared" si="9"/>
        <v/>
      </c>
      <c r="X44" s="93">
        <f>SUM('18'!X44)</f>
        <v>0</v>
      </c>
      <c r="Y44" s="93">
        <f>SUM('18'!Y44)</f>
        <v>0</v>
      </c>
      <c r="Z44" s="93">
        <f>SUM('18'!Z44)</f>
        <v>0</v>
      </c>
      <c r="AA44" s="93">
        <f>SUM('18'!AA44)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SUM('18'!G45)</f>
        <v>0</v>
      </c>
      <c r="H45" s="321">
        <f t="shared" si="6"/>
        <v>0</v>
      </c>
      <c r="I45" s="93">
        <f>SUM('18'!I45)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SUM('18'!N45)</f>
        <v>0</v>
      </c>
      <c r="O45" s="93">
        <f>SUM('18'!O45)</f>
        <v>0</v>
      </c>
      <c r="P45" s="93">
        <f>SUM('18'!P45)</f>
        <v>0</v>
      </c>
      <c r="Q45" s="93">
        <f>SUM('18'!Q45)</f>
        <v>0</v>
      </c>
      <c r="R45" s="93">
        <f>SUM('18'!R45)</f>
        <v>0</v>
      </c>
      <c r="S45" s="93">
        <f>SUM('18'!S45)</f>
        <v>0</v>
      </c>
      <c r="T45" s="93">
        <f>SUM('18'!T45)</f>
        <v>0</v>
      </c>
      <c r="U45" s="93">
        <f>SUM('18'!U45)</f>
        <v>0</v>
      </c>
      <c r="V45" s="202">
        <f t="shared" si="8"/>
        <v>0</v>
      </c>
      <c r="W45" s="33" t="str">
        <f t="shared" si="9"/>
        <v/>
      </c>
      <c r="X45" s="93">
        <f>SUM('18'!X45)</f>
        <v>0</v>
      </c>
      <c r="Y45" s="93">
        <f>SUM('18'!Y45)</f>
        <v>0</v>
      </c>
      <c r="Z45" s="93">
        <f>SUM('18'!Z45)</f>
        <v>0</v>
      </c>
      <c r="AA45" s="93">
        <f>SUM('18'!AA45)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SUM('18'!G46)</f>
        <v>0</v>
      </c>
      <c r="H46" s="321">
        <f t="shared" si="6"/>
        <v>0</v>
      </c>
      <c r="I46" s="93">
        <f>SUM('18'!I46)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SUM('18'!N46)</f>
        <v>0</v>
      </c>
      <c r="O46" s="93">
        <f>SUM('18'!O46)</f>
        <v>0</v>
      </c>
      <c r="P46" s="93">
        <f>SUM('18'!P46)</f>
        <v>0</v>
      </c>
      <c r="Q46" s="93">
        <f>SUM('18'!Q46)</f>
        <v>0</v>
      </c>
      <c r="R46" s="93">
        <f>SUM('18'!R46)</f>
        <v>0</v>
      </c>
      <c r="S46" s="93">
        <f>SUM('18'!S46)</f>
        <v>0</v>
      </c>
      <c r="T46" s="93">
        <f>SUM('18'!T46)</f>
        <v>0</v>
      </c>
      <c r="U46" s="93">
        <f>SUM('18'!U46)</f>
        <v>0</v>
      </c>
      <c r="V46" s="202">
        <f t="shared" si="8"/>
        <v>0</v>
      </c>
      <c r="W46" s="33" t="str">
        <f t="shared" si="9"/>
        <v/>
      </c>
      <c r="X46" s="93">
        <f>SUM('18'!X46)</f>
        <v>0</v>
      </c>
      <c r="Y46" s="93">
        <f>SUM('18'!Y46)</f>
        <v>0</v>
      </c>
      <c r="Z46" s="93">
        <f>SUM('18'!Z46)</f>
        <v>0</v>
      </c>
      <c r="AA46" s="93">
        <f>SUM('18'!AA46)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SUM('18'!G47)</f>
        <v>0</v>
      </c>
      <c r="H47" s="321">
        <f t="shared" si="6"/>
        <v>0</v>
      </c>
      <c r="I47" s="93">
        <f>SUM('18'!I47)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SUM('18'!N47)</f>
        <v>0</v>
      </c>
      <c r="O47" s="93">
        <f>SUM('18'!O47)</f>
        <v>0</v>
      </c>
      <c r="P47" s="93">
        <f>SUM('18'!P47)</f>
        <v>0</v>
      </c>
      <c r="Q47" s="93">
        <f>SUM('18'!Q47)</f>
        <v>0</v>
      </c>
      <c r="R47" s="93">
        <f>SUM('18'!R47)</f>
        <v>0</v>
      </c>
      <c r="S47" s="93">
        <f>SUM('18'!S47)</f>
        <v>0</v>
      </c>
      <c r="T47" s="93">
        <f>SUM('18'!T47)</f>
        <v>0</v>
      </c>
      <c r="U47" s="93">
        <f>SUM('18'!U47)</f>
        <v>0</v>
      </c>
      <c r="V47" s="202">
        <f t="shared" si="8"/>
        <v>0</v>
      </c>
      <c r="W47" s="33" t="str">
        <f t="shared" si="9"/>
        <v/>
      </c>
      <c r="X47" s="93">
        <f>SUM('18'!X47)</f>
        <v>0</v>
      </c>
      <c r="Y47" s="93">
        <f>SUM('18'!Y47)</f>
        <v>0</v>
      </c>
      <c r="Z47" s="93">
        <f>SUM('18'!Z47)</f>
        <v>0</v>
      </c>
      <c r="AA47" s="93">
        <f>SUM('18'!AA47)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SUM('18'!G48)</f>
        <v>355</v>
      </c>
      <c r="H48" s="321">
        <f t="shared" si="6"/>
        <v>1785.65</v>
      </c>
      <c r="I48" s="93">
        <f>SUM('18'!I48)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7"/>
        <v>-2.3392857142857144</v>
      </c>
      <c r="N48" s="93">
        <f>SUM('18'!N48)</f>
        <v>0</v>
      </c>
      <c r="O48" s="93">
        <f>SUM('18'!O48)</f>
        <v>0</v>
      </c>
      <c r="P48" s="93">
        <f>SUM('18'!P48)</f>
        <v>0</v>
      </c>
      <c r="Q48" s="93">
        <f>SUM('18'!Q48)</f>
        <v>0</v>
      </c>
      <c r="R48" s="93">
        <f>SUM('18'!R48)</f>
        <v>0</v>
      </c>
      <c r="S48" s="93">
        <f>SUM('18'!S48)</f>
        <v>0</v>
      </c>
      <c r="T48" s="93">
        <f>SUM('18'!T48)</f>
        <v>0</v>
      </c>
      <c r="U48" s="93">
        <f>SUM('18'!U48)</f>
        <v>0</v>
      </c>
      <c r="V48" s="202">
        <f t="shared" si="8"/>
        <v>0</v>
      </c>
      <c r="W48" s="33">
        <f t="shared" si="9"/>
        <v>0</v>
      </c>
      <c r="X48" s="93">
        <f>SUM('18'!X48)</f>
        <v>0</v>
      </c>
      <c r="Y48" s="93">
        <f>SUM('18'!Y48)</f>
        <v>0</v>
      </c>
      <c r="Z48" s="93">
        <f>SUM('18'!Z48)</f>
        <v>0</v>
      </c>
      <c r="AA48" s="93">
        <f>SUM('18'!AA48)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SUM('18'!G49)</f>
        <v>0</v>
      </c>
      <c r="H49" s="321">
        <f t="shared" si="6"/>
        <v>0</v>
      </c>
      <c r="I49" s="93">
        <f>SUM('18'!I49)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SUM('18'!N49)</f>
        <v>0</v>
      </c>
      <c r="O49" s="93">
        <f>SUM('18'!O49)</f>
        <v>0</v>
      </c>
      <c r="P49" s="93">
        <f>SUM('18'!P49)</f>
        <v>0</v>
      </c>
      <c r="Q49" s="93">
        <f>SUM('18'!Q49)</f>
        <v>0</v>
      </c>
      <c r="R49" s="93">
        <f>SUM('18'!R49)</f>
        <v>0</v>
      </c>
      <c r="S49" s="93">
        <f>SUM('18'!S49)</f>
        <v>0</v>
      </c>
      <c r="T49" s="93">
        <f>SUM('18'!T49)</f>
        <v>0</v>
      </c>
      <c r="U49" s="93">
        <f>SUM('18'!U49)</f>
        <v>0</v>
      </c>
      <c r="V49" s="202"/>
      <c r="W49" s="33"/>
      <c r="X49" s="93">
        <f>SUM('18'!X49)</f>
        <v>0</v>
      </c>
      <c r="Y49" s="93">
        <f>SUM('18'!Y49)</f>
        <v>0</v>
      </c>
      <c r="Z49" s="93">
        <f>SUM('18'!Z49)</f>
        <v>0</v>
      </c>
      <c r="AA49" s="93">
        <f>SUM('18'!AA49)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SUM('18'!G50)</f>
        <v>0</v>
      </c>
      <c r="H50" s="321">
        <f t="shared" si="6"/>
        <v>0</v>
      </c>
      <c r="I50" s="93">
        <f>SUM('18'!I50)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SUM('18'!N50)</f>
        <v>0</v>
      </c>
      <c r="O50" s="93">
        <f>SUM('18'!O50)</f>
        <v>0</v>
      </c>
      <c r="P50" s="93">
        <f>SUM('18'!P50)</f>
        <v>0</v>
      </c>
      <c r="Q50" s="93">
        <f>SUM('18'!Q50)</f>
        <v>0</v>
      </c>
      <c r="R50" s="93">
        <f>SUM('18'!R50)</f>
        <v>0</v>
      </c>
      <c r="S50" s="93">
        <f>SUM('18'!S50)</f>
        <v>0</v>
      </c>
      <c r="T50" s="93">
        <f>SUM('18'!T50)</f>
        <v>0</v>
      </c>
      <c r="U50" s="93">
        <f>SUM('18'!U50)</f>
        <v>0</v>
      </c>
      <c r="V50" s="202"/>
      <c r="W50" s="33"/>
      <c r="X50" s="93">
        <f>SUM('18'!X50)</f>
        <v>0</v>
      </c>
      <c r="Y50" s="93">
        <f>SUM('18'!Y50)</f>
        <v>0</v>
      </c>
      <c r="Z50" s="93">
        <f>SUM('18'!Z50)</f>
        <v>0</v>
      </c>
      <c r="AA50" s="93">
        <f>SUM('18'!AA50)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382</v>
      </c>
      <c r="C51" s="16" t="s">
        <v>389</v>
      </c>
      <c r="D51" s="17">
        <v>5.03</v>
      </c>
      <c r="E51" s="17"/>
      <c r="F51" s="6"/>
      <c r="G51" s="93">
        <f>SUM('18'!G51)</f>
        <v>0</v>
      </c>
      <c r="H51" s="321">
        <f t="shared" si="6"/>
        <v>0</v>
      </c>
      <c r="I51" s="93">
        <f>SUM('18'!I51)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SUM('18'!N51)</f>
        <v>0</v>
      </c>
      <c r="O51" s="93">
        <f>SUM('18'!O51)</f>
        <v>0</v>
      </c>
      <c r="P51" s="93">
        <f>SUM('18'!P51)</f>
        <v>0</v>
      </c>
      <c r="Q51" s="93">
        <f>SUM('18'!Q51)</f>
        <v>0</v>
      </c>
      <c r="R51" s="93">
        <f>SUM('18'!R51)</f>
        <v>0</v>
      </c>
      <c r="S51" s="93">
        <f>SUM('18'!S51)</f>
        <v>0</v>
      </c>
      <c r="T51" s="93">
        <f>SUM('18'!T51)</f>
        <v>0</v>
      </c>
      <c r="U51" s="93">
        <f>SUM('18'!U51)</f>
        <v>0</v>
      </c>
      <c r="V51" s="202"/>
      <c r="W51" s="33"/>
      <c r="X51" s="93">
        <f>SUM('18'!X51)</f>
        <v>0</v>
      </c>
      <c r="Y51" s="93">
        <f>SUM('18'!Y51)</f>
        <v>0</v>
      </c>
      <c r="Z51" s="93">
        <f>SUM('18'!Z51)</f>
        <v>0</v>
      </c>
      <c r="AA51" s="93">
        <f>SUM('18'!AA51)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382</v>
      </c>
      <c r="C52" s="16" t="s">
        <v>391</v>
      </c>
      <c r="D52" s="17">
        <v>5.03</v>
      </c>
      <c r="E52" s="17"/>
      <c r="F52" s="6"/>
      <c r="G52" s="93">
        <f>SUM('18'!G52)</f>
        <v>0</v>
      </c>
      <c r="H52" s="321">
        <f t="shared" si="6"/>
        <v>0</v>
      </c>
      <c r="I52" s="93">
        <f>SUM('18'!I52)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SUM('18'!N52)</f>
        <v>0</v>
      </c>
      <c r="O52" s="93">
        <f>SUM('18'!O52)</f>
        <v>0</v>
      </c>
      <c r="P52" s="93">
        <f>SUM('18'!P52)</f>
        <v>0</v>
      </c>
      <c r="Q52" s="93">
        <f>SUM('18'!Q52)</f>
        <v>0</v>
      </c>
      <c r="R52" s="93">
        <f>SUM('18'!R52)</f>
        <v>0</v>
      </c>
      <c r="S52" s="93">
        <f>SUM('18'!S52)</f>
        <v>0</v>
      </c>
      <c r="T52" s="93">
        <f>SUM('18'!T52)</f>
        <v>0</v>
      </c>
      <c r="U52" s="93">
        <f>SUM('18'!U52)</f>
        <v>0</v>
      </c>
      <c r="V52" s="202"/>
      <c r="W52" s="33"/>
      <c r="X52" s="93">
        <f>SUM('18'!X52)</f>
        <v>0</v>
      </c>
      <c r="Y52" s="93">
        <f>SUM('18'!Y52)</f>
        <v>0</v>
      </c>
      <c r="Z52" s="93">
        <f>SUM('18'!Z52)</f>
        <v>0</v>
      </c>
      <c r="AA52" s="93">
        <f>SUM('18'!AA52)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SUM('18'!G53)</f>
        <v>0</v>
      </c>
      <c r="H53" s="321">
        <f t="shared" si="6"/>
        <v>0</v>
      </c>
      <c r="I53" s="93">
        <f>SUM('18'!I53)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SUM('18'!N53)</f>
        <v>0</v>
      </c>
      <c r="O53" s="93">
        <f>SUM('18'!O53)</f>
        <v>0</v>
      </c>
      <c r="P53" s="93">
        <f>SUM('18'!P53)</f>
        <v>0</v>
      </c>
      <c r="Q53" s="93">
        <f>SUM('18'!Q53)</f>
        <v>0</v>
      </c>
      <c r="R53" s="93">
        <f>SUM('18'!R53)</f>
        <v>0</v>
      </c>
      <c r="S53" s="93">
        <f>SUM('18'!S53)</f>
        <v>0</v>
      </c>
      <c r="T53" s="93">
        <f>SUM('18'!T53)</f>
        <v>0</v>
      </c>
      <c r="U53" s="93">
        <f>SUM('18'!U53)</f>
        <v>0</v>
      </c>
      <c r="V53" s="202"/>
      <c r="W53" s="33"/>
      <c r="X53" s="93">
        <f>SUM('18'!X53)</f>
        <v>0</v>
      </c>
      <c r="Y53" s="93">
        <f>SUM('18'!Y53)</f>
        <v>0</v>
      </c>
      <c r="Z53" s="93">
        <f>SUM('18'!Z53)</f>
        <v>0</v>
      </c>
      <c r="AA53" s="93">
        <f>SUM('18'!AA53)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SUM('18'!G54)</f>
        <v>0</v>
      </c>
      <c r="H54" s="321">
        <f t="shared" si="6"/>
        <v>0</v>
      </c>
      <c r="I54" s="93">
        <f>SUM('18'!I54)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SUM('18'!N54)</f>
        <v>0</v>
      </c>
      <c r="O54" s="93">
        <f>SUM('18'!O54)</f>
        <v>0</v>
      </c>
      <c r="P54" s="93">
        <f>SUM('18'!P54)</f>
        <v>0</v>
      </c>
      <c r="Q54" s="93">
        <f>SUM('18'!Q54)</f>
        <v>0</v>
      </c>
      <c r="R54" s="93">
        <f>SUM('18'!R54)</f>
        <v>0</v>
      </c>
      <c r="S54" s="93">
        <f>SUM('18'!S54)</f>
        <v>0</v>
      </c>
      <c r="T54" s="93">
        <f>SUM('18'!T54)</f>
        <v>0</v>
      </c>
      <c r="U54" s="93">
        <f>SUM('18'!U54)</f>
        <v>0</v>
      </c>
      <c r="V54" s="202"/>
      <c r="W54" s="33"/>
      <c r="X54" s="93">
        <f>SUM('18'!X54)</f>
        <v>0</v>
      </c>
      <c r="Y54" s="93">
        <f>SUM('18'!Y54)</f>
        <v>0</v>
      </c>
      <c r="Z54" s="93">
        <f>SUM('18'!Z54)</f>
        <v>0</v>
      </c>
      <c r="AA54" s="93">
        <f>SUM('18'!AA54)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SUM('18'!G55)</f>
        <v>0</v>
      </c>
      <c r="H55" s="321">
        <f t="shared" si="6"/>
        <v>0</v>
      </c>
      <c r="I55" s="93">
        <f>SUM('18'!I55)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SUM('18'!N55)</f>
        <v>0</v>
      </c>
      <c r="O55" s="93">
        <f>SUM('18'!O55)</f>
        <v>0</v>
      </c>
      <c r="P55" s="93">
        <f>SUM('18'!P55)</f>
        <v>0</v>
      </c>
      <c r="Q55" s="93">
        <f>SUM('18'!Q55)</f>
        <v>0</v>
      </c>
      <c r="R55" s="93">
        <f>SUM('18'!R55)</f>
        <v>0</v>
      </c>
      <c r="S55" s="93">
        <f>SUM('18'!S55)</f>
        <v>0</v>
      </c>
      <c r="T55" s="93">
        <f>SUM('18'!T55)</f>
        <v>0</v>
      </c>
      <c r="U55" s="93">
        <f>SUM('18'!U55)</f>
        <v>0</v>
      </c>
      <c r="V55" s="202"/>
      <c r="W55" s="33"/>
      <c r="X55" s="93">
        <f>SUM('18'!X55)</f>
        <v>0</v>
      </c>
      <c r="Y55" s="93">
        <f>SUM('18'!Y55)</f>
        <v>0</v>
      </c>
      <c r="Z55" s="93">
        <f>SUM('18'!Z55)</f>
        <v>0</v>
      </c>
      <c r="AA55" s="93">
        <f>SUM('18'!AA55)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SUM('18'!G56)</f>
        <v>0</v>
      </c>
      <c r="H56" s="321">
        <f t="shared" si="6"/>
        <v>0</v>
      </c>
      <c r="I56" s="93">
        <f>SUM('18'!I56)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SUM('18'!N56)</f>
        <v>0</v>
      </c>
      <c r="O56" s="93">
        <f>SUM('18'!O56)</f>
        <v>0</v>
      </c>
      <c r="P56" s="93">
        <f>SUM('18'!P56)</f>
        <v>0</v>
      </c>
      <c r="Q56" s="93">
        <f>SUM('18'!Q56)</f>
        <v>0</v>
      </c>
      <c r="R56" s="93">
        <f>SUM('18'!R56)</f>
        <v>0</v>
      </c>
      <c r="S56" s="93">
        <f>SUM('18'!S56)</f>
        <v>0</v>
      </c>
      <c r="T56" s="93">
        <f>SUM('18'!T56)</f>
        <v>0</v>
      </c>
      <c r="U56" s="93">
        <f>SUM('18'!U56)</f>
        <v>0</v>
      </c>
      <c r="V56" s="202"/>
      <c r="W56" s="33"/>
      <c r="X56" s="93">
        <f>SUM('18'!X56)</f>
        <v>0</v>
      </c>
      <c r="Y56" s="93">
        <f>SUM('18'!Y56)</f>
        <v>0</v>
      </c>
      <c r="Z56" s="93">
        <f>SUM('18'!Z56)</f>
        <v>0</v>
      </c>
      <c r="AA56" s="93">
        <f>SUM('18'!AA56)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SUM('18'!G57)</f>
        <v>0</v>
      </c>
      <c r="H57" s="321">
        <f t="shared" si="6"/>
        <v>0</v>
      </c>
      <c r="I57" s="93">
        <f>SUM('18'!I57)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SUM('18'!N57)</f>
        <v>0</v>
      </c>
      <c r="O57" s="93">
        <f>SUM('18'!O57)</f>
        <v>0</v>
      </c>
      <c r="P57" s="93">
        <f>SUM('18'!P57)</f>
        <v>0</v>
      </c>
      <c r="Q57" s="93">
        <f>SUM('18'!Q57)</f>
        <v>0</v>
      </c>
      <c r="R57" s="93">
        <f>SUM('18'!R57)</f>
        <v>0</v>
      </c>
      <c r="S57" s="93">
        <f>SUM('18'!S57)</f>
        <v>0</v>
      </c>
      <c r="T57" s="93">
        <f>SUM('18'!T57)</f>
        <v>0</v>
      </c>
      <c r="U57" s="93">
        <f>SUM('18'!U57)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SUM('18'!X57)</f>
        <v>0</v>
      </c>
      <c r="Y57" s="93">
        <f>SUM('18'!Y57)</f>
        <v>0</v>
      </c>
      <c r="Z57" s="93">
        <f>SUM('18'!Z57)</f>
        <v>0</v>
      </c>
      <c r="AA57" s="93">
        <f>SUM('18'!AA57)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SUM('18'!G58)</f>
        <v>0</v>
      </c>
      <c r="H58" s="321">
        <f t="shared" si="6"/>
        <v>0</v>
      </c>
      <c r="I58" s="93">
        <f>SUM('18'!I58)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SUM('18'!N58)</f>
        <v>0</v>
      </c>
      <c r="O58" s="93">
        <f>SUM('18'!O58)</f>
        <v>0</v>
      </c>
      <c r="P58" s="93">
        <f>SUM('18'!P58)</f>
        <v>0</v>
      </c>
      <c r="Q58" s="93">
        <f>SUM('18'!Q58)</f>
        <v>0</v>
      </c>
      <c r="R58" s="93">
        <f>SUM('18'!R58)</f>
        <v>0</v>
      </c>
      <c r="S58" s="93">
        <f>SUM('18'!S58)</f>
        <v>0</v>
      </c>
      <c r="T58" s="93">
        <f>SUM('18'!T58)</f>
        <v>0</v>
      </c>
      <c r="U58" s="93">
        <f>SUM('18'!U58)</f>
        <v>0</v>
      </c>
      <c r="V58" s="202">
        <f t="shared" si="10"/>
        <v>0</v>
      </c>
      <c r="W58" s="33" t="str">
        <f t="shared" si="11"/>
        <v/>
      </c>
      <c r="X58" s="93">
        <f>SUM('18'!X58)</f>
        <v>0</v>
      </c>
      <c r="Y58" s="93">
        <f>SUM('18'!Y58)</f>
        <v>0</v>
      </c>
      <c r="Z58" s="93">
        <f>SUM('18'!Z58)</f>
        <v>0</v>
      </c>
      <c r="AA58" s="93">
        <f>SUM('18'!AA58)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SUM('18'!G59)</f>
        <v>0</v>
      </c>
      <c r="H59" s="321">
        <f t="shared" si="6"/>
        <v>0</v>
      </c>
      <c r="I59" s="93">
        <f>SUM('18'!I59)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SUM('18'!N59)</f>
        <v>0</v>
      </c>
      <c r="O59" s="93">
        <f>SUM('18'!O59)</f>
        <v>0</v>
      </c>
      <c r="P59" s="93">
        <f>SUM('18'!P59)</f>
        <v>0</v>
      </c>
      <c r="Q59" s="93">
        <f>SUM('18'!Q59)</f>
        <v>0</v>
      </c>
      <c r="R59" s="93">
        <f>SUM('18'!R59)</f>
        <v>0</v>
      </c>
      <c r="S59" s="93">
        <f>SUM('18'!S59)</f>
        <v>0</v>
      </c>
      <c r="T59" s="93">
        <f>SUM('18'!T59)</f>
        <v>0</v>
      </c>
      <c r="U59" s="93">
        <f>SUM('18'!U59)</f>
        <v>0</v>
      </c>
      <c r="V59" s="202">
        <f t="shared" si="10"/>
        <v>0</v>
      </c>
      <c r="W59" s="33" t="str">
        <f t="shared" si="11"/>
        <v/>
      </c>
      <c r="X59" s="93">
        <f>SUM('18'!X59)</f>
        <v>0</v>
      </c>
      <c r="Y59" s="93">
        <f>SUM('18'!Y59)</f>
        <v>0</v>
      </c>
      <c r="Z59" s="93">
        <f>SUM('18'!Z59)</f>
        <v>0</v>
      </c>
      <c r="AA59" s="93">
        <f>SUM('18'!AA59)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SUM('18'!G60)</f>
        <v>0</v>
      </c>
      <c r="H60" s="321">
        <f t="shared" si="6"/>
        <v>0</v>
      </c>
      <c r="I60" s="93">
        <f>SUM('18'!I60)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SUM('18'!N60)</f>
        <v>0</v>
      </c>
      <c r="O60" s="93">
        <f>SUM('18'!O60)</f>
        <v>0</v>
      </c>
      <c r="P60" s="93">
        <f>SUM('18'!P60)</f>
        <v>0</v>
      </c>
      <c r="Q60" s="93">
        <f>SUM('18'!Q60)</f>
        <v>0</v>
      </c>
      <c r="R60" s="93">
        <f>SUM('18'!R60)</f>
        <v>0</v>
      </c>
      <c r="S60" s="93">
        <f>SUM('18'!S60)</f>
        <v>0</v>
      </c>
      <c r="T60" s="93">
        <f>SUM('18'!T60)</f>
        <v>0</v>
      </c>
      <c r="U60" s="93">
        <f>SUM('18'!U60)</f>
        <v>0</v>
      </c>
      <c r="V60" s="202">
        <f t="shared" si="10"/>
        <v>0</v>
      </c>
      <c r="W60" s="33" t="str">
        <f t="shared" si="11"/>
        <v/>
      </c>
      <c r="X60" s="93">
        <f>SUM('18'!X60)</f>
        <v>0</v>
      </c>
      <c r="Y60" s="93">
        <f>SUM('18'!Y60)</f>
        <v>0</v>
      </c>
      <c r="Z60" s="93">
        <f>SUM('18'!Z60)</f>
        <v>0</v>
      </c>
      <c r="AA60" s="93">
        <f>SUM('18'!AA60)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SUM('18'!G61)</f>
        <v>0</v>
      </c>
      <c r="H61" s="321">
        <f t="shared" si="6"/>
        <v>0</v>
      </c>
      <c r="I61" s="93">
        <f>SUM('18'!I61)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SUM('18'!N61)</f>
        <v>0</v>
      </c>
      <c r="O61" s="93">
        <f>SUM('18'!O61)</f>
        <v>0</v>
      </c>
      <c r="P61" s="93">
        <f>SUM('18'!P61)</f>
        <v>0</v>
      </c>
      <c r="Q61" s="93">
        <f>SUM('18'!Q61)</f>
        <v>0</v>
      </c>
      <c r="R61" s="93">
        <f>SUM('18'!R61)</f>
        <v>0</v>
      </c>
      <c r="S61" s="93">
        <f>SUM('18'!S61)</f>
        <v>0</v>
      </c>
      <c r="T61" s="93">
        <f>SUM('18'!T61)</f>
        <v>0</v>
      </c>
      <c r="U61" s="93">
        <f>SUM('18'!U61)</f>
        <v>0</v>
      </c>
      <c r="V61" s="202">
        <f t="shared" si="10"/>
        <v>0</v>
      </c>
      <c r="W61" s="33" t="str">
        <f t="shared" si="11"/>
        <v/>
      </c>
      <c r="X61" s="93">
        <f>SUM('18'!X61)</f>
        <v>0</v>
      </c>
      <c r="Y61" s="93">
        <f>SUM('18'!Y61)</f>
        <v>0</v>
      </c>
      <c r="Z61" s="93">
        <f>SUM('18'!Z61)</f>
        <v>0</v>
      </c>
      <c r="AA61" s="93">
        <f>SUM('18'!AA61)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SUM('18'!G62)</f>
        <v>0</v>
      </c>
      <c r="H62" s="321">
        <f t="shared" si="6"/>
        <v>0</v>
      </c>
      <c r="I62" s="93">
        <f>SUM('18'!I62)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SUM('18'!N62)</f>
        <v>0</v>
      </c>
      <c r="O62" s="93">
        <f>SUM('18'!O62)</f>
        <v>0</v>
      </c>
      <c r="P62" s="93">
        <f>SUM('18'!P62)</f>
        <v>0</v>
      </c>
      <c r="Q62" s="93">
        <f>SUM('18'!Q62)</f>
        <v>0</v>
      </c>
      <c r="R62" s="93">
        <f>SUM('18'!R62)</f>
        <v>0</v>
      </c>
      <c r="S62" s="93">
        <f>SUM('18'!S62)</f>
        <v>0</v>
      </c>
      <c r="T62" s="93">
        <f>SUM('18'!T62)</f>
        <v>0</v>
      </c>
      <c r="U62" s="93">
        <f>SUM('18'!U62)</f>
        <v>0</v>
      </c>
      <c r="V62" s="202">
        <f t="shared" si="10"/>
        <v>0</v>
      </c>
      <c r="W62" s="33" t="str">
        <f t="shared" si="11"/>
        <v/>
      </c>
      <c r="X62" s="93">
        <f>SUM('18'!X62)</f>
        <v>0</v>
      </c>
      <c r="Y62" s="93">
        <f>SUM('18'!Y62)</f>
        <v>0</v>
      </c>
      <c r="Z62" s="93">
        <f>SUM('18'!Z62)</f>
        <v>0</v>
      </c>
      <c r="AA62" s="93">
        <f>SUM('18'!AA62)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SUM('18'!G63)</f>
        <v>0</v>
      </c>
      <c r="H63" s="321">
        <f t="shared" si="6"/>
        <v>0</v>
      </c>
      <c r="I63" s="93">
        <f>SUM('18'!I63)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SUM('18'!N63)</f>
        <v>0</v>
      </c>
      <c r="O63" s="93">
        <f>SUM('18'!O63)</f>
        <v>0</v>
      </c>
      <c r="P63" s="93">
        <f>SUM('18'!P63)</f>
        <v>0</v>
      </c>
      <c r="Q63" s="93">
        <f>SUM('18'!Q63)</f>
        <v>0</v>
      </c>
      <c r="R63" s="93">
        <f>SUM('18'!R63)</f>
        <v>0</v>
      </c>
      <c r="S63" s="93">
        <f>SUM('18'!S63)</f>
        <v>0</v>
      </c>
      <c r="T63" s="93">
        <f>SUM('18'!T63)</f>
        <v>0</v>
      </c>
      <c r="U63" s="93">
        <f>SUM('18'!U63)</f>
        <v>0</v>
      </c>
      <c r="V63" s="202">
        <f t="shared" si="10"/>
        <v>0</v>
      </c>
      <c r="W63" s="33" t="str">
        <f t="shared" si="11"/>
        <v/>
      </c>
      <c r="X63" s="93">
        <f>SUM('18'!X63)</f>
        <v>0</v>
      </c>
      <c r="Y63" s="93">
        <f>SUM('18'!Y63)</f>
        <v>0</v>
      </c>
      <c r="Z63" s="93">
        <f>SUM('18'!Z63)</f>
        <v>0</v>
      </c>
      <c r="AA63" s="93">
        <f>SUM('18'!AA63)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SUM('18'!G64)</f>
        <v>0</v>
      </c>
      <c r="H64" s="321">
        <f t="shared" si="6"/>
        <v>0</v>
      </c>
      <c r="I64" s="93">
        <f>SUM('18'!I64)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SUM('18'!N64)</f>
        <v>0</v>
      </c>
      <c r="O64" s="93">
        <f>SUM('18'!O64)</f>
        <v>0</v>
      </c>
      <c r="P64" s="93">
        <f>SUM('18'!P64)</f>
        <v>0</v>
      </c>
      <c r="Q64" s="93">
        <f>SUM('18'!Q64)</f>
        <v>0</v>
      </c>
      <c r="R64" s="93">
        <f>SUM('18'!R64)</f>
        <v>0</v>
      </c>
      <c r="S64" s="93">
        <f>SUM('18'!S64)</f>
        <v>0</v>
      </c>
      <c r="T64" s="93">
        <f>SUM('18'!T64)</f>
        <v>0</v>
      </c>
      <c r="U64" s="93">
        <f>SUM('18'!U64)</f>
        <v>0</v>
      </c>
      <c r="V64" s="202">
        <f t="shared" si="10"/>
        <v>0</v>
      </c>
      <c r="W64" s="33" t="str">
        <f t="shared" si="11"/>
        <v/>
      </c>
      <c r="X64" s="93">
        <f>SUM('18'!X64)</f>
        <v>0</v>
      </c>
      <c r="Y64" s="93">
        <f>SUM('18'!Y64)</f>
        <v>0</v>
      </c>
      <c r="Z64" s="93">
        <f>SUM('18'!Z64)</f>
        <v>0</v>
      </c>
      <c r="AA64" s="93">
        <f>SUM('18'!AA64)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SUM('18'!G65)</f>
        <v>0</v>
      </c>
      <c r="H65" s="321">
        <f t="shared" si="6"/>
        <v>0</v>
      </c>
      <c r="I65" s="93">
        <f>SUM('18'!I65)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SUM('18'!N65)</f>
        <v>0</v>
      </c>
      <c r="O65" s="93">
        <f>SUM('18'!O65)</f>
        <v>0</v>
      </c>
      <c r="P65" s="93">
        <f>SUM('18'!P65)</f>
        <v>0</v>
      </c>
      <c r="Q65" s="93">
        <f>SUM('18'!Q65)</f>
        <v>0</v>
      </c>
      <c r="R65" s="93">
        <f>SUM('18'!R65)</f>
        <v>0</v>
      </c>
      <c r="S65" s="93">
        <f>SUM('18'!S65)</f>
        <v>0</v>
      </c>
      <c r="T65" s="93">
        <f>SUM('18'!T65)</f>
        <v>0</v>
      </c>
      <c r="U65" s="93">
        <f>SUM('18'!U65)</f>
        <v>0</v>
      </c>
      <c r="V65" s="202">
        <f t="shared" si="10"/>
        <v>0</v>
      </c>
      <c r="W65" s="33" t="str">
        <f t="shared" si="11"/>
        <v/>
      </c>
      <c r="X65" s="93">
        <f>SUM('18'!X65)</f>
        <v>0</v>
      </c>
      <c r="Y65" s="93">
        <f>SUM('18'!Y65)</f>
        <v>0</v>
      </c>
      <c r="Z65" s="93">
        <f>SUM('18'!Z65)</f>
        <v>0</v>
      </c>
      <c r="AA65" s="93">
        <f>SUM('18'!AA65)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SUM('18'!G66)</f>
        <v>0</v>
      </c>
      <c r="H66" s="321">
        <f t="shared" si="6"/>
        <v>0</v>
      </c>
      <c r="I66" s="93">
        <f>SUM('18'!I66)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SUM('18'!N66)</f>
        <v>0</v>
      </c>
      <c r="O66" s="93">
        <f>SUM('18'!O66)</f>
        <v>0</v>
      </c>
      <c r="P66" s="93">
        <f>SUM('18'!P66)</f>
        <v>0</v>
      </c>
      <c r="Q66" s="93">
        <f>SUM('18'!Q66)</f>
        <v>0</v>
      </c>
      <c r="R66" s="93">
        <f>SUM('18'!R66)</f>
        <v>0</v>
      </c>
      <c r="S66" s="93">
        <f>SUM('18'!S66)</f>
        <v>0</v>
      </c>
      <c r="T66" s="93">
        <f>SUM('18'!T66)</f>
        <v>0</v>
      </c>
      <c r="U66" s="93">
        <f>SUM('18'!U66)</f>
        <v>0</v>
      </c>
      <c r="V66" s="202">
        <f t="shared" si="10"/>
        <v>0</v>
      </c>
      <c r="W66" s="33" t="str">
        <f t="shared" si="11"/>
        <v/>
      </c>
      <c r="X66" s="93">
        <f>SUM('18'!X66)</f>
        <v>0</v>
      </c>
      <c r="Y66" s="93">
        <f>SUM('18'!Y66)</f>
        <v>0</v>
      </c>
      <c r="Z66" s="93">
        <f>SUM('18'!Z66)</f>
        <v>0</v>
      </c>
      <c r="AA66" s="93">
        <f>SUM('18'!AA66)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SUM('18'!G67)</f>
        <v>0</v>
      </c>
      <c r="H67" s="321">
        <f t="shared" si="6"/>
        <v>0</v>
      </c>
      <c r="I67" s="93">
        <f>SUM('18'!I67)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397</v>
      </c>
      <c r="C68" s="183" t="s">
        <v>398</v>
      </c>
      <c r="D68" s="17">
        <v>5</v>
      </c>
      <c r="E68" s="17"/>
      <c r="F68" s="6"/>
      <c r="G68" s="93">
        <f>SUM('18'!G68)</f>
        <v>0</v>
      </c>
      <c r="H68" s="321">
        <f t="shared" si="6"/>
        <v>0</v>
      </c>
      <c r="I68" s="93">
        <f>SUM('18'!I68)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SUM('18'!N68)</f>
        <v>0</v>
      </c>
      <c r="O68" s="93">
        <f>SUM('18'!O68)</f>
        <v>0</v>
      </c>
      <c r="P68" s="93">
        <f>SUM('18'!P68)</f>
        <v>0</v>
      </c>
      <c r="Q68" s="93">
        <f>SUM('18'!Q68)</f>
        <v>0</v>
      </c>
      <c r="R68" s="93">
        <f>SUM('18'!R68)</f>
        <v>0</v>
      </c>
      <c r="S68" s="93">
        <f>SUM('18'!S68)</f>
        <v>0</v>
      </c>
      <c r="T68" s="93">
        <f>SUM('18'!T68)</f>
        <v>0</v>
      </c>
      <c r="U68" s="93">
        <f>SUM('18'!U68)</f>
        <v>0</v>
      </c>
      <c r="V68" s="202"/>
      <c r="W68" s="33"/>
      <c r="X68" s="93">
        <f>SUM('18'!X68)</f>
        <v>0</v>
      </c>
      <c r="Y68" s="93">
        <f>SUM('18'!Y68)</f>
        <v>0</v>
      </c>
      <c r="Z68" s="93">
        <f>SUM('18'!Z68)</f>
        <v>0</v>
      </c>
      <c r="AA68" s="93">
        <f>SUM('18'!AA68)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SUM('18'!G69)</f>
        <v>0</v>
      </c>
      <c r="H69" s="321">
        <f t="shared" si="6"/>
        <v>0</v>
      </c>
      <c r="I69" s="93">
        <f>SUM('18'!I69)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SUM('18'!N69)</f>
        <v>0</v>
      </c>
      <c r="O69" s="93">
        <f>SUM('18'!O69)</f>
        <v>0</v>
      </c>
      <c r="P69" s="93">
        <f>SUM('18'!P69)</f>
        <v>0</v>
      </c>
      <c r="Q69" s="93">
        <f>SUM('18'!Q69)</f>
        <v>0</v>
      </c>
      <c r="R69" s="93">
        <f>SUM('18'!R69)</f>
        <v>0</v>
      </c>
      <c r="S69" s="93">
        <f>SUM('18'!S69)</f>
        <v>0</v>
      </c>
      <c r="T69" s="93">
        <f>SUM('18'!T69)</f>
        <v>0</v>
      </c>
      <c r="U69" s="93">
        <f>SUM('18'!U69)</f>
        <v>0</v>
      </c>
      <c r="V69" s="202">
        <f>SUM(X69:AA69)</f>
        <v>0</v>
      </c>
      <c r="W69" s="33" t="str">
        <f>IF(ISERROR(V69/G69),"",V69/G69)</f>
        <v/>
      </c>
      <c r="X69" s="93">
        <f>SUM('18'!X69)</f>
        <v>0</v>
      </c>
      <c r="Y69" s="93">
        <f>SUM('18'!Y69)</f>
        <v>0</v>
      </c>
      <c r="Z69" s="93">
        <f>SUM('18'!Z69)</f>
        <v>0</v>
      </c>
      <c r="AA69" s="93">
        <f>SUM('18'!AA69)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SUM('18'!G70)</f>
        <v>0</v>
      </c>
      <c r="H70" s="321">
        <f t="shared" si="6"/>
        <v>0</v>
      </c>
      <c r="I70" s="93">
        <f>SUM('18'!I70)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SUM('18'!N70)</f>
        <v>0</v>
      </c>
      <c r="O70" s="93">
        <f>SUM('18'!O70)</f>
        <v>0</v>
      </c>
      <c r="P70" s="93">
        <f>SUM('18'!P70)</f>
        <v>0</v>
      </c>
      <c r="Q70" s="93">
        <f>SUM('18'!Q70)</f>
        <v>0</v>
      </c>
      <c r="R70" s="93">
        <f>SUM('18'!R70)</f>
        <v>0</v>
      </c>
      <c r="S70" s="93">
        <f>SUM('18'!S70)</f>
        <v>0</v>
      </c>
      <c r="T70" s="93">
        <f>SUM('18'!T70)</f>
        <v>0</v>
      </c>
      <c r="U70" s="93">
        <f>SUM('18'!U70)</f>
        <v>0</v>
      </c>
      <c r="V70" s="202">
        <f>SUM(X70:AA70)</f>
        <v>0</v>
      </c>
      <c r="W70" s="33" t="str">
        <f>IF(ISERROR(V70/G70),"",V70/G70)</f>
        <v/>
      </c>
      <c r="X70" s="93">
        <f>SUM('18'!X70)</f>
        <v>0</v>
      </c>
      <c r="Y70" s="93">
        <f>SUM('18'!Y70)</f>
        <v>0</v>
      </c>
      <c r="Z70" s="93">
        <f>SUM('18'!Z70)</f>
        <v>0</v>
      </c>
      <c r="AA70" s="93">
        <f>SUM('18'!AA70)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360</v>
      </c>
      <c r="C71" s="183" t="s">
        <v>361</v>
      </c>
      <c r="D71" s="17"/>
      <c r="E71" s="17"/>
      <c r="F71" s="6"/>
      <c r="G71" s="93">
        <f>SUM('18'!G71)</f>
        <v>0</v>
      </c>
      <c r="H71" s="321">
        <f t="shared" si="6"/>
        <v>0</v>
      </c>
      <c r="I71" s="93">
        <f>SUM('18'!I71)</f>
        <v>0</v>
      </c>
      <c r="J71" s="31"/>
      <c r="K71" s="35"/>
      <c r="L71" s="87"/>
      <c r="M71" s="36"/>
      <c r="N71" s="93">
        <f>SUM('18'!N71)</f>
        <v>0</v>
      </c>
      <c r="O71" s="93">
        <f>SUM('18'!O71)</f>
        <v>0</v>
      </c>
      <c r="P71" s="93">
        <f>SUM('18'!P71)</f>
        <v>0</v>
      </c>
      <c r="Q71" s="93">
        <f>SUM('18'!Q71)</f>
        <v>0</v>
      </c>
      <c r="R71" s="93">
        <f>SUM('18'!R71)</f>
        <v>0</v>
      </c>
      <c r="S71" s="93">
        <f>SUM('18'!S71)</f>
        <v>0</v>
      </c>
      <c r="T71" s="93">
        <f>SUM('18'!T71)</f>
        <v>0</v>
      </c>
      <c r="U71" s="93">
        <f>SUM('18'!U71)</f>
        <v>0</v>
      </c>
      <c r="V71" s="202"/>
      <c r="W71" s="33"/>
      <c r="X71" s="93">
        <f>SUM('18'!X71)</f>
        <v>0</v>
      </c>
      <c r="Y71" s="93">
        <f>SUM('18'!Y71)</f>
        <v>0</v>
      </c>
      <c r="Z71" s="93">
        <f>SUM('18'!Z71)</f>
        <v>0</v>
      </c>
      <c r="AA71" s="93">
        <f>SUM('18'!AA71)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SUM('18'!G72)</f>
        <v>0</v>
      </c>
      <c r="H72" s="321">
        <f t="shared" si="6"/>
        <v>0</v>
      </c>
      <c r="I72" s="93">
        <f>SUM('18'!I72)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SUM('18'!N72)</f>
        <v>0</v>
      </c>
      <c r="O72" s="93">
        <f>SUM('18'!O72)</f>
        <v>0</v>
      </c>
      <c r="P72" s="93">
        <f>SUM('18'!P72)</f>
        <v>0</v>
      </c>
      <c r="Q72" s="93">
        <f>SUM('18'!Q72)</f>
        <v>0</v>
      </c>
      <c r="R72" s="93">
        <f>SUM('18'!R72)</f>
        <v>0</v>
      </c>
      <c r="S72" s="93">
        <f>SUM('18'!S72)</f>
        <v>0</v>
      </c>
      <c r="T72" s="93">
        <f>SUM('18'!T72)</f>
        <v>0</v>
      </c>
      <c r="U72" s="93">
        <f>SUM('18'!U72)</f>
        <v>0</v>
      </c>
      <c r="V72" s="202">
        <f>SUM(X72:AA72)</f>
        <v>0</v>
      </c>
      <c r="W72" s="33" t="str">
        <f>IF(ISERROR(V72/G72),"",V72/G72)</f>
        <v/>
      </c>
      <c r="X72" s="93">
        <f>SUM('18'!X72)</f>
        <v>0</v>
      </c>
      <c r="Y72" s="93">
        <f>SUM('18'!Y72)</f>
        <v>0</v>
      </c>
      <c r="Z72" s="93">
        <f>SUM('18'!Z72)</f>
        <v>0</v>
      </c>
      <c r="AA72" s="93">
        <f>SUM('18'!AA72)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SUM('18'!G73)</f>
        <v>0</v>
      </c>
      <c r="H73" s="321">
        <f t="shared" si="6"/>
        <v>0</v>
      </c>
      <c r="I73" s="93">
        <f>SUM('18'!I73)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SUM('18'!N73)</f>
        <v>0</v>
      </c>
      <c r="O73" s="93">
        <f>SUM('18'!O73)</f>
        <v>0</v>
      </c>
      <c r="P73" s="93">
        <f>SUM('18'!P73)</f>
        <v>0</v>
      </c>
      <c r="Q73" s="93">
        <f>SUM('18'!Q73)</f>
        <v>0</v>
      </c>
      <c r="R73" s="93">
        <f>SUM('18'!R73)</f>
        <v>0</v>
      </c>
      <c r="S73" s="93">
        <f>SUM('18'!S73)</f>
        <v>0</v>
      </c>
      <c r="T73" s="93">
        <f>SUM('18'!T73)</f>
        <v>0</v>
      </c>
      <c r="U73" s="93">
        <f>SUM('18'!U73)</f>
        <v>0</v>
      </c>
      <c r="V73" s="202">
        <f>SUM(X73:AA73)</f>
        <v>0</v>
      </c>
      <c r="W73" s="33" t="str">
        <f>IF(ISERROR(V73/G73),"",V73/G73)</f>
        <v/>
      </c>
      <c r="X73" s="93">
        <f>SUM('18'!X73)</f>
        <v>0</v>
      </c>
      <c r="Y73" s="93">
        <f>SUM('18'!Y73)</f>
        <v>0</v>
      </c>
      <c r="Z73" s="93">
        <f>SUM('18'!Z73)</f>
        <v>0</v>
      </c>
      <c r="AA73" s="93">
        <f>SUM('18'!AA73)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SUM('18'!G74)</f>
        <v>0</v>
      </c>
      <c r="H74" s="321">
        <f t="shared" si="6"/>
        <v>0</v>
      </c>
      <c r="I74" s="93">
        <f>SUM('18'!I74)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SUM('18'!N74)</f>
        <v>0</v>
      </c>
      <c r="O74" s="93">
        <f>SUM('18'!O74)</f>
        <v>0</v>
      </c>
      <c r="P74" s="93">
        <f>SUM('18'!P74)</f>
        <v>0</v>
      </c>
      <c r="Q74" s="93">
        <f>SUM('18'!Q74)</f>
        <v>0</v>
      </c>
      <c r="R74" s="93">
        <f>SUM('18'!R74)</f>
        <v>0</v>
      </c>
      <c r="S74" s="93">
        <f>SUM('18'!S74)</f>
        <v>0</v>
      </c>
      <c r="T74" s="93">
        <f>SUM('18'!T74)</f>
        <v>0</v>
      </c>
      <c r="U74" s="93">
        <f>SUM('18'!U74)</f>
        <v>0</v>
      </c>
      <c r="V74" s="202">
        <f>SUM(X74:AA74)</f>
        <v>0</v>
      </c>
      <c r="W74" s="33" t="str">
        <f>IF(ISERROR(V74/G74),"",V74/G74)</f>
        <v/>
      </c>
      <c r="X74" s="93">
        <f>SUM('18'!X74)</f>
        <v>0</v>
      </c>
      <c r="Y74" s="93">
        <f>SUM('18'!Y74)</f>
        <v>0</v>
      </c>
      <c r="Z74" s="93">
        <f>SUM('18'!Z74)</f>
        <v>0</v>
      </c>
      <c r="AA74" s="93">
        <f>SUM('18'!AA74)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215</v>
      </c>
      <c r="C75" s="16" t="s">
        <v>61</v>
      </c>
      <c r="D75" s="17">
        <v>5.0599999999999996</v>
      </c>
      <c r="E75" s="17"/>
      <c r="F75" s="6"/>
      <c r="G75" s="93">
        <f>SUM('18'!G75)</f>
        <v>0</v>
      </c>
      <c r="H75" s="321">
        <f t="shared" si="6"/>
        <v>0</v>
      </c>
      <c r="I75" s="93">
        <f>SUM('18'!I75)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SUM('18'!N75)</f>
        <v>0</v>
      </c>
      <c r="O75" s="93">
        <f>SUM('18'!O75)</f>
        <v>0</v>
      </c>
      <c r="P75" s="93">
        <f>SUM('18'!P75)</f>
        <v>0</v>
      </c>
      <c r="Q75" s="93">
        <f>SUM('18'!Q75)</f>
        <v>0</v>
      </c>
      <c r="R75" s="93">
        <f>SUM('18'!R75)</f>
        <v>0</v>
      </c>
      <c r="S75" s="93">
        <f>SUM('18'!S75)</f>
        <v>0</v>
      </c>
      <c r="T75" s="93">
        <f>SUM('18'!T75)</f>
        <v>0</v>
      </c>
      <c r="U75" s="93">
        <f>SUM('18'!U75)</f>
        <v>0</v>
      </c>
      <c r="V75" s="202">
        <f>SUM(X75:AA75)</f>
        <v>0</v>
      </c>
      <c r="W75" s="33" t="str">
        <f>IF(ISERROR(V75/G75),"",V75/G75)</f>
        <v/>
      </c>
      <c r="X75" s="93">
        <f>SUM('18'!X75)</f>
        <v>0</v>
      </c>
      <c r="Y75" s="93">
        <f>SUM('18'!Y75)</f>
        <v>0</v>
      </c>
      <c r="Z75" s="93">
        <f>SUM('18'!Z75)</f>
        <v>0</v>
      </c>
      <c r="AA75" s="93">
        <f>SUM('18'!AA75)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374</v>
      </c>
      <c r="D76" s="17"/>
      <c r="E76" s="17"/>
      <c r="F76" s="6"/>
      <c r="G76" s="93">
        <f>SUM('18'!G76)</f>
        <v>0</v>
      </c>
      <c r="H76" s="321">
        <f t="shared" si="6"/>
        <v>0</v>
      </c>
      <c r="I76" s="93">
        <f>SUM('18'!I76)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SUM('18'!N76)</f>
        <v>0</v>
      </c>
      <c r="O76" s="93">
        <f>SUM('18'!O76)</f>
        <v>0</v>
      </c>
      <c r="P76" s="93">
        <f>SUM('18'!P76)</f>
        <v>0</v>
      </c>
      <c r="Q76" s="93">
        <f>SUM('18'!Q76)</f>
        <v>0</v>
      </c>
      <c r="R76" s="93">
        <f>SUM('18'!R76)</f>
        <v>0</v>
      </c>
      <c r="S76" s="93">
        <f>SUM('18'!S76)</f>
        <v>0</v>
      </c>
      <c r="T76" s="93">
        <f>SUM('18'!T76)</f>
        <v>0</v>
      </c>
      <c r="U76" s="93">
        <f>SUM('18'!U76)</f>
        <v>0</v>
      </c>
      <c r="V76" s="202"/>
      <c r="W76" s="33"/>
      <c r="X76" s="93">
        <f>SUM('18'!X76)</f>
        <v>0</v>
      </c>
      <c r="Y76" s="93">
        <f>SUM('18'!Y76)</f>
        <v>0</v>
      </c>
      <c r="Z76" s="93">
        <f>SUM('18'!Z76)</f>
        <v>0</v>
      </c>
      <c r="AA76" s="93">
        <f>SUM('18'!AA76)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SUM('18'!G77)</f>
        <v>0</v>
      </c>
      <c r="H77" s="321">
        <f t="shared" si="6"/>
        <v>0</v>
      </c>
      <c r="I77" s="93">
        <f>SUM('18'!I77)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SUM('18'!N77)</f>
        <v>0</v>
      </c>
      <c r="O77" s="93">
        <f>SUM('18'!O77)</f>
        <v>0</v>
      </c>
      <c r="P77" s="93">
        <f>SUM('18'!P77)</f>
        <v>0</v>
      </c>
      <c r="Q77" s="93">
        <f>SUM('18'!Q77)</f>
        <v>0</v>
      </c>
      <c r="R77" s="93">
        <f>SUM('18'!R77)</f>
        <v>0</v>
      </c>
      <c r="S77" s="93">
        <f>SUM('18'!S77)</f>
        <v>0</v>
      </c>
      <c r="T77" s="93">
        <f>SUM('18'!T77)</f>
        <v>0</v>
      </c>
      <c r="U77" s="93">
        <f>SUM('18'!U77)</f>
        <v>0</v>
      </c>
      <c r="V77" s="202"/>
      <c r="W77" s="33"/>
      <c r="X77" s="93">
        <f>SUM('18'!X77)</f>
        <v>0</v>
      </c>
      <c r="Y77" s="93">
        <f>SUM('18'!Y77)</f>
        <v>0</v>
      </c>
      <c r="Z77" s="93">
        <f>SUM('18'!Z77)</f>
        <v>0</v>
      </c>
      <c r="AA77" s="93">
        <f>SUM('18'!AA77)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SUM('18'!G78)</f>
        <v>0</v>
      </c>
      <c r="H78" s="321">
        <f t="shared" si="6"/>
        <v>0</v>
      </c>
      <c r="I78" s="93">
        <f>SUM('18'!I78)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SUM('18'!N78)</f>
        <v>0</v>
      </c>
      <c r="O78" s="93">
        <f>SUM('18'!O78)</f>
        <v>0</v>
      </c>
      <c r="P78" s="93">
        <f>SUM('18'!P78)</f>
        <v>0</v>
      </c>
      <c r="Q78" s="93">
        <f>SUM('18'!Q78)</f>
        <v>0</v>
      </c>
      <c r="R78" s="93">
        <f>SUM('18'!R78)</f>
        <v>0</v>
      </c>
      <c r="S78" s="93">
        <f>SUM('18'!S78)</f>
        <v>0</v>
      </c>
      <c r="T78" s="93">
        <f>SUM('18'!T78)</f>
        <v>0</v>
      </c>
      <c r="U78" s="93">
        <f>SUM('18'!U78)</f>
        <v>0</v>
      </c>
      <c r="V78" s="202"/>
      <c r="W78" s="33"/>
      <c r="X78" s="93">
        <f>SUM('18'!X78)</f>
        <v>0</v>
      </c>
      <c r="Y78" s="93">
        <f>SUM('18'!Y78)</f>
        <v>0</v>
      </c>
      <c r="Z78" s="93">
        <f>SUM('18'!Z78)</f>
        <v>0</v>
      </c>
      <c r="AA78" s="93">
        <f>SUM('18'!AA78)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SUM('18'!G79)</f>
        <v>0</v>
      </c>
      <c r="H79" s="321">
        <f t="shared" si="6"/>
        <v>0</v>
      </c>
      <c r="I79" s="93">
        <f>SUM('18'!I79)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SUM('18'!N79)</f>
        <v>0</v>
      </c>
      <c r="O79" s="93">
        <f>SUM('18'!O79)</f>
        <v>0</v>
      </c>
      <c r="P79" s="93">
        <f>SUM('18'!P79)</f>
        <v>0</v>
      </c>
      <c r="Q79" s="93">
        <f>SUM('18'!Q79)</f>
        <v>0</v>
      </c>
      <c r="R79" s="93">
        <f>SUM('18'!R79)</f>
        <v>0</v>
      </c>
      <c r="S79" s="93">
        <f>SUM('18'!S79)</f>
        <v>0</v>
      </c>
      <c r="T79" s="93">
        <f>SUM('18'!T79)</f>
        <v>0</v>
      </c>
      <c r="U79" s="93">
        <f>SUM('18'!U79)</f>
        <v>0</v>
      </c>
      <c r="V79" s="202"/>
      <c r="W79" s="33"/>
      <c r="X79" s="93">
        <f>SUM('18'!X79)</f>
        <v>0</v>
      </c>
      <c r="Y79" s="93">
        <f>SUM('18'!Y79)</f>
        <v>0</v>
      </c>
      <c r="Z79" s="93">
        <f>SUM('18'!Z79)</f>
        <v>0</v>
      </c>
      <c r="AA79" s="93">
        <f>SUM('18'!AA79)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SUM('18'!G80)</f>
        <v>0</v>
      </c>
      <c r="H80" s="321">
        <f t="shared" si="6"/>
        <v>0</v>
      </c>
      <c r="I80" s="93">
        <f>SUM('18'!I80)</f>
        <v>0</v>
      </c>
      <c r="J80" s="31"/>
      <c r="K80" s="35"/>
      <c r="L80" s="87">
        <v>4</v>
      </c>
      <c r="M80" s="36"/>
      <c r="N80" s="93">
        <f>SUM('18'!N80)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SUM('18'!G81)</f>
        <v>0</v>
      </c>
      <c r="H81" s="321">
        <f t="shared" si="6"/>
        <v>0</v>
      </c>
      <c r="I81" s="93">
        <f>SUM('18'!I81)</f>
        <v>0</v>
      </c>
      <c r="J81" s="31"/>
      <c r="K81" s="35"/>
      <c r="L81" s="87">
        <v>4</v>
      </c>
      <c r="M81" s="36"/>
      <c r="N81" s="93">
        <f>SUM('18'!N81)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SUM('18'!G82)</f>
        <v>0</v>
      </c>
      <c r="H82" s="321">
        <f t="shared" si="6"/>
        <v>0</v>
      </c>
      <c r="I82" s="93">
        <f>SUM('18'!I82)</f>
        <v>0</v>
      </c>
      <c r="J82" s="31"/>
      <c r="K82" s="35"/>
      <c r="L82" s="87">
        <v>4</v>
      </c>
      <c r="M82" s="36"/>
      <c r="N82" s="93">
        <f>SUM('18'!N82)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SUM('18'!G83)</f>
        <v>0</v>
      </c>
      <c r="H83" s="321">
        <f t="shared" si="6"/>
        <v>0</v>
      </c>
      <c r="I83" s="93">
        <f>SUM('18'!I83)</f>
        <v>0</v>
      </c>
      <c r="J83" s="31"/>
      <c r="K83" s="35"/>
      <c r="L83" s="87">
        <v>4</v>
      </c>
      <c r="M83" s="36"/>
      <c r="N83" s="93">
        <f>SUM('18'!N83)</f>
        <v>0</v>
      </c>
      <c r="O83" s="93">
        <f>SUM('18'!O83)</f>
        <v>0</v>
      </c>
      <c r="P83" s="93">
        <f>SUM('18'!P83)</f>
        <v>0</v>
      </c>
      <c r="Q83" s="93">
        <f>SUM('18'!Q83)</f>
        <v>0</v>
      </c>
      <c r="R83" s="93">
        <f>SUM('18'!R83)</f>
        <v>0</v>
      </c>
      <c r="S83" s="93">
        <f>SUM('18'!S83)</f>
        <v>0</v>
      </c>
      <c r="T83" s="93">
        <f>SUM('18'!T83)</f>
        <v>0</v>
      </c>
      <c r="U83" s="93">
        <f>SUM('18'!U83)</f>
        <v>0</v>
      </c>
      <c r="V83" s="202"/>
      <c r="W83" s="33"/>
      <c r="X83" s="93">
        <f>SUM('18'!X83)</f>
        <v>0</v>
      </c>
      <c r="Y83" s="93">
        <f>SUM('18'!Y83)</f>
        <v>0</v>
      </c>
      <c r="Z83" s="93">
        <f>SUM('18'!Z83)</f>
        <v>0</v>
      </c>
      <c r="AA83" s="93">
        <f>SUM('18'!AA83)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SUM('18'!G84)</f>
        <v>0</v>
      </c>
      <c r="H84" s="321">
        <f t="shared" si="6"/>
        <v>0</v>
      </c>
      <c r="I84" s="93">
        <f>SUM('18'!I84)</f>
        <v>0</v>
      </c>
      <c r="J84" s="31"/>
      <c r="K84" s="35"/>
      <c r="L84" s="87">
        <v>4</v>
      </c>
      <c r="M84" s="36"/>
      <c r="N84" s="93">
        <f>SUM('18'!N84)</f>
        <v>0</v>
      </c>
      <c r="O84" s="93">
        <f>SUM('18'!O84)</f>
        <v>0</v>
      </c>
      <c r="P84" s="93">
        <f>SUM('18'!P84)</f>
        <v>0</v>
      </c>
      <c r="Q84" s="93">
        <f>SUM('18'!Q84)</f>
        <v>0</v>
      </c>
      <c r="R84" s="93">
        <f>SUM('18'!R84)</f>
        <v>0</v>
      </c>
      <c r="S84" s="93">
        <f>SUM('18'!S84)</f>
        <v>0</v>
      </c>
      <c r="T84" s="93">
        <f>SUM('18'!T84)</f>
        <v>0</v>
      </c>
      <c r="U84" s="93">
        <f>SUM('18'!U84)</f>
        <v>0</v>
      </c>
      <c r="V84" s="202"/>
      <c r="W84" s="33"/>
      <c r="X84" s="93">
        <f>SUM('18'!X84)</f>
        <v>0</v>
      </c>
      <c r="Y84" s="93">
        <f>SUM('18'!Y84)</f>
        <v>0</v>
      </c>
      <c r="Z84" s="93">
        <f>SUM('18'!Z84)</f>
        <v>0</v>
      </c>
      <c r="AA84" s="93">
        <f>SUM('18'!AA84)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SUM('18'!G85)</f>
        <v>0</v>
      </c>
      <c r="H85" s="321">
        <f t="shared" si="6"/>
        <v>0</v>
      </c>
      <c r="I85" s="93">
        <f>SUM('18'!I85)</f>
        <v>0</v>
      </c>
      <c r="J85" s="31"/>
      <c r="K85" s="35"/>
      <c r="L85" s="87">
        <v>4</v>
      </c>
      <c r="M85" s="36"/>
      <c r="N85" s="93">
        <f>SUM('18'!N85)</f>
        <v>0</v>
      </c>
      <c r="O85" s="93">
        <f>SUM('18'!O85)</f>
        <v>0</v>
      </c>
      <c r="P85" s="93">
        <f>SUM('18'!P85)</f>
        <v>0</v>
      </c>
      <c r="Q85" s="93">
        <f>SUM('18'!Q85)</f>
        <v>0</v>
      </c>
      <c r="R85" s="93">
        <f>SUM('18'!R85)</f>
        <v>0</v>
      </c>
      <c r="S85" s="93">
        <f>SUM('18'!S85)</f>
        <v>0</v>
      </c>
      <c r="T85" s="93">
        <f>SUM('18'!T85)</f>
        <v>0</v>
      </c>
      <c r="U85" s="93">
        <f>SUM('18'!U85)</f>
        <v>0</v>
      </c>
      <c r="V85" s="202"/>
      <c r="W85" s="33"/>
      <c r="X85" s="93">
        <f>SUM('18'!X85)</f>
        <v>0</v>
      </c>
      <c r="Y85" s="93">
        <f>SUM('18'!Y85)</f>
        <v>0</v>
      </c>
      <c r="Z85" s="93">
        <f>SUM('18'!Z85)</f>
        <v>0</v>
      </c>
      <c r="AA85" s="93">
        <f>SUM('18'!AA85)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9" t="s">
        <v>86</v>
      </c>
      <c r="B86" s="609"/>
      <c r="C86" s="316" t="s">
        <v>71</v>
      </c>
      <c r="D86" s="20"/>
      <c r="E86" s="20"/>
      <c r="F86" s="32"/>
      <c r="G86" s="94">
        <f>SUM(G29:G85)</f>
        <v>1129</v>
      </c>
      <c r="H86" s="30">
        <f>SUM(H29:H85)</f>
        <v>5678.8700000000008</v>
      </c>
      <c r="I86" s="30">
        <f>SUM(I29:I85)</f>
        <v>10</v>
      </c>
      <c r="J86" s="31">
        <f t="array" ref="J86">IF(ISERROR(G86/I86),"",G86/I86)</f>
        <v>112.9</v>
      </c>
      <c r="K86" s="30">
        <f>SUM(K29:K85)</f>
        <v>21.223901098901099</v>
      </c>
      <c r="L86" s="98"/>
      <c r="M86" s="89">
        <f t="shared" ref="M86:V86" si="13">SUM(M29:M85)</f>
        <v>-6.9354395604395602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SUM('18'!G87)</f>
        <v>0</v>
      </c>
      <c r="H87" s="93">
        <f>SUM('18'!H87)</f>
        <v>0</v>
      </c>
      <c r="I87" s="93">
        <f>SUM('18'!I87)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SUM('18'!N87)</f>
        <v>0</v>
      </c>
      <c r="O87" s="93">
        <f>SUM('18'!O87)</f>
        <v>0</v>
      </c>
      <c r="P87" s="93">
        <f>SUM('18'!P87)</f>
        <v>0</v>
      </c>
      <c r="Q87" s="93">
        <f>SUM('18'!Q87)</f>
        <v>0</v>
      </c>
      <c r="R87" s="93">
        <f>SUM('18'!R87)</f>
        <v>0</v>
      </c>
      <c r="S87" s="93">
        <f>SUM('18'!S87)</f>
        <v>0</v>
      </c>
      <c r="T87" s="93">
        <f>SUM('18'!T87)</f>
        <v>0</v>
      </c>
      <c r="U87" s="93">
        <f>SUM('18'!U87)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SUM('18'!X87)</f>
        <v>0</v>
      </c>
      <c r="Y87" s="93">
        <f>SUM('18'!Y87)</f>
        <v>0</v>
      </c>
      <c r="Z87" s="93">
        <f>SUM('18'!Z87)</f>
        <v>0</v>
      </c>
      <c r="AA87" s="93">
        <f>SUM('18'!AA87)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SUM('18'!G88)</f>
        <v>0</v>
      </c>
      <c r="H88" s="93">
        <f>SUM('18'!H88)</f>
        <v>0</v>
      </c>
      <c r="I88" s="93">
        <f>SUM('18'!I88)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SUM('18'!N88)</f>
        <v>0</v>
      </c>
      <c r="O88" s="93">
        <f>SUM('18'!O88)</f>
        <v>0</v>
      </c>
      <c r="P88" s="93">
        <f>SUM('18'!P88)</f>
        <v>0</v>
      </c>
      <c r="Q88" s="93">
        <f>SUM('18'!Q88)</f>
        <v>0</v>
      </c>
      <c r="R88" s="93">
        <f>SUM('18'!R88)</f>
        <v>0</v>
      </c>
      <c r="S88" s="93">
        <f>SUM('18'!S88)</f>
        <v>0</v>
      </c>
      <c r="T88" s="93">
        <f>SUM('18'!T88)</f>
        <v>0</v>
      </c>
      <c r="U88" s="93">
        <f>SUM('18'!U88)</f>
        <v>0</v>
      </c>
      <c r="V88" s="202">
        <f t="shared" si="16"/>
        <v>0</v>
      </c>
      <c r="W88" s="33" t="str">
        <f t="shared" si="14"/>
        <v/>
      </c>
      <c r="X88" s="93">
        <f>SUM('18'!X88)</f>
        <v>0</v>
      </c>
      <c r="Y88" s="93">
        <f>SUM('18'!Y88)</f>
        <v>0</v>
      </c>
      <c r="Z88" s="93">
        <f>SUM('18'!Z88)</f>
        <v>0</v>
      </c>
      <c r="AA88" s="93">
        <f>SUM('18'!AA88)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SUM('18'!G89)</f>
        <v>0</v>
      </c>
      <c r="H89" s="93">
        <f>SUM('18'!H89)</f>
        <v>0</v>
      </c>
      <c r="I89" s="93">
        <f>SUM('18'!I89)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SUM('18'!N89)</f>
        <v>0</v>
      </c>
      <c r="O89" s="93">
        <f>SUM('18'!O89)</f>
        <v>0</v>
      </c>
      <c r="P89" s="93">
        <f>SUM('18'!P89)</f>
        <v>0</v>
      </c>
      <c r="Q89" s="93">
        <f>SUM('18'!Q89)</f>
        <v>0</v>
      </c>
      <c r="R89" s="93">
        <f>SUM('18'!R89)</f>
        <v>0</v>
      </c>
      <c r="S89" s="93">
        <f>SUM('18'!S89)</f>
        <v>0</v>
      </c>
      <c r="T89" s="93">
        <f>SUM('18'!T89)</f>
        <v>0</v>
      </c>
      <c r="U89" s="93">
        <f>SUM('18'!U89)</f>
        <v>0</v>
      </c>
      <c r="V89" s="202">
        <f t="shared" si="16"/>
        <v>0</v>
      </c>
      <c r="W89" s="33" t="str">
        <f t="shared" si="14"/>
        <v/>
      </c>
      <c r="X89" s="93">
        <f>SUM('18'!X89)</f>
        <v>0</v>
      </c>
      <c r="Y89" s="93">
        <f>SUM('18'!Y89)</f>
        <v>0</v>
      </c>
      <c r="Z89" s="93">
        <f>SUM('18'!Z89)</f>
        <v>0</v>
      </c>
      <c r="AA89" s="93">
        <f>SUM('18'!AA89)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SUM('18'!G90)</f>
        <v>0</v>
      </c>
      <c r="H90" s="93">
        <f>SUM('18'!H90)</f>
        <v>0</v>
      </c>
      <c r="I90" s="93">
        <f>SUM('18'!I90)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SUM('18'!N90)</f>
        <v>0</v>
      </c>
      <c r="O90" s="93">
        <f>SUM('18'!O90)</f>
        <v>0</v>
      </c>
      <c r="P90" s="93">
        <f>SUM('18'!P90)</f>
        <v>0</v>
      </c>
      <c r="Q90" s="93">
        <f>SUM('18'!Q90)</f>
        <v>0</v>
      </c>
      <c r="R90" s="93">
        <f>SUM('18'!R90)</f>
        <v>0</v>
      </c>
      <c r="S90" s="93">
        <f>SUM('18'!S90)</f>
        <v>0</v>
      </c>
      <c r="T90" s="93">
        <f>SUM('18'!T90)</f>
        <v>0</v>
      </c>
      <c r="U90" s="93">
        <f>SUM('18'!U90)</f>
        <v>0</v>
      </c>
      <c r="V90" s="202">
        <f t="shared" si="16"/>
        <v>0</v>
      </c>
      <c r="W90" s="33" t="str">
        <f t="shared" si="14"/>
        <v/>
      </c>
      <c r="X90" s="93">
        <f>SUM('18'!X90)</f>
        <v>0</v>
      </c>
      <c r="Y90" s="93">
        <f>SUM('18'!Y90)</f>
        <v>0</v>
      </c>
      <c r="Z90" s="93">
        <f>SUM('18'!Z90)</f>
        <v>0</v>
      </c>
      <c r="AA90" s="93">
        <f>SUM('18'!AA90)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SUM('18'!G91)</f>
        <v>0</v>
      </c>
      <c r="H91" s="93">
        <f>SUM('18'!H91)</f>
        <v>0</v>
      </c>
      <c r="I91" s="93">
        <f>SUM('18'!I91)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SUM('18'!N91)</f>
        <v>0</v>
      </c>
      <c r="O91" s="93">
        <f>SUM('18'!O91)</f>
        <v>0</v>
      </c>
      <c r="P91" s="93">
        <f>SUM('18'!P91)</f>
        <v>0</v>
      </c>
      <c r="Q91" s="93">
        <f>SUM('18'!Q91)</f>
        <v>0</v>
      </c>
      <c r="R91" s="93">
        <f>SUM('18'!R91)</f>
        <v>0</v>
      </c>
      <c r="S91" s="93">
        <f>SUM('18'!S91)</f>
        <v>0</v>
      </c>
      <c r="T91" s="93">
        <f>SUM('18'!T91)</f>
        <v>0</v>
      </c>
      <c r="U91" s="93">
        <f>SUM('18'!U91)</f>
        <v>0</v>
      </c>
      <c r="V91" s="202">
        <f t="shared" si="16"/>
        <v>0</v>
      </c>
      <c r="W91" s="33" t="str">
        <f t="shared" si="14"/>
        <v/>
      </c>
      <c r="X91" s="93">
        <f>SUM('18'!X91)</f>
        <v>0</v>
      </c>
      <c r="Y91" s="93">
        <f>SUM('18'!Y91)</f>
        <v>0</v>
      </c>
      <c r="Z91" s="93">
        <f>SUM('18'!Z91)</f>
        <v>0</v>
      </c>
      <c r="AA91" s="93">
        <f>SUM('18'!AA91)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SUM('18'!G92)</f>
        <v>0</v>
      </c>
      <c r="H92" s="93">
        <f>SUM('18'!H92)</f>
        <v>0</v>
      </c>
      <c r="I92" s="93">
        <f>SUM('18'!I92)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SUM('18'!N92)</f>
        <v>0</v>
      </c>
      <c r="O92" s="93">
        <f>SUM('18'!O92)</f>
        <v>0</v>
      </c>
      <c r="P92" s="93">
        <f>SUM('18'!P92)</f>
        <v>0</v>
      </c>
      <c r="Q92" s="93">
        <f>SUM('18'!Q92)</f>
        <v>0</v>
      </c>
      <c r="R92" s="93">
        <f>SUM('18'!R92)</f>
        <v>0</v>
      </c>
      <c r="S92" s="93">
        <f>SUM('18'!S92)</f>
        <v>0</v>
      </c>
      <c r="T92" s="93">
        <f>SUM('18'!T92)</f>
        <v>0</v>
      </c>
      <c r="U92" s="93">
        <f>SUM('18'!U92)</f>
        <v>0</v>
      </c>
      <c r="V92" s="202">
        <f t="shared" si="16"/>
        <v>0</v>
      </c>
      <c r="W92" s="33" t="str">
        <f t="shared" si="14"/>
        <v/>
      </c>
      <c r="X92" s="93">
        <f>SUM('18'!X92)</f>
        <v>0</v>
      </c>
      <c r="Y92" s="93">
        <f>SUM('18'!Y92)</f>
        <v>0</v>
      </c>
      <c r="Z92" s="93">
        <f>SUM('18'!Z92)</f>
        <v>0</v>
      </c>
      <c r="AA92" s="93">
        <f>SUM('18'!AA92)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SUM('18'!G93)</f>
        <v>0</v>
      </c>
      <c r="H93" s="93">
        <f>SUM('18'!H93)</f>
        <v>0</v>
      </c>
      <c r="I93" s="93">
        <f>SUM('18'!I93)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SUM('18'!N93)</f>
        <v>0</v>
      </c>
      <c r="O93" s="93">
        <f>SUM('18'!O93)</f>
        <v>0</v>
      </c>
      <c r="P93" s="93">
        <f>SUM('18'!P93)</f>
        <v>0</v>
      </c>
      <c r="Q93" s="93">
        <f>SUM('18'!Q93)</f>
        <v>0</v>
      </c>
      <c r="R93" s="93">
        <f>SUM('18'!R93)</f>
        <v>0</v>
      </c>
      <c r="S93" s="93">
        <f>SUM('18'!S93)</f>
        <v>0</v>
      </c>
      <c r="T93" s="93">
        <f>SUM('18'!T93)</f>
        <v>0</v>
      </c>
      <c r="U93" s="93">
        <f>SUM('18'!U93)</f>
        <v>0</v>
      </c>
      <c r="V93" s="202">
        <f t="shared" si="16"/>
        <v>0</v>
      </c>
      <c r="W93" s="33" t="str">
        <f t="shared" si="14"/>
        <v/>
      </c>
      <c r="X93" s="93">
        <f>SUM('18'!X93)</f>
        <v>0</v>
      </c>
      <c r="Y93" s="93">
        <f>SUM('18'!Y93)</f>
        <v>0</v>
      </c>
      <c r="Z93" s="93">
        <f>SUM('18'!Z93)</f>
        <v>0</v>
      </c>
      <c r="AA93" s="93">
        <f>SUM('18'!AA93)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SUM('18'!G94)</f>
        <v>0</v>
      </c>
      <c r="H94" s="93">
        <f>SUM('18'!H94)</f>
        <v>0</v>
      </c>
      <c r="I94" s="93">
        <f>SUM('18'!I94)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SUM('18'!N94)</f>
        <v>0</v>
      </c>
      <c r="O94" s="93">
        <f>SUM('18'!O94)</f>
        <v>0</v>
      </c>
      <c r="P94" s="93">
        <f>SUM('18'!P94)</f>
        <v>0</v>
      </c>
      <c r="Q94" s="93">
        <f>SUM('18'!Q94)</f>
        <v>0</v>
      </c>
      <c r="R94" s="93">
        <f>SUM('18'!R94)</f>
        <v>0</v>
      </c>
      <c r="S94" s="93">
        <f>SUM('18'!S94)</f>
        <v>0</v>
      </c>
      <c r="T94" s="93">
        <f>SUM('18'!T94)</f>
        <v>0</v>
      </c>
      <c r="U94" s="93">
        <f>SUM('18'!U94)</f>
        <v>0</v>
      </c>
      <c r="V94" s="203"/>
      <c r="W94" s="33"/>
      <c r="X94" s="93">
        <f>SUM('18'!X94)</f>
        <v>0</v>
      </c>
      <c r="Y94" s="93">
        <f>SUM('18'!Y94)</f>
        <v>0</v>
      </c>
      <c r="Z94" s="93">
        <f>SUM('18'!Z94)</f>
        <v>0</v>
      </c>
      <c r="AA94" s="93">
        <f>SUM('18'!AA94)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SUM('18'!G95)</f>
        <v>0</v>
      </c>
      <c r="H95" s="93">
        <f>SUM('18'!H95)</f>
        <v>0</v>
      </c>
      <c r="I95" s="93">
        <f>SUM('18'!I95)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SUM('18'!N95)</f>
        <v>0</v>
      </c>
      <c r="O95" s="93">
        <f>SUM('18'!O95)</f>
        <v>0</v>
      </c>
      <c r="P95" s="93">
        <f>SUM('18'!P95)</f>
        <v>0</v>
      </c>
      <c r="Q95" s="93">
        <f>SUM('18'!Q95)</f>
        <v>0</v>
      </c>
      <c r="R95" s="93">
        <f>SUM('18'!R95)</f>
        <v>0</v>
      </c>
      <c r="S95" s="93">
        <f>SUM('18'!S95)</f>
        <v>0</v>
      </c>
      <c r="T95" s="93">
        <f>SUM('18'!T95)</f>
        <v>0</v>
      </c>
      <c r="U95" s="93">
        <f>SUM('18'!U95)</f>
        <v>0</v>
      </c>
      <c r="V95" s="203">
        <f>SUM(X95:AA95)</f>
        <v>0</v>
      </c>
      <c r="W95" s="33" t="str">
        <f>IF(ISERROR(V95/G95),"",V95/G95)</f>
        <v/>
      </c>
      <c r="X95" s="93">
        <f>SUM('18'!X95)</f>
        <v>0</v>
      </c>
      <c r="Y95" s="93">
        <f>SUM('18'!Y95)</f>
        <v>0</v>
      </c>
      <c r="Z95" s="93">
        <f>SUM('18'!Z95)</f>
        <v>0</v>
      </c>
      <c r="AA95" s="93">
        <f>SUM('18'!AA95)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SUM('18'!G96)</f>
        <v>0</v>
      </c>
      <c r="H96" s="93">
        <f>SUM('18'!H96)</f>
        <v>0</v>
      </c>
      <c r="I96" s="93">
        <f>SUM('18'!I96)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SUM('18'!N96)</f>
        <v>0</v>
      </c>
      <c r="O96" s="93">
        <f>SUM('18'!O96)</f>
        <v>0</v>
      </c>
      <c r="P96" s="93">
        <f>SUM('18'!P96)</f>
        <v>0</v>
      </c>
      <c r="Q96" s="93">
        <f>SUM('18'!Q96)</f>
        <v>0</v>
      </c>
      <c r="R96" s="93">
        <f>SUM('18'!R96)</f>
        <v>0</v>
      </c>
      <c r="S96" s="93">
        <f>SUM('18'!S96)</f>
        <v>0</v>
      </c>
      <c r="T96" s="93">
        <f>SUM('18'!T96)</f>
        <v>0</v>
      </c>
      <c r="U96" s="93">
        <f>SUM('18'!U96)</f>
        <v>0</v>
      </c>
      <c r="V96" s="203">
        <f>SUM(X96:AA96)</f>
        <v>0</v>
      </c>
      <c r="W96" s="33" t="str">
        <f>IF(ISERROR(V96/G96),"",V96/G96)</f>
        <v/>
      </c>
      <c r="X96" s="93">
        <f>SUM('18'!X96)</f>
        <v>0</v>
      </c>
      <c r="Y96" s="93">
        <f>SUM('18'!Y96)</f>
        <v>0</v>
      </c>
      <c r="Z96" s="93">
        <f>SUM('18'!Z96)</f>
        <v>0</v>
      </c>
      <c r="AA96" s="93">
        <f>SUM('18'!AA96)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SUM('18'!G97)</f>
        <v>0</v>
      </c>
      <c r="H97" s="93">
        <f>SUM('18'!H97)</f>
        <v>0</v>
      </c>
      <c r="I97" s="93">
        <f>SUM('18'!I97)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SUM('18'!N97)</f>
        <v>0</v>
      </c>
      <c r="O97" s="93">
        <f>SUM('18'!O97)</f>
        <v>0</v>
      </c>
      <c r="P97" s="93">
        <f>SUM('18'!P97)</f>
        <v>0</v>
      </c>
      <c r="Q97" s="93">
        <f>SUM('18'!Q97)</f>
        <v>0</v>
      </c>
      <c r="R97" s="93">
        <f>SUM('18'!R97)</f>
        <v>0</v>
      </c>
      <c r="S97" s="93">
        <f>SUM('18'!S97)</f>
        <v>0</v>
      </c>
      <c r="T97" s="93">
        <f>SUM('18'!T97)</f>
        <v>0</v>
      </c>
      <c r="U97" s="93">
        <f>SUM('18'!U97)</f>
        <v>0</v>
      </c>
      <c r="V97" s="203">
        <f>SUM(X97:AA97)</f>
        <v>0</v>
      </c>
      <c r="W97" s="33" t="str">
        <f>IF(ISERROR(V97/G97),"",V97/G97)</f>
        <v/>
      </c>
      <c r="X97" s="93">
        <f>SUM('18'!X97)</f>
        <v>0</v>
      </c>
      <c r="Y97" s="93">
        <f>SUM('18'!Y97)</f>
        <v>0</v>
      </c>
      <c r="Z97" s="93">
        <f>SUM('18'!Z97)</f>
        <v>0</v>
      </c>
      <c r="AA97" s="93">
        <f>SUM('18'!AA97)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SUM('18'!G98)</f>
        <v>0</v>
      </c>
      <c r="H98" s="93">
        <f>SUM('18'!H98)</f>
        <v>0</v>
      </c>
      <c r="I98" s="93">
        <f>SUM('18'!I98)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SUM('18'!N98)</f>
        <v>0</v>
      </c>
      <c r="O98" s="93">
        <f>SUM('18'!O98)</f>
        <v>0</v>
      </c>
      <c r="P98" s="93">
        <f>SUM('18'!P98)</f>
        <v>0</v>
      </c>
      <c r="Q98" s="93">
        <f>SUM('18'!Q98)</f>
        <v>0</v>
      </c>
      <c r="R98" s="93">
        <f>SUM('18'!R98)</f>
        <v>0</v>
      </c>
      <c r="S98" s="93">
        <f>SUM('18'!S98)</f>
        <v>0</v>
      </c>
      <c r="T98" s="93">
        <f>SUM('18'!T98)</f>
        <v>0</v>
      </c>
      <c r="U98" s="93">
        <f>SUM('18'!U98)</f>
        <v>0</v>
      </c>
      <c r="V98" s="203">
        <f>SUM(X98:AA98)</f>
        <v>0</v>
      </c>
      <c r="W98" s="33" t="str">
        <f>IF(ISERROR(V98/G98),"",V98/G98)</f>
        <v/>
      </c>
      <c r="X98" s="93">
        <f>SUM('18'!X98)</f>
        <v>0</v>
      </c>
      <c r="Y98" s="93">
        <f>SUM('18'!Y98)</f>
        <v>0</v>
      </c>
      <c r="Z98" s="93">
        <f>SUM('18'!Z98)</f>
        <v>0</v>
      </c>
      <c r="AA98" s="93">
        <f>SUM('18'!AA98)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220</v>
      </c>
      <c r="C99" s="16" t="s">
        <v>53</v>
      </c>
      <c r="D99" s="17">
        <v>5.03</v>
      </c>
      <c r="E99" s="17"/>
      <c r="F99" s="6"/>
      <c r="G99" s="93">
        <f>SUM('18'!G99)</f>
        <v>0</v>
      </c>
      <c r="H99" s="93">
        <f>SUM('18'!H99)</f>
        <v>0</v>
      </c>
      <c r="I99" s="93">
        <f>SUM('18'!I99)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SUM('18'!N99)</f>
        <v>0</v>
      </c>
      <c r="O99" s="93">
        <f>SUM('18'!O99)</f>
        <v>0</v>
      </c>
      <c r="P99" s="93">
        <f>SUM('18'!P99)</f>
        <v>0</v>
      </c>
      <c r="Q99" s="93">
        <f>SUM('18'!Q99)</f>
        <v>0</v>
      </c>
      <c r="R99" s="93">
        <f>SUM('18'!R99)</f>
        <v>0</v>
      </c>
      <c r="S99" s="93">
        <f>SUM('18'!S99)</f>
        <v>0</v>
      </c>
      <c r="T99" s="93">
        <f>SUM('18'!T99)</f>
        <v>0</v>
      </c>
      <c r="U99" s="93">
        <f>SUM('18'!U99)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SUM('18'!X99)</f>
        <v>0</v>
      </c>
      <c r="Y99" s="93">
        <f>SUM('18'!Y99)</f>
        <v>0</v>
      </c>
      <c r="Z99" s="93">
        <f>SUM('18'!Z99)</f>
        <v>0</v>
      </c>
      <c r="AA99" s="93">
        <f>SUM('18'!AA99)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SUM('18'!G100)</f>
        <v>0</v>
      </c>
      <c r="H100" s="93">
        <f>SUM('18'!H100)</f>
        <v>0</v>
      </c>
      <c r="I100" s="93">
        <f>SUM('18'!I100)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SUM('18'!N100)</f>
        <v>0</v>
      </c>
      <c r="O100" s="93">
        <f>SUM('18'!O100)</f>
        <v>0</v>
      </c>
      <c r="P100" s="93">
        <f>SUM('18'!P100)</f>
        <v>0</v>
      </c>
      <c r="Q100" s="93">
        <f>SUM('18'!Q100)</f>
        <v>0</v>
      </c>
      <c r="R100" s="93">
        <f>SUM('18'!R100)</f>
        <v>0</v>
      </c>
      <c r="S100" s="93">
        <f>SUM('18'!S100)</f>
        <v>0</v>
      </c>
      <c r="T100" s="93">
        <f>SUM('18'!T100)</f>
        <v>0</v>
      </c>
      <c r="U100" s="93">
        <f>SUM('18'!U100)</f>
        <v>0</v>
      </c>
      <c r="V100" s="202">
        <f t="shared" si="18"/>
        <v>0</v>
      </c>
      <c r="W100" s="33" t="str">
        <f t="shared" si="19"/>
        <v/>
      </c>
      <c r="X100" s="93">
        <f>SUM('18'!X100)</f>
        <v>0</v>
      </c>
      <c r="Y100" s="93">
        <f>SUM('18'!Y100)</f>
        <v>0</v>
      </c>
      <c r="Z100" s="93">
        <f>SUM('18'!Z100)</f>
        <v>0</v>
      </c>
      <c r="AA100" s="93">
        <f>SUM('18'!AA100)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SUM('18'!G101)</f>
        <v>0</v>
      </c>
      <c r="H101" s="93">
        <f>SUM('18'!H101)</f>
        <v>0</v>
      </c>
      <c r="I101" s="93">
        <f>SUM('18'!I101)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SUM('18'!N101)</f>
        <v>0</v>
      </c>
      <c r="O101" s="93">
        <f>SUM('18'!O101)</f>
        <v>0</v>
      </c>
      <c r="P101" s="93">
        <f>SUM('18'!P101)</f>
        <v>0</v>
      </c>
      <c r="Q101" s="93">
        <f>SUM('18'!Q101)</f>
        <v>0</v>
      </c>
      <c r="R101" s="93">
        <f>SUM('18'!R101)</f>
        <v>0</v>
      </c>
      <c r="S101" s="93">
        <f>SUM('18'!S101)</f>
        <v>0</v>
      </c>
      <c r="T101" s="93">
        <f>SUM('18'!T101)</f>
        <v>0</v>
      </c>
      <c r="U101" s="93">
        <f>SUM('18'!U101)</f>
        <v>0</v>
      </c>
      <c r="V101" s="202">
        <f t="shared" si="18"/>
        <v>0</v>
      </c>
      <c r="W101" s="33" t="str">
        <f t="shared" si="19"/>
        <v/>
      </c>
      <c r="X101" s="93">
        <f>SUM('18'!X101)</f>
        <v>0</v>
      </c>
      <c r="Y101" s="93">
        <f>SUM('18'!Y101)</f>
        <v>0</v>
      </c>
      <c r="Z101" s="93">
        <f>SUM('18'!Z101)</f>
        <v>0</v>
      </c>
      <c r="AA101" s="93">
        <f>SUM('18'!AA101)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SUM('18'!G102)</f>
        <v>0</v>
      </c>
      <c r="H102" s="93">
        <f>SUM('18'!H102)</f>
        <v>0</v>
      </c>
      <c r="I102" s="93">
        <f>SUM('18'!I102)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SUM('18'!N102)</f>
        <v>0</v>
      </c>
      <c r="O102" s="93">
        <f>SUM('18'!O102)</f>
        <v>0</v>
      </c>
      <c r="P102" s="93">
        <f>SUM('18'!P102)</f>
        <v>0</v>
      </c>
      <c r="Q102" s="93">
        <f>SUM('18'!Q102)</f>
        <v>0</v>
      </c>
      <c r="R102" s="93">
        <f>SUM('18'!R102)</f>
        <v>0</v>
      </c>
      <c r="S102" s="93">
        <f>SUM('18'!S102)</f>
        <v>0</v>
      </c>
      <c r="T102" s="93">
        <f>SUM('18'!T102)</f>
        <v>0</v>
      </c>
      <c r="U102" s="93">
        <f>SUM('18'!U102)</f>
        <v>0</v>
      </c>
      <c r="V102" s="202">
        <f t="shared" si="18"/>
        <v>0</v>
      </c>
      <c r="W102" s="33" t="str">
        <f t="shared" si="19"/>
        <v/>
      </c>
      <c r="X102" s="93">
        <f>SUM('18'!X102)</f>
        <v>0</v>
      </c>
      <c r="Y102" s="93">
        <f>SUM('18'!Y102)</f>
        <v>0</v>
      </c>
      <c r="Z102" s="93">
        <f>SUM('18'!Z102)</f>
        <v>0</v>
      </c>
      <c r="AA102" s="93">
        <f>SUM('18'!AA102)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SUM('18'!G103)</f>
        <v>0</v>
      </c>
      <c r="H103" s="93">
        <f>SUM('18'!H103)</f>
        <v>0</v>
      </c>
      <c r="I103" s="93">
        <f>SUM('18'!I103)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SUM('18'!N103)</f>
        <v>0</v>
      </c>
      <c r="O103" s="93">
        <f>SUM('18'!O103)</f>
        <v>0</v>
      </c>
      <c r="P103" s="93">
        <f>SUM('18'!P103)</f>
        <v>0</v>
      </c>
      <c r="Q103" s="93">
        <f>SUM('18'!Q103)</f>
        <v>0</v>
      </c>
      <c r="R103" s="93">
        <f>SUM('18'!R103)</f>
        <v>0</v>
      </c>
      <c r="S103" s="93">
        <f>SUM('18'!S103)</f>
        <v>0</v>
      </c>
      <c r="T103" s="93">
        <f>SUM('18'!T103)</f>
        <v>0</v>
      </c>
      <c r="U103" s="93">
        <f>SUM('18'!U103)</f>
        <v>0</v>
      </c>
      <c r="V103" s="202">
        <f t="shared" si="18"/>
        <v>0</v>
      </c>
      <c r="W103" s="33" t="str">
        <f t="shared" si="19"/>
        <v/>
      </c>
      <c r="X103" s="93">
        <f>SUM('18'!X103)</f>
        <v>0</v>
      </c>
      <c r="Y103" s="93">
        <f>SUM('18'!Y103)</f>
        <v>0</v>
      </c>
      <c r="Z103" s="93">
        <f>SUM('18'!Z103)</f>
        <v>0</v>
      </c>
      <c r="AA103" s="93">
        <f>SUM('18'!AA103)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SUM('18'!G104)</f>
        <v>0</v>
      </c>
      <c r="H104" s="93">
        <f>SUM('18'!H104)</f>
        <v>0</v>
      </c>
      <c r="I104" s="93">
        <f>SUM('18'!I104)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SUM('18'!N104)</f>
        <v>0</v>
      </c>
      <c r="O104" s="93">
        <f>SUM('18'!O104)</f>
        <v>0</v>
      </c>
      <c r="P104" s="93">
        <f>SUM('18'!P104)</f>
        <v>0</v>
      </c>
      <c r="Q104" s="93">
        <f>SUM('18'!Q104)</f>
        <v>0</v>
      </c>
      <c r="R104" s="93">
        <f>SUM('18'!R104)</f>
        <v>0</v>
      </c>
      <c r="S104" s="93">
        <f>SUM('18'!S104)</f>
        <v>0</v>
      </c>
      <c r="T104" s="93">
        <f>SUM('18'!T104)</f>
        <v>0</v>
      </c>
      <c r="U104" s="93">
        <f>SUM('18'!U104)</f>
        <v>0</v>
      </c>
      <c r="V104" s="202">
        <f t="shared" si="18"/>
        <v>0</v>
      </c>
      <c r="W104" s="33" t="str">
        <f t="shared" si="19"/>
        <v/>
      </c>
      <c r="X104" s="93">
        <f>SUM('18'!X104)</f>
        <v>0</v>
      </c>
      <c r="Y104" s="93">
        <f>SUM('18'!Y104)</f>
        <v>0</v>
      </c>
      <c r="Z104" s="93">
        <f>SUM('18'!Z104)</f>
        <v>0</v>
      </c>
      <c r="AA104" s="93">
        <f>SUM('18'!AA104)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SUM('18'!G105)</f>
        <v>0</v>
      </c>
      <c r="H105" s="93">
        <f>SUM('18'!H105)</f>
        <v>0</v>
      </c>
      <c r="I105" s="93">
        <f>SUM('18'!I105)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SUM('18'!N105)</f>
        <v>0</v>
      </c>
      <c r="O105" s="93">
        <f>SUM('18'!O105)</f>
        <v>0</v>
      </c>
      <c r="P105" s="93">
        <f>SUM('18'!P105)</f>
        <v>0</v>
      </c>
      <c r="Q105" s="93">
        <f>SUM('18'!Q105)</f>
        <v>0</v>
      </c>
      <c r="R105" s="93">
        <f>SUM('18'!R105)</f>
        <v>0</v>
      </c>
      <c r="S105" s="93">
        <f>SUM('18'!S105)</f>
        <v>0</v>
      </c>
      <c r="T105" s="93">
        <f>SUM('18'!T105)</f>
        <v>0</v>
      </c>
      <c r="U105" s="93">
        <f>SUM('18'!U105)</f>
        <v>0</v>
      </c>
      <c r="V105" s="202">
        <f t="shared" si="18"/>
        <v>0</v>
      </c>
      <c r="W105" s="33" t="str">
        <f t="shared" si="19"/>
        <v/>
      </c>
      <c r="X105" s="93">
        <f>SUM('18'!X105)</f>
        <v>0</v>
      </c>
      <c r="Y105" s="93">
        <f>SUM('18'!Y105)</f>
        <v>0</v>
      </c>
      <c r="Z105" s="93">
        <f>SUM('18'!Z105)</f>
        <v>0</v>
      </c>
      <c r="AA105" s="93">
        <f>SUM('18'!AA105)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SUM('18'!G106)</f>
        <v>0</v>
      </c>
      <c r="H106" s="93">
        <f>SUM('18'!H106)</f>
        <v>0</v>
      </c>
      <c r="I106" s="93">
        <f>SUM('18'!I106)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SUM('18'!N106)</f>
        <v>0</v>
      </c>
      <c r="O106" s="93">
        <f>SUM('18'!O106)</f>
        <v>0</v>
      </c>
      <c r="P106" s="93">
        <f>SUM('18'!P106)</f>
        <v>0</v>
      </c>
      <c r="Q106" s="93">
        <f>SUM('18'!Q106)</f>
        <v>0</v>
      </c>
      <c r="R106" s="93">
        <f>SUM('18'!R106)</f>
        <v>0</v>
      </c>
      <c r="S106" s="93">
        <f>SUM('18'!S106)</f>
        <v>0</v>
      </c>
      <c r="T106" s="93">
        <f>SUM('18'!T106)</f>
        <v>0</v>
      </c>
      <c r="U106" s="93">
        <f>SUM('18'!U106)</f>
        <v>0</v>
      </c>
      <c r="V106" s="202">
        <f t="shared" si="18"/>
        <v>0</v>
      </c>
      <c r="W106" s="33" t="str">
        <f t="shared" si="19"/>
        <v/>
      </c>
      <c r="X106" s="93">
        <f>SUM('18'!X106)</f>
        <v>0</v>
      </c>
      <c r="Y106" s="93">
        <f>SUM('18'!Y106)</f>
        <v>0</v>
      </c>
      <c r="Z106" s="93">
        <f>SUM('18'!Z106)</f>
        <v>0</v>
      </c>
      <c r="AA106" s="93">
        <f>SUM('18'!AA106)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393</v>
      </c>
      <c r="C107" s="183" t="s">
        <v>395</v>
      </c>
      <c r="D107" s="17">
        <v>5</v>
      </c>
      <c r="E107" s="17"/>
      <c r="F107" s="6"/>
      <c r="G107" s="93">
        <f>SUM('18'!G107)</f>
        <v>0</v>
      </c>
      <c r="H107" s="93">
        <f>SUM('18'!H107)</f>
        <v>0</v>
      </c>
      <c r="I107" s="93">
        <f>SUM('18'!I107)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SUM('18'!N107)</f>
        <v>0</v>
      </c>
      <c r="O107" s="93">
        <f>SUM('18'!O107)</f>
        <v>0</v>
      </c>
      <c r="P107" s="93">
        <f>SUM('18'!P107)</f>
        <v>0</v>
      </c>
      <c r="Q107" s="93">
        <f>SUM('18'!Q107)</f>
        <v>0</v>
      </c>
      <c r="R107" s="93">
        <f>SUM('18'!R107)</f>
        <v>0</v>
      </c>
      <c r="S107" s="93">
        <f>SUM('18'!S107)</f>
        <v>0</v>
      </c>
      <c r="T107" s="93">
        <f>SUM('18'!T107)</f>
        <v>0</v>
      </c>
      <c r="U107" s="93">
        <f>SUM('18'!U107)</f>
        <v>0</v>
      </c>
      <c r="V107" s="202"/>
      <c r="W107" s="33"/>
      <c r="X107" s="93">
        <f>SUM('18'!X107)</f>
        <v>0</v>
      </c>
      <c r="Y107" s="93">
        <f>SUM('18'!Y107)</f>
        <v>0</v>
      </c>
      <c r="Z107" s="93">
        <f>SUM('18'!Z107)</f>
        <v>0</v>
      </c>
      <c r="AA107" s="93">
        <f>SUM('18'!AA107)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393</v>
      </c>
      <c r="C108" s="183" t="s">
        <v>402</v>
      </c>
      <c r="D108" s="17">
        <v>5</v>
      </c>
      <c r="E108" s="17"/>
      <c r="F108" s="6"/>
      <c r="G108" s="93">
        <f>SUM('18'!G108)</f>
        <v>0</v>
      </c>
      <c r="H108" s="93">
        <f>SUM('18'!H108)</f>
        <v>0</v>
      </c>
      <c r="I108" s="93">
        <f>SUM('18'!I108)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SUM('18'!N108)</f>
        <v>0</v>
      </c>
      <c r="O108" s="93">
        <f>SUM('18'!O108)</f>
        <v>0</v>
      </c>
      <c r="P108" s="93">
        <f>SUM('18'!P108)</f>
        <v>0</v>
      </c>
      <c r="Q108" s="93">
        <f>SUM('18'!Q108)</f>
        <v>0</v>
      </c>
      <c r="R108" s="93">
        <f>SUM('18'!R108)</f>
        <v>0</v>
      </c>
      <c r="S108" s="93">
        <f>SUM('18'!S108)</f>
        <v>0</v>
      </c>
      <c r="T108" s="93">
        <f>SUM('18'!T108)</f>
        <v>0</v>
      </c>
      <c r="U108" s="93">
        <f>SUM('18'!U108)</f>
        <v>0</v>
      </c>
      <c r="V108" s="202"/>
      <c r="W108" s="33"/>
      <c r="X108" s="93">
        <f>SUM('18'!X108)</f>
        <v>0</v>
      </c>
      <c r="Y108" s="93">
        <f>SUM('18'!Y108)</f>
        <v>0</v>
      </c>
      <c r="Z108" s="93">
        <f>SUM('18'!Z108)</f>
        <v>0</v>
      </c>
      <c r="AA108" s="93">
        <f>SUM('18'!AA108)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404</v>
      </c>
      <c r="C109" s="183" t="s">
        <v>405</v>
      </c>
      <c r="D109" s="17">
        <v>5</v>
      </c>
      <c r="E109" s="17"/>
      <c r="F109" s="6"/>
      <c r="G109" s="93">
        <f>SUM('18'!G109)</f>
        <v>0</v>
      </c>
      <c r="H109" s="93">
        <f>SUM('18'!H109)</f>
        <v>0</v>
      </c>
      <c r="I109" s="93">
        <f>SUM('18'!I109)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SUM('18'!N109)</f>
        <v>0</v>
      </c>
      <c r="O109" s="93">
        <f>SUM('18'!O109)</f>
        <v>0</v>
      </c>
      <c r="P109" s="93">
        <f>SUM('18'!P109)</f>
        <v>0</v>
      </c>
      <c r="Q109" s="93">
        <f>SUM('18'!Q109)</f>
        <v>0</v>
      </c>
      <c r="R109" s="93">
        <f>SUM('18'!R109)</f>
        <v>0</v>
      </c>
      <c r="S109" s="93">
        <f>SUM('18'!S109)</f>
        <v>0</v>
      </c>
      <c r="T109" s="93">
        <f>SUM('18'!T109)</f>
        <v>0</v>
      </c>
      <c r="U109" s="93">
        <f>SUM('18'!U109)</f>
        <v>0</v>
      </c>
      <c r="V109" s="202"/>
      <c r="W109" s="33"/>
      <c r="X109" s="93">
        <f>SUM('18'!X109)</f>
        <v>0</v>
      </c>
      <c r="Y109" s="93">
        <f>SUM('18'!Y109)</f>
        <v>0</v>
      </c>
      <c r="Z109" s="93">
        <f>SUM('18'!Z109)</f>
        <v>0</v>
      </c>
      <c r="AA109" s="93">
        <f>SUM('18'!AA109)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SUM('18'!G110)</f>
        <v>0</v>
      </c>
      <c r="H110" s="93">
        <f>SUM('18'!H110)</f>
        <v>0</v>
      </c>
      <c r="I110" s="93">
        <f>SUM('18'!I110)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SUM('18'!N110)</f>
        <v>0</v>
      </c>
      <c r="O110" s="93">
        <f>SUM('18'!O110)</f>
        <v>0</v>
      </c>
      <c r="P110" s="93">
        <f>SUM('18'!P110)</f>
        <v>0</v>
      </c>
      <c r="Q110" s="93">
        <f>SUM('18'!Q110)</f>
        <v>0</v>
      </c>
      <c r="R110" s="93">
        <f>SUM('18'!R110)</f>
        <v>0</v>
      </c>
      <c r="S110" s="93">
        <f>SUM('18'!S110)</f>
        <v>0</v>
      </c>
      <c r="T110" s="93">
        <f>SUM('18'!T110)</f>
        <v>0</v>
      </c>
      <c r="U110" s="93">
        <f>SUM('18'!U110)</f>
        <v>0</v>
      </c>
      <c r="V110" s="202"/>
      <c r="W110" s="33"/>
      <c r="X110" s="93">
        <f>SUM('18'!X110)</f>
        <v>0</v>
      </c>
      <c r="Y110" s="93">
        <f>SUM('18'!Y110)</f>
        <v>0</v>
      </c>
      <c r="Z110" s="93">
        <f>SUM('18'!Z110)</f>
        <v>0</v>
      </c>
      <c r="AA110" s="93">
        <f>SUM('18'!AA110)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SUM('18'!G111)</f>
        <v>0</v>
      </c>
      <c r="H111" s="93">
        <f>SUM('18'!H111)</f>
        <v>0</v>
      </c>
      <c r="I111" s="93">
        <f>SUM('18'!I111)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SUM('18'!N111)</f>
        <v>0</v>
      </c>
      <c r="O111" s="93">
        <f>SUM('18'!O111)</f>
        <v>0</v>
      </c>
      <c r="P111" s="93">
        <f>SUM('18'!P111)</f>
        <v>0</v>
      </c>
      <c r="Q111" s="93">
        <f>SUM('18'!Q111)</f>
        <v>0</v>
      </c>
      <c r="R111" s="93">
        <f>SUM('18'!R111)</f>
        <v>0</v>
      </c>
      <c r="S111" s="93">
        <f>SUM('18'!S111)</f>
        <v>0</v>
      </c>
      <c r="T111" s="93">
        <f>SUM('18'!T111)</f>
        <v>0</v>
      </c>
      <c r="U111" s="93">
        <f>SUM('18'!U111)</f>
        <v>0</v>
      </c>
      <c r="V111" s="202"/>
      <c r="W111" s="33"/>
      <c r="X111" s="93">
        <f>SUM('18'!X111)</f>
        <v>0</v>
      </c>
      <c r="Y111" s="93">
        <f>SUM('18'!Y111)</f>
        <v>0</v>
      </c>
      <c r="Z111" s="93">
        <f>SUM('18'!Z111)</f>
        <v>0</v>
      </c>
      <c r="AA111" s="93">
        <f>SUM('18'!AA111)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SUM('18'!G112)</f>
        <v>0</v>
      </c>
      <c r="H112" s="93">
        <f>SUM('18'!H112)</f>
        <v>0</v>
      </c>
      <c r="I112" s="93">
        <f>SUM('18'!I112)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SUM('18'!N112)</f>
        <v>0</v>
      </c>
      <c r="O112" s="93">
        <f>SUM('18'!O112)</f>
        <v>0</v>
      </c>
      <c r="P112" s="93">
        <f>SUM('18'!P112)</f>
        <v>0</v>
      </c>
      <c r="Q112" s="93">
        <f>SUM('18'!Q112)</f>
        <v>0</v>
      </c>
      <c r="R112" s="93">
        <f>SUM('18'!R112)</f>
        <v>0</v>
      </c>
      <c r="S112" s="93">
        <f>SUM('18'!S112)</f>
        <v>0</v>
      </c>
      <c r="T112" s="93">
        <f>SUM('18'!T112)</f>
        <v>0</v>
      </c>
      <c r="U112" s="93">
        <f>SUM('18'!U112)</f>
        <v>0</v>
      </c>
      <c r="V112" s="202"/>
      <c r="W112" s="33"/>
      <c r="X112" s="93">
        <f>SUM('18'!X112)</f>
        <v>0</v>
      </c>
      <c r="Y112" s="93">
        <f>SUM('18'!Y112)</f>
        <v>0</v>
      </c>
      <c r="Z112" s="93">
        <f>SUM('18'!Z112)</f>
        <v>0</v>
      </c>
      <c r="AA112" s="93">
        <f>SUM('18'!AA112)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SUM('18'!G113)</f>
        <v>0</v>
      </c>
      <c r="H113" s="93">
        <f>SUM('18'!H113)</f>
        <v>0</v>
      </c>
      <c r="I113" s="93">
        <f>SUM('18'!I113)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SUM('18'!N113)</f>
        <v>0</v>
      </c>
      <c r="O113" s="93">
        <f>SUM('18'!O113)</f>
        <v>0</v>
      </c>
      <c r="P113" s="93">
        <f>SUM('18'!P113)</f>
        <v>0</v>
      </c>
      <c r="Q113" s="93">
        <f>SUM('18'!Q113)</f>
        <v>0</v>
      </c>
      <c r="R113" s="93">
        <f>SUM('18'!R113)</f>
        <v>0</v>
      </c>
      <c r="S113" s="93">
        <f>SUM('18'!S113)</f>
        <v>0</v>
      </c>
      <c r="T113" s="93">
        <f>SUM('18'!T113)</f>
        <v>0</v>
      </c>
      <c r="U113" s="93">
        <f>SUM('18'!U113)</f>
        <v>0</v>
      </c>
      <c r="V113" s="202">
        <f>SUM(X113:AA113)</f>
        <v>0</v>
      </c>
      <c r="W113" s="33" t="str">
        <f>IF(ISERROR(V113/G113),"",V113/G113)</f>
        <v/>
      </c>
      <c r="X113" s="93">
        <f>SUM('18'!X113)</f>
        <v>0</v>
      </c>
      <c r="Y113" s="93">
        <f>SUM('18'!Y113)</f>
        <v>0</v>
      </c>
      <c r="Z113" s="93">
        <f>SUM('18'!Z113)</f>
        <v>0</v>
      </c>
      <c r="AA113" s="93">
        <f>SUM('18'!AA113)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SUM('18'!G114)</f>
        <v>0</v>
      </c>
      <c r="H114" s="93">
        <f>SUM('18'!H114)</f>
        <v>0</v>
      </c>
      <c r="I114" s="93">
        <f>SUM('18'!I114)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SUM('18'!N114)</f>
        <v>0</v>
      </c>
      <c r="O114" s="93">
        <f>SUM('18'!O114)</f>
        <v>0</v>
      </c>
      <c r="P114" s="93">
        <f>SUM('18'!P114)</f>
        <v>0</v>
      </c>
      <c r="Q114" s="93">
        <f>SUM('18'!Q114)</f>
        <v>0</v>
      </c>
      <c r="R114" s="93">
        <f>SUM('18'!R114)</f>
        <v>0</v>
      </c>
      <c r="S114" s="93">
        <f>SUM('18'!S114)</f>
        <v>0</v>
      </c>
      <c r="T114" s="93">
        <f>SUM('18'!T114)</f>
        <v>0</v>
      </c>
      <c r="U114" s="93">
        <f>SUM('18'!U114)</f>
        <v>0</v>
      </c>
      <c r="V114" s="202">
        <f>SUM(X114:AA114)</f>
        <v>0</v>
      </c>
      <c r="W114" s="33" t="str">
        <f>IF(ISERROR(V114/G114),"",V114/G114)</f>
        <v/>
      </c>
      <c r="X114" s="93">
        <f>SUM('18'!X114)</f>
        <v>0</v>
      </c>
      <c r="Y114" s="93">
        <f>SUM('18'!Y114)</f>
        <v>0</v>
      </c>
      <c r="Z114" s="93">
        <f>SUM('18'!Z114)</f>
        <v>0</v>
      </c>
      <c r="AA114" s="93">
        <f>SUM('18'!AA114)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73</v>
      </c>
      <c r="D115" s="17"/>
      <c r="E115" s="17"/>
      <c r="F115" s="6"/>
      <c r="G115" s="93">
        <f>SUM('18'!G115)</f>
        <v>0</v>
      </c>
      <c r="H115" s="93">
        <f>SUM('18'!H115)</f>
        <v>0</v>
      </c>
      <c r="I115" s="93">
        <f>SUM('18'!I115)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60</v>
      </c>
      <c r="D116" s="17"/>
      <c r="E116" s="17"/>
      <c r="F116" s="6"/>
      <c r="G116" s="93">
        <f>SUM('18'!G116)</f>
        <v>0</v>
      </c>
      <c r="H116" s="93">
        <f>SUM('18'!H116)</f>
        <v>0</v>
      </c>
      <c r="I116" s="93">
        <f>SUM('18'!I116)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SUM('18'!G117)</f>
        <v>0</v>
      </c>
      <c r="H117" s="93">
        <f>SUM('18'!H117)</f>
        <v>0</v>
      </c>
      <c r="I117" s="93">
        <f>SUM('18'!I117)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SUM('18'!G118)</f>
        <v>0</v>
      </c>
      <c r="H118" s="93">
        <f>SUM('18'!H118)</f>
        <v>0</v>
      </c>
      <c r="I118" s="93">
        <f>SUM('18'!I118)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SUM('18'!N118)</f>
        <v>0</v>
      </c>
      <c r="O118" s="93">
        <f>SUM('18'!O118)</f>
        <v>0</v>
      </c>
      <c r="P118" s="93">
        <f>SUM('18'!P118)</f>
        <v>0</v>
      </c>
      <c r="Q118" s="93">
        <f>SUM('18'!Q118)</f>
        <v>0</v>
      </c>
      <c r="R118" s="93">
        <f>SUM('18'!R118)</f>
        <v>0</v>
      </c>
      <c r="S118" s="93">
        <f>SUM('18'!S118)</f>
        <v>0</v>
      </c>
      <c r="T118" s="93">
        <f>SUM('18'!T118)</f>
        <v>0</v>
      </c>
      <c r="U118" s="93">
        <f>SUM('18'!U118)</f>
        <v>0</v>
      </c>
      <c r="V118" s="202">
        <f>SUM(X118:AA118)</f>
        <v>0</v>
      </c>
      <c r="W118" s="33" t="str">
        <f>IF(ISERROR(V118/G118),"",V118/G118)</f>
        <v/>
      </c>
      <c r="X118" s="93">
        <f>SUM('18'!X118)</f>
        <v>0</v>
      </c>
      <c r="Y118" s="93">
        <f>SUM('18'!Y118)</f>
        <v>0</v>
      </c>
      <c r="Z118" s="93">
        <f>SUM('18'!Z118)</f>
        <v>0</v>
      </c>
      <c r="AA118" s="93">
        <f>SUM('18'!AA118)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SUM('18'!G119)</f>
        <v>0</v>
      </c>
      <c r="H119" s="93">
        <f>SUM('18'!H119)</f>
        <v>0</v>
      </c>
      <c r="I119" s="93">
        <f>SUM('18'!I119)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SUM('18'!N119)</f>
        <v>0</v>
      </c>
      <c r="O119" s="93">
        <f>SUM('18'!O119)</f>
        <v>0</v>
      </c>
      <c r="P119" s="93">
        <f>SUM('18'!P119)</f>
        <v>0</v>
      </c>
      <c r="Q119" s="93">
        <f>SUM('18'!Q119)</f>
        <v>0</v>
      </c>
      <c r="R119" s="93">
        <f>SUM('18'!R119)</f>
        <v>0</v>
      </c>
      <c r="S119" s="93">
        <f>SUM('18'!S119)</f>
        <v>0</v>
      </c>
      <c r="T119" s="93">
        <f>SUM('18'!T119)</f>
        <v>0</v>
      </c>
      <c r="U119" s="93">
        <f>SUM('18'!U119)</f>
        <v>0</v>
      </c>
      <c r="V119" s="202">
        <f>SUM(X119:AA119)</f>
        <v>0</v>
      </c>
      <c r="W119" s="33" t="str">
        <f>IF(ISERROR(V119/G119),"",V119/G119)</f>
        <v/>
      </c>
      <c r="X119" s="93">
        <f>SUM('18'!X119)</f>
        <v>0</v>
      </c>
      <c r="Y119" s="93">
        <f>SUM('18'!Y119)</f>
        <v>0</v>
      </c>
      <c r="Z119" s="93">
        <f>SUM('18'!Z119)</f>
        <v>0</v>
      </c>
      <c r="AA119" s="93">
        <f>SUM('18'!AA119)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SUM('18'!G120)</f>
        <v>300</v>
      </c>
      <c r="H120" s="93">
        <f>SUM('18'!H120)</f>
        <v>1517.9999999999998</v>
      </c>
      <c r="I120" s="93">
        <f>SUM('18'!I120)</f>
        <v>6</v>
      </c>
      <c r="J120" s="31">
        <f t="array" ref="J120">IF(ISERROR(G120/I120),"",G120/I120)</f>
        <v>50</v>
      </c>
      <c r="K120" s="321">
        <f t="array" ref="K120">IF(ISERROR(G120/L120),"",G120/L120)</f>
        <v>33.333333333333336</v>
      </c>
      <c r="L120" s="87">
        <v>9</v>
      </c>
      <c r="M120" s="36">
        <f>IF(ISERROR(I120-K120),"",I120-K120)</f>
        <v>-27.333333333333336</v>
      </c>
      <c r="N120" s="93">
        <f>SUM('18'!N120)</f>
        <v>0</v>
      </c>
      <c r="O120" s="93">
        <f>SUM('18'!O120)</f>
        <v>0</v>
      </c>
      <c r="P120" s="93">
        <f>SUM('18'!P120)</f>
        <v>0</v>
      </c>
      <c r="Q120" s="93">
        <f>SUM('18'!Q120)</f>
        <v>0</v>
      </c>
      <c r="R120" s="93">
        <f>SUM('18'!R120)</f>
        <v>0</v>
      </c>
      <c r="S120" s="93">
        <f>SUM('18'!S120)</f>
        <v>0</v>
      </c>
      <c r="T120" s="93">
        <f>SUM('18'!T120)</f>
        <v>0</v>
      </c>
      <c r="U120" s="93">
        <f>SUM('18'!U120)</f>
        <v>0</v>
      </c>
      <c r="V120" s="202">
        <f>SUM(X120:AA120)</f>
        <v>0</v>
      </c>
      <c r="W120" s="33">
        <f>IF(ISERROR(V120/G120),"",V120/G120)</f>
        <v>0</v>
      </c>
      <c r="X120" s="93">
        <f>SUM('18'!X120)</f>
        <v>0</v>
      </c>
      <c r="Y120" s="93">
        <f>SUM('18'!Y120)</f>
        <v>0</v>
      </c>
      <c r="Z120" s="93">
        <f>SUM('18'!Z120)</f>
        <v>0</v>
      </c>
      <c r="AA120" s="93">
        <f>SUM('18'!AA120)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10" t="s">
        <v>92</v>
      </c>
      <c r="B121" s="611"/>
      <c r="C121" s="316" t="s">
        <v>71</v>
      </c>
      <c r="D121" s="20"/>
      <c r="E121" s="20"/>
      <c r="F121" s="32"/>
      <c r="G121" s="99">
        <f>SUM(G87:G120)</f>
        <v>300</v>
      </c>
      <c r="H121" s="30">
        <f>SUM(H87:H120)</f>
        <v>1517.9999999999998</v>
      </c>
      <c r="I121" s="30">
        <f>SUM(I87:I120)</f>
        <v>6</v>
      </c>
      <c r="J121" s="31">
        <f t="array" ref="J121">IF(ISERROR(G121/I121),"",G121/I121)</f>
        <v>50</v>
      </c>
      <c r="K121" s="30">
        <f>SUM(K87:K120)</f>
        <v>33.333333333333336</v>
      </c>
      <c r="L121" s="98"/>
      <c r="M121" s="89">
        <f t="shared" ref="M121:V121" si="20">SUM(M87:M120)</f>
        <v>-27.333333333333336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SUM('18'!G122)</f>
        <v>0</v>
      </c>
      <c r="H122" s="93">
        <f>SUM('18'!H122)</f>
        <v>0</v>
      </c>
      <c r="I122" s="93">
        <f>SUM('18'!I122)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SUM('18'!N122)</f>
        <v>0</v>
      </c>
      <c r="O122" s="93">
        <f>SUM('18'!O122)</f>
        <v>0</v>
      </c>
      <c r="P122" s="93">
        <f>SUM('18'!P122)</f>
        <v>0</v>
      </c>
      <c r="Q122" s="93">
        <f>SUM('18'!Q122)</f>
        <v>0</v>
      </c>
      <c r="R122" s="93">
        <f>SUM('18'!R122)</f>
        <v>0</v>
      </c>
      <c r="S122" s="93">
        <f>SUM('18'!S122)</f>
        <v>0</v>
      </c>
      <c r="T122" s="93">
        <f>SUM('18'!T122)</f>
        <v>0</v>
      </c>
      <c r="U122" s="93">
        <f>SUM('18'!U122)</f>
        <v>0</v>
      </c>
      <c r="V122" s="202">
        <f t="shared" ref="V122:V136" si="23">SUM(X122:AA122)</f>
        <v>0</v>
      </c>
      <c r="W122" s="33" t="str">
        <f t="shared" si="21"/>
        <v/>
      </c>
      <c r="X122" s="93">
        <f>SUM('18'!X122)</f>
        <v>0</v>
      </c>
      <c r="Y122" s="93">
        <f>SUM('18'!Y122)</f>
        <v>0</v>
      </c>
      <c r="Z122" s="93">
        <f>SUM('18'!Z122)</f>
        <v>0</v>
      </c>
      <c r="AA122" s="93">
        <f>SUM('18'!AA122)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SUM('18'!G123)</f>
        <v>0</v>
      </c>
      <c r="H123" s="93">
        <f>SUM('18'!H123)</f>
        <v>0</v>
      </c>
      <c r="I123" s="93">
        <f>SUM('18'!I123)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SUM('18'!N123)</f>
        <v>0</v>
      </c>
      <c r="O123" s="93">
        <f>SUM('18'!O123)</f>
        <v>0</v>
      </c>
      <c r="P123" s="93">
        <f>SUM('18'!P123)</f>
        <v>0</v>
      </c>
      <c r="Q123" s="93">
        <f>SUM('18'!Q123)</f>
        <v>0</v>
      </c>
      <c r="R123" s="93">
        <f>SUM('18'!R123)</f>
        <v>0</v>
      </c>
      <c r="S123" s="93">
        <f>SUM('18'!S123)</f>
        <v>0</v>
      </c>
      <c r="T123" s="93">
        <f>SUM('18'!T123)</f>
        <v>0</v>
      </c>
      <c r="U123" s="93">
        <f>SUM('18'!U123)</f>
        <v>0</v>
      </c>
      <c r="V123" s="202">
        <f t="shared" si="23"/>
        <v>0</v>
      </c>
      <c r="W123" s="33" t="str">
        <f t="shared" si="21"/>
        <v/>
      </c>
      <c r="X123" s="93">
        <f>SUM('18'!X123)</f>
        <v>0</v>
      </c>
      <c r="Y123" s="93">
        <f>SUM('18'!Y123)</f>
        <v>0</v>
      </c>
      <c r="Z123" s="93">
        <f>SUM('18'!Z123)</f>
        <v>0</v>
      </c>
      <c r="AA123" s="93">
        <f>SUM('18'!AA123)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SUM('18'!G124)</f>
        <v>0</v>
      </c>
      <c r="H124" s="93">
        <f>SUM('18'!H124)</f>
        <v>0</v>
      </c>
      <c r="I124" s="93">
        <f>SUM('18'!I124)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SUM('18'!N124)</f>
        <v>0</v>
      </c>
      <c r="O124" s="93">
        <f>SUM('18'!O124)</f>
        <v>0</v>
      </c>
      <c r="P124" s="93">
        <f>SUM('18'!P124)</f>
        <v>0</v>
      </c>
      <c r="Q124" s="93">
        <f>SUM('18'!Q124)</f>
        <v>0</v>
      </c>
      <c r="R124" s="93">
        <f>SUM('18'!R124)</f>
        <v>0</v>
      </c>
      <c r="S124" s="93">
        <f>SUM('18'!S124)</f>
        <v>0</v>
      </c>
      <c r="T124" s="93">
        <f>SUM('18'!T124)</f>
        <v>0</v>
      </c>
      <c r="U124" s="93">
        <f>SUM('18'!U124)</f>
        <v>0</v>
      </c>
      <c r="V124" s="202">
        <f t="shared" si="23"/>
        <v>0</v>
      </c>
      <c r="W124" s="33" t="str">
        <f t="shared" si="21"/>
        <v/>
      </c>
      <c r="X124" s="93">
        <f>SUM('18'!X124)</f>
        <v>0</v>
      </c>
      <c r="Y124" s="93">
        <f>SUM('18'!Y124)</f>
        <v>0</v>
      </c>
      <c r="Z124" s="93">
        <f>SUM('18'!Z124)</f>
        <v>0</v>
      </c>
      <c r="AA124" s="93">
        <f>SUM('18'!AA124)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227</v>
      </c>
      <c r="C125" s="16" t="s">
        <v>82</v>
      </c>
      <c r="D125" s="17">
        <v>5.03</v>
      </c>
      <c r="E125" s="17"/>
      <c r="F125" s="6"/>
      <c r="G125" s="93">
        <f>SUM('18'!G125)</f>
        <v>0</v>
      </c>
      <c r="H125" s="93">
        <f>SUM('18'!H125)</f>
        <v>0</v>
      </c>
      <c r="I125" s="93">
        <f>SUM('18'!I125)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SUM('18'!N125)</f>
        <v>0</v>
      </c>
      <c r="O125" s="93">
        <f>SUM('18'!O125)</f>
        <v>0</v>
      </c>
      <c r="P125" s="93">
        <f>SUM('18'!P125)</f>
        <v>0</v>
      </c>
      <c r="Q125" s="93">
        <f>SUM('18'!Q125)</f>
        <v>0</v>
      </c>
      <c r="R125" s="93">
        <f>SUM('18'!R125)</f>
        <v>0</v>
      </c>
      <c r="S125" s="93">
        <f>SUM('18'!S125)</f>
        <v>0</v>
      </c>
      <c r="T125" s="93">
        <f>SUM('18'!T125)</f>
        <v>0</v>
      </c>
      <c r="U125" s="93">
        <f>SUM('18'!U125)</f>
        <v>0</v>
      </c>
      <c r="V125" s="202">
        <f t="shared" si="23"/>
        <v>0</v>
      </c>
      <c r="W125" s="33" t="str">
        <f t="shared" si="21"/>
        <v/>
      </c>
      <c r="X125" s="93">
        <f>SUM('18'!X125)</f>
        <v>0</v>
      </c>
      <c r="Y125" s="93">
        <f>SUM('18'!Y125)</f>
        <v>0</v>
      </c>
      <c r="Z125" s="93">
        <f>SUM('18'!Z125)</f>
        <v>0</v>
      </c>
      <c r="AA125" s="93">
        <f>SUM('18'!AA125)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22" t="s">
        <v>72</v>
      </c>
      <c r="D126" s="17">
        <v>5.03</v>
      </c>
      <c r="E126" s="17"/>
      <c r="F126" s="6"/>
      <c r="G126" s="93">
        <f>SUM('18'!G126)</f>
        <v>0</v>
      </c>
      <c r="H126" s="93">
        <f>SUM('18'!H126)</f>
        <v>0</v>
      </c>
      <c r="I126" s="93">
        <f>SUM('18'!I126)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SUM('18'!N126)</f>
        <v>0</v>
      </c>
      <c r="O126" s="93">
        <f>SUM('18'!O126)</f>
        <v>0</v>
      </c>
      <c r="P126" s="93">
        <f>SUM('18'!P126)</f>
        <v>0</v>
      </c>
      <c r="Q126" s="93">
        <f>SUM('18'!Q126)</f>
        <v>0</v>
      </c>
      <c r="R126" s="93">
        <f>SUM('18'!R126)</f>
        <v>0</v>
      </c>
      <c r="S126" s="93">
        <f>SUM('18'!S126)</f>
        <v>0</v>
      </c>
      <c r="T126" s="93">
        <f>SUM('18'!T126)</f>
        <v>0</v>
      </c>
      <c r="U126" s="93">
        <f>SUM('18'!U126)</f>
        <v>0</v>
      </c>
      <c r="V126" s="202">
        <f t="shared" si="23"/>
        <v>0</v>
      </c>
      <c r="W126" s="33" t="str">
        <f t="shared" si="21"/>
        <v/>
      </c>
      <c r="X126" s="93">
        <f>SUM('18'!X126)</f>
        <v>0</v>
      </c>
      <c r="Y126" s="93">
        <f>SUM('18'!Y126)</f>
        <v>0</v>
      </c>
      <c r="Z126" s="93">
        <f>SUM('18'!Z126)</f>
        <v>0</v>
      </c>
      <c r="AA126" s="93">
        <f>SUM('18'!AA126)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SUM('18'!G127)</f>
        <v>0</v>
      </c>
      <c r="H127" s="93">
        <f>SUM('18'!H127)</f>
        <v>0</v>
      </c>
      <c r="I127" s="93">
        <f>SUM('18'!I127)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SUM('18'!N127)</f>
        <v>0</v>
      </c>
      <c r="O127" s="93">
        <f>SUM('18'!O127)</f>
        <v>0</v>
      </c>
      <c r="P127" s="93">
        <f>SUM('18'!P127)</f>
        <v>0</v>
      </c>
      <c r="Q127" s="93">
        <f>SUM('18'!Q127)</f>
        <v>0</v>
      </c>
      <c r="R127" s="93">
        <f>SUM('18'!R127)</f>
        <v>0</v>
      </c>
      <c r="S127" s="93">
        <f>SUM('18'!S127)</f>
        <v>0</v>
      </c>
      <c r="T127" s="93">
        <f>SUM('18'!T127)</f>
        <v>0</v>
      </c>
      <c r="U127" s="93">
        <f>SUM('18'!U127)</f>
        <v>0</v>
      </c>
      <c r="V127" s="202">
        <f t="shared" si="23"/>
        <v>0</v>
      </c>
      <c r="W127" s="33" t="str">
        <f t="shared" si="21"/>
        <v/>
      </c>
      <c r="X127" s="93">
        <f>SUM('18'!X127)</f>
        <v>0</v>
      </c>
      <c r="Y127" s="93">
        <f>SUM('18'!Y127)</f>
        <v>0</v>
      </c>
      <c r="Z127" s="93">
        <f>SUM('18'!Z127)</f>
        <v>0</v>
      </c>
      <c r="AA127" s="93">
        <f>SUM('18'!AA127)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SUM('18'!G128)</f>
        <v>0</v>
      </c>
      <c r="H128" s="93">
        <f>SUM('18'!H128)</f>
        <v>0</v>
      </c>
      <c r="I128" s="93">
        <f>SUM('18'!I128)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SUM('18'!N128)</f>
        <v>0</v>
      </c>
      <c r="O128" s="93">
        <f>SUM('18'!O128)</f>
        <v>0</v>
      </c>
      <c r="P128" s="93">
        <f>SUM('18'!P128)</f>
        <v>0</v>
      </c>
      <c r="Q128" s="93">
        <f>SUM('18'!Q128)</f>
        <v>0</v>
      </c>
      <c r="R128" s="93">
        <f>SUM('18'!R128)</f>
        <v>0</v>
      </c>
      <c r="S128" s="93">
        <f>SUM('18'!S128)</f>
        <v>0</v>
      </c>
      <c r="T128" s="93">
        <f>SUM('18'!T128)</f>
        <v>0</v>
      </c>
      <c r="U128" s="93">
        <f>SUM('18'!U128)</f>
        <v>0</v>
      </c>
      <c r="V128" s="202">
        <f t="shared" si="23"/>
        <v>0</v>
      </c>
      <c r="W128" s="33" t="str">
        <f t="shared" si="21"/>
        <v/>
      </c>
      <c r="X128" s="93">
        <f>SUM('18'!X128)</f>
        <v>0</v>
      </c>
      <c r="Y128" s="93">
        <f>SUM('18'!Y128)</f>
        <v>0</v>
      </c>
      <c r="Z128" s="93">
        <f>SUM('18'!Z128)</f>
        <v>0</v>
      </c>
      <c r="AA128" s="93">
        <f>SUM('18'!AA128)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22" t="s">
        <v>96</v>
      </c>
      <c r="D129" s="17">
        <v>5.03</v>
      </c>
      <c r="E129" s="17"/>
      <c r="F129" s="6"/>
      <c r="G129" s="93">
        <f>SUM('18'!G129)</f>
        <v>0</v>
      </c>
      <c r="H129" s="93">
        <f>SUM('18'!H129)</f>
        <v>0</v>
      </c>
      <c r="I129" s="93">
        <f>SUM('18'!I129)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SUM('18'!N129)</f>
        <v>0</v>
      </c>
      <c r="O129" s="93">
        <f>SUM('18'!O129)</f>
        <v>0</v>
      </c>
      <c r="P129" s="93">
        <f>SUM('18'!P129)</f>
        <v>0</v>
      </c>
      <c r="Q129" s="93">
        <f>SUM('18'!Q129)</f>
        <v>0</v>
      </c>
      <c r="R129" s="93">
        <f>SUM('18'!R129)</f>
        <v>0</v>
      </c>
      <c r="S129" s="93">
        <f>SUM('18'!S129)</f>
        <v>0</v>
      </c>
      <c r="T129" s="93">
        <f>SUM('18'!T129)</f>
        <v>0</v>
      </c>
      <c r="U129" s="93">
        <f>SUM('18'!U129)</f>
        <v>0</v>
      </c>
      <c r="V129" s="202">
        <f t="shared" si="23"/>
        <v>0</v>
      </c>
      <c r="W129" s="33" t="str">
        <f t="shared" si="21"/>
        <v/>
      </c>
      <c r="X129" s="93">
        <f>SUM('18'!X129)</f>
        <v>0</v>
      </c>
      <c r="Y129" s="93">
        <f>SUM('18'!Y129)</f>
        <v>0</v>
      </c>
      <c r="Z129" s="93">
        <f>SUM('18'!Z129)</f>
        <v>0</v>
      </c>
      <c r="AA129" s="93">
        <f>SUM('18'!AA129)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22" t="s">
        <v>82</v>
      </c>
      <c r="D130" s="17">
        <v>5.03</v>
      </c>
      <c r="E130" s="17"/>
      <c r="F130" s="6"/>
      <c r="G130" s="93">
        <f>SUM('18'!G130)</f>
        <v>0</v>
      </c>
      <c r="H130" s="93">
        <f>SUM('18'!H130)</f>
        <v>0</v>
      </c>
      <c r="I130" s="93">
        <f>SUM('18'!I130)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SUM('18'!N130)</f>
        <v>0</v>
      </c>
      <c r="O130" s="93">
        <f>SUM('18'!O130)</f>
        <v>0</v>
      </c>
      <c r="P130" s="93">
        <f>SUM('18'!P130)</f>
        <v>0</v>
      </c>
      <c r="Q130" s="93">
        <f>SUM('18'!Q130)</f>
        <v>0</v>
      </c>
      <c r="R130" s="93">
        <f>SUM('18'!R130)</f>
        <v>0</v>
      </c>
      <c r="S130" s="93">
        <f>SUM('18'!S130)</f>
        <v>0</v>
      </c>
      <c r="T130" s="93">
        <f>SUM('18'!T130)</f>
        <v>0</v>
      </c>
      <c r="U130" s="93">
        <f>SUM('18'!U130)</f>
        <v>0</v>
      </c>
      <c r="V130" s="202">
        <f t="shared" si="23"/>
        <v>0</v>
      </c>
      <c r="W130" s="33" t="str">
        <f t="shared" si="21"/>
        <v/>
      </c>
      <c r="X130" s="93">
        <f>SUM('18'!X130)</f>
        <v>0</v>
      </c>
      <c r="Y130" s="93">
        <f>SUM('18'!Y130)</f>
        <v>0</v>
      </c>
      <c r="Z130" s="93">
        <f>SUM('18'!Z130)</f>
        <v>0</v>
      </c>
      <c r="AA130" s="93">
        <f>SUM('18'!AA130)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22" t="s">
        <v>72</v>
      </c>
      <c r="D131" s="17">
        <v>5.03</v>
      </c>
      <c r="E131" s="17"/>
      <c r="F131" s="6"/>
      <c r="G131" s="93">
        <f>SUM('18'!G131)</f>
        <v>0</v>
      </c>
      <c r="H131" s="93">
        <f>SUM('18'!H131)</f>
        <v>0</v>
      </c>
      <c r="I131" s="93">
        <f>SUM('18'!I131)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SUM('18'!N131)</f>
        <v>0</v>
      </c>
      <c r="O131" s="93">
        <f>SUM('18'!O131)</f>
        <v>0</v>
      </c>
      <c r="P131" s="93">
        <f>SUM('18'!P131)</f>
        <v>0</v>
      </c>
      <c r="Q131" s="93">
        <f>SUM('18'!Q131)</f>
        <v>0</v>
      </c>
      <c r="R131" s="93">
        <f>SUM('18'!R131)</f>
        <v>0</v>
      </c>
      <c r="S131" s="93">
        <f>SUM('18'!S131)</f>
        <v>0</v>
      </c>
      <c r="T131" s="93">
        <f>SUM('18'!T131)</f>
        <v>0</v>
      </c>
      <c r="U131" s="93">
        <f>SUM('18'!U131)</f>
        <v>0</v>
      </c>
      <c r="V131" s="202">
        <f t="shared" si="23"/>
        <v>0</v>
      </c>
      <c r="W131" s="33" t="str">
        <f t="shared" si="21"/>
        <v/>
      </c>
      <c r="X131" s="93">
        <f>SUM('18'!X131)</f>
        <v>0</v>
      </c>
      <c r="Y131" s="93">
        <f>SUM('18'!Y131)</f>
        <v>0</v>
      </c>
      <c r="Z131" s="93">
        <f>SUM('18'!Z131)</f>
        <v>0</v>
      </c>
      <c r="AA131" s="93">
        <f>SUM('18'!AA131)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22" t="s">
        <v>60</v>
      </c>
      <c r="D132" s="17">
        <v>5.03</v>
      </c>
      <c r="E132" s="17"/>
      <c r="F132" s="6"/>
      <c r="G132" s="93">
        <f>SUM('18'!G132)</f>
        <v>0</v>
      </c>
      <c r="H132" s="93">
        <f>SUM('18'!H132)</f>
        <v>0</v>
      </c>
      <c r="I132" s="93">
        <f>SUM('18'!I132)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SUM('18'!N132)</f>
        <v>0</v>
      </c>
      <c r="O132" s="93">
        <f>SUM('18'!O132)</f>
        <v>0</v>
      </c>
      <c r="P132" s="93">
        <f>SUM('18'!P132)</f>
        <v>0</v>
      </c>
      <c r="Q132" s="93">
        <f>SUM('18'!Q132)</f>
        <v>0</v>
      </c>
      <c r="R132" s="93">
        <f>SUM('18'!R132)</f>
        <v>0</v>
      </c>
      <c r="S132" s="93">
        <f>SUM('18'!S132)</f>
        <v>0</v>
      </c>
      <c r="T132" s="93">
        <f>SUM('18'!T132)</f>
        <v>0</v>
      </c>
      <c r="U132" s="93">
        <f>SUM('18'!U132)</f>
        <v>0</v>
      </c>
      <c r="V132" s="202">
        <f t="shared" si="23"/>
        <v>0</v>
      </c>
      <c r="W132" s="33" t="str">
        <f t="shared" si="21"/>
        <v/>
      </c>
      <c r="X132" s="93">
        <f>SUM('18'!X132)</f>
        <v>0</v>
      </c>
      <c r="Y132" s="93">
        <f>SUM('18'!Y132)</f>
        <v>0</v>
      </c>
      <c r="Z132" s="93">
        <f>SUM('18'!Z132)</f>
        <v>0</v>
      </c>
      <c r="AA132" s="93">
        <f>SUM('18'!AA132)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22" t="s">
        <v>96</v>
      </c>
      <c r="D133" s="17">
        <v>5.03</v>
      </c>
      <c r="E133" s="17"/>
      <c r="F133" s="6"/>
      <c r="G133" s="93">
        <f>SUM('18'!G133)</f>
        <v>0</v>
      </c>
      <c r="H133" s="93">
        <f>SUM('18'!H133)</f>
        <v>0</v>
      </c>
      <c r="I133" s="93">
        <f>SUM('18'!I133)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SUM('18'!N133)</f>
        <v>0</v>
      </c>
      <c r="O133" s="93">
        <f>SUM('18'!O133)</f>
        <v>0</v>
      </c>
      <c r="P133" s="93">
        <f>SUM('18'!P133)</f>
        <v>0</v>
      </c>
      <c r="Q133" s="93">
        <f>SUM('18'!Q133)</f>
        <v>0</v>
      </c>
      <c r="R133" s="93">
        <f>SUM('18'!R133)</f>
        <v>0</v>
      </c>
      <c r="S133" s="93">
        <f>SUM('18'!S133)</f>
        <v>0</v>
      </c>
      <c r="T133" s="93">
        <f>SUM('18'!T133)</f>
        <v>0</v>
      </c>
      <c r="U133" s="93">
        <f>SUM('18'!U133)</f>
        <v>0</v>
      </c>
      <c r="V133" s="202">
        <f t="shared" si="23"/>
        <v>0</v>
      </c>
      <c r="W133" s="33" t="str">
        <f t="shared" si="21"/>
        <v/>
      </c>
      <c r="X133" s="93">
        <f>SUM('18'!X133)</f>
        <v>0</v>
      </c>
      <c r="Y133" s="93">
        <f>SUM('18'!Y133)</f>
        <v>0</v>
      </c>
      <c r="Z133" s="93">
        <f>SUM('18'!Z133)</f>
        <v>0</v>
      </c>
      <c r="AA133" s="93">
        <f>SUM('18'!AA133)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22" t="s">
        <v>73</v>
      </c>
      <c r="D134" s="17">
        <v>5.03</v>
      </c>
      <c r="E134" s="17"/>
      <c r="F134" s="6"/>
      <c r="G134" s="93">
        <f>SUM('18'!G134)</f>
        <v>0</v>
      </c>
      <c r="H134" s="93">
        <f>SUM('18'!H134)</f>
        <v>0</v>
      </c>
      <c r="I134" s="93">
        <f>SUM('18'!I134)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SUM('18'!N134)</f>
        <v>0</v>
      </c>
      <c r="O134" s="93">
        <f>SUM('18'!O134)</f>
        <v>0</v>
      </c>
      <c r="P134" s="93">
        <f>SUM('18'!P134)</f>
        <v>0</v>
      </c>
      <c r="Q134" s="93">
        <f>SUM('18'!Q134)</f>
        <v>0</v>
      </c>
      <c r="R134" s="93">
        <f>SUM('18'!R134)</f>
        <v>0</v>
      </c>
      <c r="S134" s="93">
        <f>SUM('18'!S134)</f>
        <v>0</v>
      </c>
      <c r="T134" s="93">
        <f>SUM('18'!T134)</f>
        <v>0</v>
      </c>
      <c r="U134" s="93">
        <f>SUM('18'!U134)</f>
        <v>0</v>
      </c>
      <c r="V134" s="202">
        <f t="shared" si="23"/>
        <v>0</v>
      </c>
      <c r="W134" s="33" t="str">
        <f t="shared" si="21"/>
        <v/>
      </c>
      <c r="X134" s="93">
        <f>SUM('18'!X134)</f>
        <v>0</v>
      </c>
      <c r="Y134" s="93">
        <f>SUM('18'!Y134)</f>
        <v>0</v>
      </c>
      <c r="Z134" s="93">
        <f>SUM('18'!Z134)</f>
        <v>0</v>
      </c>
      <c r="AA134" s="93">
        <f>SUM('18'!AA134)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SUM('18'!G135)</f>
        <v>0</v>
      </c>
      <c r="H135" s="93">
        <f>SUM('18'!H135)</f>
        <v>0</v>
      </c>
      <c r="I135" s="93">
        <f>SUM('18'!I135)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SUM('18'!N135)</f>
        <v>0</v>
      </c>
      <c r="O135" s="93">
        <f>SUM('18'!O135)</f>
        <v>0</v>
      </c>
      <c r="P135" s="93">
        <f>SUM('18'!P135)</f>
        <v>0</v>
      </c>
      <c r="Q135" s="93">
        <f>SUM('18'!Q135)</f>
        <v>0</v>
      </c>
      <c r="R135" s="93">
        <f>SUM('18'!R135)</f>
        <v>0</v>
      </c>
      <c r="S135" s="93">
        <f>SUM('18'!S135)</f>
        <v>0</v>
      </c>
      <c r="T135" s="93">
        <f>SUM('18'!T135)</f>
        <v>0</v>
      </c>
      <c r="U135" s="93">
        <f>SUM('18'!U135)</f>
        <v>0</v>
      </c>
      <c r="V135" s="202">
        <f t="shared" si="23"/>
        <v>0</v>
      </c>
      <c r="W135" s="33" t="str">
        <f t="shared" si="21"/>
        <v/>
      </c>
      <c r="X135" s="93">
        <f>SUM('18'!X135)</f>
        <v>0</v>
      </c>
      <c r="Y135" s="93">
        <f>SUM('18'!Y135)</f>
        <v>0</v>
      </c>
      <c r="Z135" s="93">
        <f>SUM('18'!Z135)</f>
        <v>0</v>
      </c>
      <c r="AA135" s="93">
        <f>SUM('18'!AA135)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SUM('18'!G136)</f>
        <v>0</v>
      </c>
      <c r="H136" s="93">
        <f>SUM('18'!H136)</f>
        <v>0</v>
      </c>
      <c r="I136" s="93">
        <f>SUM('18'!I136)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SUM('18'!N136)</f>
        <v>0</v>
      </c>
      <c r="O136" s="93">
        <f>SUM('18'!O136)</f>
        <v>0</v>
      </c>
      <c r="P136" s="93">
        <f>SUM('18'!P136)</f>
        <v>0</v>
      </c>
      <c r="Q136" s="93">
        <f>SUM('18'!Q136)</f>
        <v>0</v>
      </c>
      <c r="R136" s="93">
        <f>SUM('18'!R136)</f>
        <v>0</v>
      </c>
      <c r="S136" s="93">
        <f>SUM('18'!S136)</f>
        <v>0</v>
      </c>
      <c r="T136" s="93">
        <f>SUM('18'!T136)</f>
        <v>0</v>
      </c>
      <c r="U136" s="93">
        <f>SUM('18'!U136)</f>
        <v>0</v>
      </c>
      <c r="V136" s="202">
        <f t="shared" si="23"/>
        <v>0</v>
      </c>
      <c r="W136" s="33" t="str">
        <f t="shared" si="21"/>
        <v/>
      </c>
      <c r="X136" s="93">
        <f>SUM('18'!X136)</f>
        <v>0</v>
      </c>
      <c r="Y136" s="93">
        <f>SUM('18'!Y136)</f>
        <v>0</v>
      </c>
      <c r="Z136" s="93">
        <f>SUM('18'!Z136)</f>
        <v>0</v>
      </c>
      <c r="AA136" s="93">
        <f>SUM('18'!AA136)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10" t="s">
        <v>99</v>
      </c>
      <c r="B137" s="611"/>
      <c r="C137" s="316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SUM('18'!O137)</f>
        <v>0</v>
      </c>
      <c r="P137" s="93">
        <f>SUM('18'!P137)</f>
        <v>0</v>
      </c>
      <c r="Q137" s="93">
        <f>SUM('18'!Q137)</f>
        <v>0</v>
      </c>
      <c r="R137" s="93">
        <f>SUM('18'!R137)</f>
        <v>0</v>
      </c>
      <c r="S137" s="93">
        <f>SUM('18'!S137)</f>
        <v>0</v>
      </c>
      <c r="T137" s="93">
        <f>SUM('18'!T137)</f>
        <v>0</v>
      </c>
      <c r="U137" s="93">
        <f>SUM('18'!U137)</f>
        <v>0</v>
      </c>
      <c r="V137" s="204">
        <f>SUM(V122:V136)</f>
        <v>0</v>
      </c>
      <c r="W137" s="33" t="str">
        <f t="shared" si="21"/>
        <v/>
      </c>
      <c r="X137" s="93">
        <f>SUM('18'!X137)</f>
        <v>0</v>
      </c>
      <c r="Y137" s="93">
        <f>SUM('18'!Y137)</f>
        <v>0</v>
      </c>
      <c r="Z137" s="93">
        <f>SUM('18'!Z137)</f>
        <v>0</v>
      </c>
      <c r="AA137" s="93">
        <f>SUM('18'!AA137)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SUM('18'!G138)</f>
        <v>0</v>
      </c>
      <c r="H138" s="93">
        <f>SUM('18'!H138)</f>
        <v>0</v>
      </c>
      <c r="I138" s="93">
        <f>SUM('18'!I138)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SUM('18'!N138)</f>
        <v>0</v>
      </c>
      <c r="O138" s="93">
        <f>SUM('18'!O138)</f>
        <v>0</v>
      </c>
      <c r="P138" s="93">
        <f>SUM('18'!P138)</f>
        <v>0</v>
      </c>
      <c r="Q138" s="93">
        <f>SUM('18'!Q138)</f>
        <v>0</v>
      </c>
      <c r="R138" s="93">
        <f>SUM('18'!R138)</f>
        <v>0</v>
      </c>
      <c r="S138" s="93">
        <f>SUM('18'!S138)</f>
        <v>0</v>
      </c>
      <c r="T138" s="93">
        <f>SUM('18'!T138)</f>
        <v>0</v>
      </c>
      <c r="U138" s="93">
        <f>SUM('18'!U138)</f>
        <v>0</v>
      </c>
      <c r="V138" s="202">
        <f>SUM(X138:AA138)</f>
        <v>0</v>
      </c>
      <c r="W138" s="33" t="str">
        <f t="shared" si="21"/>
        <v/>
      </c>
      <c r="X138" s="93">
        <f>SUM('18'!X138)</f>
        <v>0</v>
      </c>
      <c r="Y138" s="93">
        <f>SUM('18'!Y138)</f>
        <v>0</v>
      </c>
      <c r="Z138" s="93">
        <f>SUM('18'!Z138)</f>
        <v>0</v>
      </c>
      <c r="AA138" s="93">
        <f>SUM('18'!AA138)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SUM('18'!G139)</f>
        <v>0</v>
      </c>
      <c r="H139" s="93">
        <f>SUM('18'!H139)</f>
        <v>0</v>
      </c>
      <c r="I139" s="93">
        <f>SUM('18'!I139)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SUM('18'!N139)</f>
        <v>0</v>
      </c>
      <c r="O139" s="93">
        <f>SUM('18'!O139)</f>
        <v>0</v>
      </c>
      <c r="P139" s="93">
        <f>SUM('18'!P139)</f>
        <v>0</v>
      </c>
      <c r="Q139" s="93">
        <f>SUM('18'!Q139)</f>
        <v>0</v>
      </c>
      <c r="R139" s="93">
        <f>SUM('18'!R139)</f>
        <v>0</v>
      </c>
      <c r="S139" s="93">
        <f>SUM('18'!S139)</f>
        <v>0</v>
      </c>
      <c r="T139" s="93">
        <f>SUM('18'!T139)</f>
        <v>0</v>
      </c>
      <c r="U139" s="93">
        <f>SUM('18'!U139)</f>
        <v>0</v>
      </c>
      <c r="V139" s="202">
        <f>SUM(X139:AA139)</f>
        <v>0</v>
      </c>
      <c r="W139" s="33" t="str">
        <f t="shared" si="21"/>
        <v/>
      </c>
      <c r="X139" s="93">
        <f>SUM('18'!X139)</f>
        <v>0</v>
      </c>
      <c r="Y139" s="93">
        <f>SUM('18'!Y139)</f>
        <v>0</v>
      </c>
      <c r="Z139" s="93">
        <f>SUM('18'!Z139)</f>
        <v>0</v>
      </c>
      <c r="AA139" s="93">
        <f>SUM('18'!AA139)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SUM('18'!G140)</f>
        <v>0</v>
      </c>
      <c r="H140" s="93">
        <f>SUM('18'!H140)</f>
        <v>0</v>
      </c>
      <c r="I140" s="93">
        <f>SUM('18'!I140)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SUM('18'!N140)</f>
        <v>0</v>
      </c>
      <c r="O140" s="93">
        <f>SUM('18'!O140)</f>
        <v>0</v>
      </c>
      <c r="P140" s="93">
        <f>SUM('18'!P140)</f>
        <v>0</v>
      </c>
      <c r="Q140" s="93">
        <f>SUM('18'!Q140)</f>
        <v>0</v>
      </c>
      <c r="R140" s="93">
        <f>SUM('18'!R140)</f>
        <v>0</v>
      </c>
      <c r="S140" s="93">
        <f>SUM('18'!S140)</f>
        <v>0</v>
      </c>
      <c r="T140" s="93">
        <f>SUM('18'!T140)</f>
        <v>0</v>
      </c>
      <c r="U140" s="93">
        <f>SUM('18'!U140)</f>
        <v>0</v>
      </c>
      <c r="V140" s="202">
        <f>SUM(X140:AA140)</f>
        <v>0</v>
      </c>
      <c r="W140" s="33" t="str">
        <f t="shared" si="21"/>
        <v/>
      </c>
      <c r="X140" s="93">
        <f>SUM('18'!X140)</f>
        <v>0</v>
      </c>
      <c r="Y140" s="93">
        <f>SUM('18'!Y140)</f>
        <v>0</v>
      </c>
      <c r="Z140" s="93">
        <f>SUM('18'!Z140)</f>
        <v>0</v>
      </c>
      <c r="AA140" s="93">
        <f>SUM('18'!AA140)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SUM('18'!G141)</f>
        <v>0</v>
      </c>
      <c r="H141" s="93">
        <f>SUM('18'!H141)</f>
        <v>0</v>
      </c>
      <c r="I141" s="93">
        <f>SUM('18'!I141)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SUM('18'!N141)</f>
        <v>0</v>
      </c>
      <c r="O141" s="93">
        <f>SUM('18'!O141)</f>
        <v>0</v>
      </c>
      <c r="P141" s="93">
        <f>SUM('18'!P141)</f>
        <v>0</v>
      </c>
      <c r="Q141" s="93">
        <f>SUM('18'!Q141)</f>
        <v>0</v>
      </c>
      <c r="R141" s="93">
        <f>SUM('18'!R141)</f>
        <v>0</v>
      </c>
      <c r="S141" s="93">
        <f>SUM('18'!S141)</f>
        <v>0</v>
      </c>
      <c r="T141" s="93">
        <f>SUM('18'!T141)</f>
        <v>0</v>
      </c>
      <c r="U141" s="93">
        <f>SUM('18'!U141)</f>
        <v>0</v>
      </c>
      <c r="V141" s="202">
        <f>SUM(X141:AA141)</f>
        <v>0</v>
      </c>
      <c r="W141" s="33" t="str">
        <f t="shared" si="21"/>
        <v/>
      </c>
      <c r="X141" s="93">
        <f>SUM('18'!X141)</f>
        <v>0</v>
      </c>
      <c r="Y141" s="93">
        <f>SUM('18'!Y141)</f>
        <v>0</v>
      </c>
      <c r="Z141" s="93">
        <f>SUM('18'!Z141)</f>
        <v>0</v>
      </c>
      <c r="AA141" s="93">
        <f>SUM('18'!AA141)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SUM('18'!G142)</f>
        <v>0</v>
      </c>
      <c r="H142" s="93">
        <f>SUM('18'!H142)</f>
        <v>0</v>
      </c>
      <c r="I142" s="93">
        <f>SUM('18'!I142)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SUM('18'!N142)</f>
        <v>0</v>
      </c>
      <c r="O142" s="93">
        <f>SUM('18'!O142)</f>
        <v>0</v>
      </c>
      <c r="P142" s="93">
        <f>SUM('18'!P142)</f>
        <v>0</v>
      </c>
      <c r="Q142" s="93">
        <f>SUM('18'!Q142)</f>
        <v>0</v>
      </c>
      <c r="R142" s="93">
        <f>SUM('18'!R142)</f>
        <v>0</v>
      </c>
      <c r="S142" s="93">
        <f>SUM('18'!S142)</f>
        <v>0</v>
      </c>
      <c r="T142" s="93">
        <f>SUM('18'!T142)</f>
        <v>0</v>
      </c>
      <c r="U142" s="93">
        <f>SUM('18'!U142)</f>
        <v>0</v>
      </c>
      <c r="V142" s="202">
        <f>SUM(X142:AA142)</f>
        <v>0</v>
      </c>
      <c r="W142" s="33" t="str">
        <f t="shared" si="21"/>
        <v/>
      </c>
      <c r="X142" s="93">
        <f>SUM('18'!X142)</f>
        <v>0</v>
      </c>
      <c r="Y142" s="93">
        <f>SUM('18'!Y142)</f>
        <v>0</v>
      </c>
      <c r="Z142" s="93">
        <f>SUM('18'!Z142)</f>
        <v>0</v>
      </c>
      <c r="AA142" s="93">
        <f>SUM('18'!AA142)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436</v>
      </c>
      <c r="C143" s="183" t="s">
        <v>438</v>
      </c>
      <c r="D143" s="17">
        <v>5.04</v>
      </c>
      <c r="E143" s="17"/>
      <c r="F143" s="6"/>
      <c r="G143" s="93">
        <f>SUM('18'!G143)</f>
        <v>0</v>
      </c>
      <c r="H143" s="93">
        <f>SUM('18'!H143)</f>
        <v>0</v>
      </c>
      <c r="I143" s="93">
        <f>SUM('18'!I143)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/>
      <c r="H144" s="93">
        <f>SUM('18'!H144)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/>
      <c r="H145" s="93">
        <f>SUM('18'!H145)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SUM('18'!H146)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SUM('18'!G147)</f>
        <v>0</v>
      </c>
      <c r="H147" s="93">
        <f>SUM('18'!H147)</f>
        <v>0</v>
      </c>
      <c r="I147" s="93">
        <f>SUM('18'!I147)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SUM('18'!N147)</f>
        <v>0</v>
      </c>
      <c r="O147" s="93">
        <f>SUM('18'!O147)</f>
        <v>0</v>
      </c>
      <c r="P147" s="93">
        <f>SUM('18'!P147)</f>
        <v>0</v>
      </c>
      <c r="Q147" s="93">
        <f>SUM('18'!Q147)</f>
        <v>0</v>
      </c>
      <c r="R147" s="93">
        <f>SUM('18'!R147)</f>
        <v>0</v>
      </c>
      <c r="S147" s="93">
        <f>SUM('18'!S147)</f>
        <v>0</v>
      </c>
      <c r="T147" s="93">
        <f>SUM('18'!T147)</f>
        <v>0</v>
      </c>
      <c r="U147" s="93">
        <f>SUM('18'!U147)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SUM('18'!X147)</f>
        <v>0</v>
      </c>
      <c r="Y147" s="93">
        <f>SUM('18'!Y147)</f>
        <v>0</v>
      </c>
      <c r="Z147" s="93">
        <f>SUM('18'!Z147)</f>
        <v>0</v>
      </c>
      <c r="AA147" s="93">
        <f>SUM('18'!AA147)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10" t="s">
        <v>102</v>
      </c>
      <c r="B148" s="611"/>
      <c r="C148" s="316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103</v>
      </c>
      <c r="C149" s="315"/>
      <c r="D149" s="17">
        <v>3.65</v>
      </c>
      <c r="E149" s="17"/>
      <c r="F149" s="53"/>
      <c r="G149" s="93">
        <f>SUM('18'!G149)</f>
        <v>0</v>
      </c>
      <c r="H149" s="93">
        <f>SUM('18'!H149)</f>
        <v>0</v>
      </c>
      <c r="I149" s="93">
        <f>SUM('18'!I149)</f>
        <v>0</v>
      </c>
      <c r="J149" s="31" t="str">
        <f t="array" ref="J149">IF(ISERROR(G149/I149),"",G149/I149)</f>
        <v/>
      </c>
      <c r="K149" s="321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SUM('18'!N149)</f>
        <v>0</v>
      </c>
      <c r="O149" s="93">
        <f>SUM('18'!O149)</f>
        <v>0</v>
      </c>
      <c r="P149" s="93">
        <f>SUM('18'!P149)</f>
        <v>0</v>
      </c>
      <c r="Q149" s="93">
        <f>SUM('18'!Q149)</f>
        <v>0</v>
      </c>
      <c r="R149" s="93">
        <f>SUM('18'!R149)</f>
        <v>0</v>
      </c>
      <c r="S149" s="93">
        <f>SUM('18'!S149)</f>
        <v>0</v>
      </c>
      <c r="T149" s="93">
        <f>SUM('18'!T149)</f>
        <v>0</v>
      </c>
      <c r="U149" s="93">
        <f>SUM('18'!U149)</f>
        <v>0</v>
      </c>
      <c r="V149" s="202">
        <f>SUM(X149:AA149)</f>
        <v>0</v>
      </c>
      <c r="W149" s="33" t="str">
        <f t="shared" si="24"/>
        <v/>
      </c>
      <c r="X149" s="93">
        <f>SUM('18'!X149)</f>
        <v>0</v>
      </c>
      <c r="Y149" s="93">
        <f>SUM('18'!Y149)</f>
        <v>0</v>
      </c>
      <c r="Z149" s="93">
        <f>SUM('18'!Z149)</f>
        <v>0</v>
      </c>
      <c r="AA149" s="93">
        <f>SUM('18'!AA149)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315"/>
      <c r="D150" s="17">
        <v>6.58</v>
      </c>
      <c r="E150" s="17"/>
      <c r="F150" s="6"/>
      <c r="G150" s="93">
        <f>SUM('18'!G150)</f>
        <v>0</v>
      </c>
      <c r="H150" s="93">
        <f>SUM('18'!H150)</f>
        <v>0</v>
      </c>
      <c r="I150" s="93">
        <f>SUM('18'!I150)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SUM('18'!N150)</f>
        <v>0</v>
      </c>
      <c r="O150" s="93">
        <f>SUM('18'!O150)</f>
        <v>0</v>
      </c>
      <c r="P150" s="93">
        <f>SUM('18'!P150)</f>
        <v>0</v>
      </c>
      <c r="Q150" s="93">
        <f>SUM('18'!Q150)</f>
        <v>0</v>
      </c>
      <c r="R150" s="93">
        <f>SUM('18'!R150)</f>
        <v>0</v>
      </c>
      <c r="S150" s="93">
        <f>SUM('18'!S150)</f>
        <v>0</v>
      </c>
      <c r="T150" s="93">
        <f>SUM('18'!T150)</f>
        <v>0</v>
      </c>
      <c r="U150" s="93">
        <f>SUM('18'!U150)</f>
        <v>0</v>
      </c>
      <c r="V150" s="202">
        <f>SUM(X150:AA150)</f>
        <v>0</v>
      </c>
      <c r="W150" s="33" t="str">
        <f t="shared" si="24"/>
        <v/>
      </c>
      <c r="X150" s="93">
        <f>SUM('18'!X150)</f>
        <v>0</v>
      </c>
      <c r="Y150" s="93">
        <f>SUM('18'!Y150)</f>
        <v>0</v>
      </c>
      <c r="Z150" s="93">
        <f>SUM('18'!Z150)</f>
        <v>0</v>
      </c>
      <c r="AA150" s="93">
        <f>SUM('18'!AA150)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315"/>
      <c r="D151" s="17">
        <v>7.8</v>
      </c>
      <c r="E151" s="17"/>
      <c r="F151" s="6"/>
      <c r="G151" s="93">
        <f>SUM('18'!G151)</f>
        <v>0</v>
      </c>
      <c r="H151" s="93">
        <f>SUM('18'!H151)</f>
        <v>0</v>
      </c>
      <c r="I151" s="93">
        <f>SUM('18'!I151)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SUM('18'!N151)</f>
        <v>0</v>
      </c>
      <c r="O151" s="93">
        <f>SUM('18'!O151)</f>
        <v>0</v>
      </c>
      <c r="P151" s="93">
        <f>SUM('18'!P151)</f>
        <v>0</v>
      </c>
      <c r="Q151" s="93">
        <f>SUM('18'!Q151)</f>
        <v>0</v>
      </c>
      <c r="R151" s="93">
        <f>SUM('18'!R151)</f>
        <v>0</v>
      </c>
      <c r="S151" s="93">
        <f>SUM('18'!S151)</f>
        <v>0</v>
      </c>
      <c r="T151" s="93">
        <f>SUM('18'!T151)</f>
        <v>0</v>
      </c>
      <c r="U151" s="93">
        <f>SUM('18'!U151)</f>
        <v>0</v>
      </c>
      <c r="V151" s="202">
        <f>SUM(X151:AA151)</f>
        <v>0</v>
      </c>
      <c r="W151" s="33" t="str">
        <f t="shared" si="24"/>
        <v/>
      </c>
      <c r="X151" s="93">
        <f>SUM('18'!X151)</f>
        <v>0</v>
      </c>
      <c r="Y151" s="93">
        <f>SUM('18'!Y151)</f>
        <v>0</v>
      </c>
      <c r="Z151" s="93">
        <f>SUM('18'!Z151)</f>
        <v>0</v>
      </c>
      <c r="AA151" s="93">
        <f>SUM('18'!AA151)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315"/>
      <c r="D152" s="17">
        <v>4.4000000000000004</v>
      </c>
      <c r="E152" s="17"/>
      <c r="F152" s="6"/>
      <c r="G152" s="93">
        <f>SUM('18'!G152)</f>
        <v>0</v>
      </c>
      <c r="H152" s="93">
        <f>SUM('18'!H152)</f>
        <v>0</v>
      </c>
      <c r="I152" s="93">
        <f>SUM('18'!I152)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SUM('18'!N152)</f>
        <v>0</v>
      </c>
      <c r="O152" s="93">
        <f>SUM('18'!O152)</f>
        <v>0</v>
      </c>
      <c r="P152" s="93">
        <f>SUM('18'!P152)</f>
        <v>0</v>
      </c>
      <c r="Q152" s="93">
        <f>SUM('18'!Q152)</f>
        <v>0</v>
      </c>
      <c r="R152" s="93">
        <f>SUM('18'!R152)</f>
        <v>0</v>
      </c>
      <c r="S152" s="93">
        <f>SUM('18'!S152)</f>
        <v>0</v>
      </c>
      <c r="T152" s="93">
        <f>SUM('18'!T152)</f>
        <v>0</v>
      </c>
      <c r="U152" s="93">
        <f>SUM('18'!U152)</f>
        <v>0</v>
      </c>
      <c r="V152" s="202">
        <f>SUM(X152:AA152)</f>
        <v>0</v>
      </c>
      <c r="W152" s="33" t="str">
        <f t="shared" si="24"/>
        <v/>
      </c>
      <c r="X152" s="93">
        <f>SUM('18'!X152)</f>
        <v>0</v>
      </c>
      <c r="Y152" s="93">
        <f>SUM('18'!Y152)</f>
        <v>0</v>
      </c>
      <c r="Z152" s="93">
        <f>SUM('18'!Z152)</f>
        <v>0</v>
      </c>
      <c r="AA152" s="93">
        <f>SUM('18'!AA152)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SUM('18'!G153)</f>
        <v>0</v>
      </c>
      <c r="H153" s="93">
        <f>SUM('18'!H153)</f>
        <v>0</v>
      </c>
      <c r="I153" s="93">
        <f>SUM('18'!I153)</f>
        <v>0</v>
      </c>
      <c r="J153" s="31"/>
      <c r="K153" s="35"/>
      <c r="L153" s="87">
        <v>6</v>
      </c>
      <c r="M153" s="36"/>
      <c r="N153" s="93">
        <f>SUM('18'!N153)</f>
        <v>0</v>
      </c>
      <c r="O153" s="93">
        <f>SUM('18'!O153)</f>
        <v>0</v>
      </c>
      <c r="P153" s="93">
        <f>SUM('18'!P153)</f>
        <v>0</v>
      </c>
      <c r="Q153" s="93">
        <f>SUM('18'!Q153)</f>
        <v>0</v>
      </c>
      <c r="R153" s="93">
        <f>SUM('18'!R153)</f>
        <v>0</v>
      </c>
      <c r="S153" s="93">
        <f>SUM('18'!S153)</f>
        <v>0</v>
      </c>
      <c r="T153" s="93">
        <f>SUM('18'!T153)</f>
        <v>0</v>
      </c>
      <c r="U153" s="93">
        <f>SUM('18'!U153)</f>
        <v>0</v>
      </c>
      <c r="V153" s="202"/>
      <c r="W153" s="33"/>
      <c r="X153" s="93">
        <f>SUM('18'!X153)</f>
        <v>0</v>
      </c>
      <c r="Y153" s="93">
        <f>SUM('18'!Y153)</f>
        <v>0</v>
      </c>
      <c r="Z153" s="93">
        <f>SUM('18'!Z153)</f>
        <v>0</v>
      </c>
      <c r="AA153" s="93">
        <f>SUM('18'!AA153)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315" t="s">
        <v>53</v>
      </c>
      <c r="D154" s="17">
        <v>6.04</v>
      </c>
      <c r="E154" s="17"/>
      <c r="F154" s="6"/>
      <c r="G154" s="93">
        <f>SUM('18'!G154)</f>
        <v>0</v>
      </c>
      <c r="H154" s="93">
        <f>SUM('18'!H154)</f>
        <v>0</v>
      </c>
      <c r="I154" s="93">
        <f>SUM('18'!I154)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SUM('18'!N154)</f>
        <v>0</v>
      </c>
      <c r="O154" s="93">
        <f>SUM('18'!O154)</f>
        <v>0</v>
      </c>
      <c r="P154" s="93">
        <f>SUM('18'!P154)</f>
        <v>0</v>
      </c>
      <c r="Q154" s="93">
        <f>SUM('18'!Q154)</f>
        <v>0</v>
      </c>
      <c r="R154" s="93">
        <f>SUM('18'!R154)</f>
        <v>0</v>
      </c>
      <c r="S154" s="93">
        <f>SUM('18'!S154)</f>
        <v>0</v>
      </c>
      <c r="T154" s="93">
        <f>SUM('18'!T154)</f>
        <v>0</v>
      </c>
      <c r="U154" s="93">
        <f>SUM('18'!U154)</f>
        <v>0</v>
      </c>
      <c r="V154" s="202">
        <f>SUM(X154:AA154)</f>
        <v>0</v>
      </c>
      <c r="W154" s="33" t="str">
        <f>IF(ISERROR(V154/G154),"",V154/G154)</f>
        <v/>
      </c>
      <c r="X154" s="93">
        <f>SUM('18'!X154)</f>
        <v>0</v>
      </c>
      <c r="Y154" s="93">
        <f>SUM('18'!Y154)</f>
        <v>0</v>
      </c>
      <c r="Z154" s="93">
        <f>SUM('18'!Z154)</f>
        <v>0</v>
      </c>
      <c r="AA154" s="93">
        <f>SUM('18'!AA154)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315" t="s">
        <v>60</v>
      </c>
      <c r="D155" s="17">
        <v>6.04</v>
      </c>
      <c r="E155" s="17"/>
      <c r="F155" s="6"/>
      <c r="G155" s="93">
        <f>SUM('18'!G155)</f>
        <v>0</v>
      </c>
      <c r="H155" s="93">
        <f>SUM('18'!H155)</f>
        <v>0</v>
      </c>
      <c r="I155" s="93">
        <f>SUM('18'!I155)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SUM('18'!N155)</f>
        <v>0</v>
      </c>
      <c r="O155" s="93">
        <f>SUM('18'!O155)</f>
        <v>0</v>
      </c>
      <c r="P155" s="93">
        <f>SUM('18'!P155)</f>
        <v>0</v>
      </c>
      <c r="Q155" s="93">
        <f>SUM('18'!Q155)</f>
        <v>0</v>
      </c>
      <c r="R155" s="93">
        <f>SUM('18'!R155)</f>
        <v>0</v>
      </c>
      <c r="S155" s="93">
        <f>SUM('18'!S155)</f>
        <v>0</v>
      </c>
      <c r="T155" s="93">
        <f>SUM('18'!T155)</f>
        <v>0</v>
      </c>
      <c r="U155" s="93">
        <f>SUM('18'!U155)</f>
        <v>0</v>
      </c>
      <c r="V155" s="202">
        <f>SUM(X155:AA155)</f>
        <v>0</v>
      </c>
      <c r="W155" s="33" t="str">
        <f>IF(ISERROR(V155/G155),"",V155/G155)</f>
        <v/>
      </c>
      <c r="X155" s="93">
        <f>SUM('18'!X155)</f>
        <v>0</v>
      </c>
      <c r="Y155" s="93">
        <f>SUM('18'!Y155)</f>
        <v>0</v>
      </c>
      <c r="Z155" s="93">
        <f>SUM('18'!Z155)</f>
        <v>0</v>
      </c>
      <c r="AA155" s="93">
        <f>SUM('18'!AA155)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315" t="s">
        <v>53</v>
      </c>
      <c r="D156" s="17">
        <v>6</v>
      </c>
      <c r="E156" s="17"/>
      <c r="F156" s="6"/>
      <c r="G156" s="93">
        <f>SUM('18'!G156)</f>
        <v>28</v>
      </c>
      <c r="H156" s="93">
        <f>SUM('18'!H156)</f>
        <v>168</v>
      </c>
      <c r="I156" s="93">
        <f>SUM('18'!I156)</f>
        <v>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315" t="s">
        <v>60</v>
      </c>
      <c r="D157" s="17">
        <v>6</v>
      </c>
      <c r="E157" s="17"/>
      <c r="F157" s="6"/>
      <c r="G157" s="93">
        <f>SUM('18'!G157)</f>
        <v>69</v>
      </c>
      <c r="H157" s="93">
        <f>SUM('18'!H157)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SUM('18'!G158)</f>
        <v>0</v>
      </c>
      <c r="H158" s="93">
        <f>SUM('18'!H158)</f>
        <v>0</v>
      </c>
      <c r="I158" s="93">
        <f>SUM('18'!I158)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SUM('18'!N158)</f>
        <v>0</v>
      </c>
      <c r="O158" s="93">
        <f>SUM('18'!O158)</f>
        <v>0</v>
      </c>
      <c r="P158" s="93">
        <f>SUM('18'!P158)</f>
        <v>0</v>
      </c>
      <c r="Q158" s="93">
        <f>SUM('18'!Q158)</f>
        <v>0</v>
      </c>
      <c r="R158" s="93">
        <f>SUM('18'!R158)</f>
        <v>0</v>
      </c>
      <c r="S158" s="93">
        <f>SUM('18'!S158)</f>
        <v>0</v>
      </c>
      <c r="T158" s="93">
        <f>SUM('18'!T158)</f>
        <v>0</v>
      </c>
      <c r="U158" s="93">
        <f>SUM('18'!U158)</f>
        <v>0</v>
      </c>
      <c r="V158" s="202">
        <f>SUM(X158:AA158)</f>
        <v>0</v>
      </c>
      <c r="W158" s="33" t="str">
        <f>IF(ISERROR(V158/G158),"",V158/G158)</f>
        <v/>
      </c>
      <c r="X158" s="93">
        <f>SUM('18'!X158)</f>
        <v>0</v>
      </c>
      <c r="Y158" s="93">
        <f>SUM('18'!Y158)</f>
        <v>0</v>
      </c>
      <c r="Z158" s="93">
        <f>SUM('18'!Z158)</f>
        <v>0</v>
      </c>
      <c r="AA158" s="93">
        <f>SUM('18'!AA158)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SUM('18'!G159)</f>
        <v>0</v>
      </c>
      <c r="H159" s="93">
        <f>SUM('18'!H159)</f>
        <v>0</v>
      </c>
      <c r="I159" s="93">
        <f>SUM('18'!I159)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SUM('18'!N159)</f>
        <v>0</v>
      </c>
      <c r="O159" s="93">
        <f>SUM('18'!O159)</f>
        <v>0</v>
      </c>
      <c r="P159" s="93">
        <f>SUM('18'!P159)</f>
        <v>0</v>
      </c>
      <c r="Q159" s="93">
        <f>SUM('18'!Q159)</f>
        <v>0</v>
      </c>
      <c r="R159" s="93">
        <f>SUM('18'!R159)</f>
        <v>0</v>
      </c>
      <c r="S159" s="93">
        <f>SUM('18'!S159)</f>
        <v>0</v>
      </c>
      <c r="T159" s="93">
        <f>SUM('18'!T159)</f>
        <v>0</v>
      </c>
      <c r="U159" s="93">
        <f>SUM('18'!U159)</f>
        <v>0</v>
      </c>
      <c r="V159" s="202">
        <f>SUM(X159:AA159)</f>
        <v>0</v>
      </c>
      <c r="W159" s="33" t="str">
        <f>IF(ISERROR(V159/G159),"",V159/G159)</f>
        <v/>
      </c>
      <c r="X159" s="93">
        <f>SUM('18'!X159)</f>
        <v>0</v>
      </c>
      <c r="Y159" s="93">
        <f>SUM('18'!Y159)</f>
        <v>0</v>
      </c>
      <c r="Z159" s="93">
        <f>SUM('18'!Z159)</f>
        <v>0</v>
      </c>
      <c r="AA159" s="93">
        <f>SUM('18'!AA159)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317" t="s">
        <v>159</v>
      </c>
      <c r="C160" s="16"/>
      <c r="D160" s="17">
        <v>4.5</v>
      </c>
      <c r="E160" s="17"/>
      <c r="F160" s="6"/>
      <c r="G160" s="93">
        <f>SUM('18'!G160)</f>
        <v>0</v>
      </c>
      <c r="H160" s="93">
        <f>SUM('18'!H160)</f>
        <v>0</v>
      </c>
      <c r="I160" s="93">
        <f>SUM('18'!I160)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SUM('18'!N160)</f>
        <v>0</v>
      </c>
      <c r="O160" s="93">
        <f>SUM('18'!O160)</f>
        <v>0</v>
      </c>
      <c r="P160" s="93">
        <f>SUM('18'!P160)</f>
        <v>0</v>
      </c>
      <c r="Q160" s="93">
        <f>SUM('18'!Q160)</f>
        <v>0</v>
      </c>
      <c r="R160" s="93">
        <f>SUM('18'!R160)</f>
        <v>0</v>
      </c>
      <c r="S160" s="93">
        <f>SUM('18'!S160)</f>
        <v>0</v>
      </c>
      <c r="T160" s="93">
        <f>SUM('18'!T160)</f>
        <v>0</v>
      </c>
      <c r="U160" s="93">
        <f>SUM('18'!U160)</f>
        <v>0</v>
      </c>
      <c r="V160" s="202"/>
      <c r="W160" s="33"/>
      <c r="X160" s="93">
        <f>SUM('18'!X160)</f>
        <v>0</v>
      </c>
      <c r="Y160" s="93">
        <f>SUM('18'!Y160)</f>
        <v>0</v>
      </c>
      <c r="Z160" s="93">
        <f>SUM('18'!Z160)</f>
        <v>0</v>
      </c>
      <c r="AA160" s="93">
        <f>SUM('18'!AA160)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317" t="s">
        <v>160</v>
      </c>
      <c r="C161" s="16"/>
      <c r="D161" s="17">
        <v>4.5</v>
      </c>
      <c r="E161" s="17"/>
      <c r="F161" s="6"/>
      <c r="G161" s="93">
        <f>SUM('18'!G161)</f>
        <v>0</v>
      </c>
      <c r="H161" s="93">
        <f>SUM('18'!H161)</f>
        <v>0</v>
      </c>
      <c r="I161" s="93">
        <f>SUM('18'!I161)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SUM('18'!N161)</f>
        <v>0</v>
      </c>
      <c r="O161" s="93">
        <f>SUM('18'!O161)</f>
        <v>0</v>
      </c>
      <c r="P161" s="93">
        <f>SUM('18'!P161)</f>
        <v>0</v>
      </c>
      <c r="Q161" s="93">
        <f>SUM('18'!Q161)</f>
        <v>0</v>
      </c>
      <c r="R161" s="93">
        <f>SUM('18'!R161)</f>
        <v>0</v>
      </c>
      <c r="S161" s="93">
        <f>SUM('18'!S161)</f>
        <v>0</v>
      </c>
      <c r="T161" s="93">
        <f>SUM('18'!T161)</f>
        <v>0</v>
      </c>
      <c r="U161" s="93">
        <f>SUM('18'!U161)</f>
        <v>0</v>
      </c>
      <c r="V161" s="202"/>
      <c r="W161" s="33"/>
      <c r="X161" s="93">
        <f>SUM('18'!X161)</f>
        <v>0</v>
      </c>
      <c r="Y161" s="93">
        <f>SUM('18'!Y161)</f>
        <v>0</v>
      </c>
      <c r="Z161" s="93">
        <f>SUM('18'!Z161)</f>
        <v>0</v>
      </c>
      <c r="AA161" s="93">
        <f>SUM('18'!AA161)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433</v>
      </c>
      <c r="C162" s="16"/>
      <c r="D162" s="17">
        <v>5.03</v>
      </c>
      <c r="E162" s="17"/>
      <c r="F162" s="6"/>
      <c r="G162" s="93">
        <f>SUM('18'!G162)</f>
        <v>0</v>
      </c>
      <c r="H162" s="93">
        <f>SUM('18'!H162)</f>
        <v>0</v>
      </c>
      <c r="I162" s="93">
        <f>SUM('18'!I162)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10" t="s">
        <v>106</v>
      </c>
      <c r="B163" s="611"/>
      <c r="C163" s="316" t="s">
        <v>71</v>
      </c>
      <c r="D163" s="20"/>
      <c r="E163" s="20"/>
      <c r="F163" s="32"/>
      <c r="G163" s="94">
        <f>SUM(G149:G162)</f>
        <v>97</v>
      </c>
      <c r="H163" s="30">
        <f>SUM(H149:H162)</f>
        <v>582</v>
      </c>
      <c r="I163" s="30">
        <f>SUM(I149:I162)</f>
        <v>5</v>
      </c>
      <c r="J163" s="31">
        <f t="array" ref="J163">IF(ISERROR(G163/I163),"",G163/I163)</f>
        <v>19.399999999999999</v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21" t="s">
        <v>108</v>
      </c>
      <c r="B164" s="622"/>
      <c r="C164" s="622"/>
      <c r="D164" s="622"/>
      <c r="E164" s="622"/>
      <c r="F164" s="623"/>
      <c r="G164" s="189">
        <f>SUM(G28,G86,G121,G137,G148,G163)</f>
        <v>1526</v>
      </c>
      <c r="H164" s="189">
        <f>SUM(H28,H86,H121,H137,H148,H163)</f>
        <v>7778.8700000000008</v>
      </c>
      <c r="I164" s="189">
        <f>SUM(I28,I86,I121,I137,I148,I163)</f>
        <v>21</v>
      </c>
      <c r="J164" s="52">
        <f t="array" ref="J164">IF(ISERROR(G164/I164),"",G164/I164)</f>
        <v>72.666666666666671</v>
      </c>
      <c r="K164" s="189">
        <f>SUM(K28,K86,K121,K137,K148,K163)</f>
        <v>54.557234432234438</v>
      </c>
      <c r="L164" s="52">
        <f>IF(ISERROR(G164/K164),"",G164/K164)</f>
        <v>27.970626001863149</v>
      </c>
      <c r="M164" s="189">
        <f t="shared" ref="M164:AA164" si="26">SUM(M28,M86,M121,M137,M148,M163)</f>
        <v>-34.268772893772898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42" t="s">
        <v>497</v>
      </c>
      <c r="B165" s="319" t="s">
        <v>110</v>
      </c>
      <c r="C165" s="624" t="s">
        <v>111</v>
      </c>
      <c r="D165" s="624"/>
      <c r="E165" s="603" t="s">
        <v>112</v>
      </c>
      <c r="F165" s="603"/>
      <c r="G165" s="614" t="s">
        <v>113</v>
      </c>
      <c r="H165" s="614"/>
      <c r="I165" s="603" t="s">
        <v>114</v>
      </c>
      <c r="J165" s="603"/>
      <c r="K165" s="603" t="s">
        <v>36</v>
      </c>
      <c r="L165" s="603"/>
      <c r="M165" s="603" t="s">
        <v>115</v>
      </c>
      <c r="N165" s="603"/>
      <c r="O165" s="603" t="s">
        <v>116</v>
      </c>
      <c r="P165" s="614" t="s">
        <v>117</v>
      </c>
      <c r="Q165" s="614"/>
      <c r="R165" s="614" t="s">
        <v>36</v>
      </c>
      <c r="S165" s="614"/>
      <c r="T165" s="614" t="s">
        <v>118</v>
      </c>
      <c r="U165" s="614"/>
      <c r="V165" s="614" t="s">
        <v>119</v>
      </c>
      <c r="W165" s="614"/>
      <c r="X165" s="614" t="s">
        <v>36</v>
      </c>
      <c r="Y165" s="614"/>
      <c r="Z165" s="614" t="s">
        <v>118</v>
      </c>
      <c r="AA165" s="614"/>
      <c r="AE165" s="14"/>
      <c r="AF165" s="14"/>
      <c r="AG165" s="3"/>
      <c r="AH165" s="32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43"/>
      <c r="B166" s="319" t="s">
        <v>120</v>
      </c>
      <c r="C166" s="625">
        <f>SUM('18'!C166)</f>
        <v>1</v>
      </c>
      <c r="D166" s="626"/>
      <c r="E166" s="627">
        <f>D166*11</f>
        <v>0</v>
      </c>
      <c r="F166" s="627"/>
      <c r="G166" s="625">
        <f>SUM('18'!G166)</f>
        <v>1</v>
      </c>
      <c r="H166" s="626"/>
      <c r="I166" s="603">
        <f>G166*11</f>
        <v>11</v>
      </c>
      <c r="J166" s="603"/>
      <c r="K166" s="603">
        <f>E166-I166</f>
        <v>-11</v>
      </c>
      <c r="L166" s="603"/>
      <c r="M166" s="628" t="str">
        <f>IF(ISERROR(K166/E166),"",K166/E166)</f>
        <v/>
      </c>
      <c r="N166" s="628"/>
      <c r="O166" s="603"/>
      <c r="P166" s="614" t="s">
        <v>70</v>
      </c>
      <c r="Q166" s="614"/>
      <c r="R166" s="629">
        <f>SUM(O28:U28)</f>
        <v>0</v>
      </c>
      <c r="S166" s="629"/>
      <c r="T166" s="630" t="str">
        <f t="array" ref="T166">IF(ISERROR(R166/R173),"",R166/R173)</f>
        <v/>
      </c>
      <c r="U166" s="630"/>
      <c r="V166" s="614" t="s">
        <v>41</v>
      </c>
      <c r="W166" s="614"/>
      <c r="X166" s="629">
        <f>SUM(P27,P85,P120,P136,P147,P161)</f>
        <v>0</v>
      </c>
      <c r="Y166" s="629"/>
      <c r="Z166" s="630" t="str">
        <f t="array" ref="Z166">IF(ISERROR(X166/X173),"",X166/X173)</f>
        <v/>
      </c>
      <c r="AA166" s="630"/>
      <c r="AE166" s="14"/>
      <c r="AF166" s="14"/>
      <c r="AG166" s="3"/>
      <c r="AH166" s="32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43"/>
      <c r="B167" s="319" t="s">
        <v>121</v>
      </c>
      <c r="C167" s="625">
        <f>SUM('18'!C167)</f>
        <v>1</v>
      </c>
      <c r="D167" s="626"/>
      <c r="E167" s="627">
        <f>D167*11</f>
        <v>0</v>
      </c>
      <c r="F167" s="627"/>
      <c r="G167" s="625">
        <f>SUM('18'!G167)</f>
        <v>1</v>
      </c>
      <c r="H167" s="626"/>
      <c r="I167" s="603">
        <f>G167*11</f>
        <v>11</v>
      </c>
      <c r="J167" s="603"/>
      <c r="K167" s="603">
        <f>E167-I167</f>
        <v>-11</v>
      </c>
      <c r="L167" s="603"/>
      <c r="M167" s="628" t="str">
        <f>IF(ISERROR(K167/E167),"",K167/E167)</f>
        <v/>
      </c>
      <c r="N167" s="628"/>
      <c r="O167" s="603"/>
      <c r="P167" s="614" t="s">
        <v>86</v>
      </c>
      <c r="Q167" s="614"/>
      <c r="R167" s="629">
        <f>SUM(O86:U86)</f>
        <v>0</v>
      </c>
      <c r="S167" s="629"/>
      <c r="T167" s="630" t="str">
        <f>IF(ISERROR(R167/R173),"",R167/R173)</f>
        <v/>
      </c>
      <c r="U167" s="630"/>
      <c r="V167" s="614" t="s">
        <v>42</v>
      </c>
      <c r="W167" s="614"/>
      <c r="X167" s="629">
        <f>SUM(P28,P86,P121,P137,P148,P163)</f>
        <v>0</v>
      </c>
      <c r="Y167" s="629"/>
      <c r="Z167" s="630" t="str">
        <f>IF(ISERROR(X167/X173),"",X167/X173)</f>
        <v/>
      </c>
      <c r="AA167" s="630"/>
      <c r="AE167" s="14"/>
      <c r="AF167" s="14"/>
      <c r="AG167" s="3"/>
      <c r="AH167" s="32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43"/>
      <c r="B168" s="319" t="s">
        <v>122</v>
      </c>
      <c r="C168" s="625">
        <f>SUM('18'!C168)</f>
        <v>1</v>
      </c>
      <c r="D168" s="626"/>
      <c r="E168" s="627">
        <f>D168*11</f>
        <v>0</v>
      </c>
      <c r="F168" s="627"/>
      <c r="G168" s="625">
        <f>SUM('18'!G168)</f>
        <v>1</v>
      </c>
      <c r="H168" s="626"/>
      <c r="I168" s="603">
        <f>G168*8</f>
        <v>8</v>
      </c>
      <c r="J168" s="603"/>
      <c r="K168" s="603">
        <f>E168-I168</f>
        <v>-8</v>
      </c>
      <c r="L168" s="603"/>
      <c r="M168" s="628" t="str">
        <f>IF(ISERROR(K168/E168),"",K168/E168)</f>
        <v/>
      </c>
      <c r="N168" s="628"/>
      <c r="O168" s="603"/>
      <c r="P168" s="614" t="s">
        <v>92</v>
      </c>
      <c r="Q168" s="614"/>
      <c r="R168" s="629">
        <f>SUM(O121:U121)</f>
        <v>0</v>
      </c>
      <c r="S168" s="629"/>
      <c r="T168" s="630" t="str">
        <f>IF(ISERROR(R168/R173),"",R168/R173)</f>
        <v/>
      </c>
      <c r="U168" s="630"/>
      <c r="V168" s="614" t="s">
        <v>43</v>
      </c>
      <c r="W168" s="614"/>
      <c r="X168" s="629">
        <f>SUM(P29,P87,P122,P138,P149,P164)</f>
        <v>0</v>
      </c>
      <c r="Y168" s="629"/>
      <c r="Z168" s="630" t="str">
        <f>IF(ISERROR(X168/X173),"",X168/X173)</f>
        <v/>
      </c>
      <c r="AA168" s="630"/>
      <c r="AE168" s="14"/>
      <c r="AF168" s="14"/>
      <c r="AG168" s="327"/>
      <c r="AH168" s="32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43"/>
      <c r="B169" s="319" t="s">
        <v>47</v>
      </c>
      <c r="C169" s="625">
        <f>SUM('18'!C169)</f>
        <v>1</v>
      </c>
      <c r="D169" s="626"/>
      <c r="E169" s="627">
        <f>D169*11</f>
        <v>0</v>
      </c>
      <c r="F169" s="627"/>
      <c r="G169" s="625">
        <f>SUM('18'!G169)</f>
        <v>1</v>
      </c>
      <c r="H169" s="626"/>
      <c r="I169" s="603">
        <f>G169*11</f>
        <v>11</v>
      </c>
      <c r="J169" s="603"/>
      <c r="K169" s="603">
        <f>E169-I169</f>
        <v>-11</v>
      </c>
      <c r="L169" s="603"/>
      <c r="M169" s="628" t="str">
        <f>IF(ISERROR(K169/E169),"",K169/E169)</f>
        <v/>
      </c>
      <c r="N169" s="628"/>
      <c r="O169" s="603"/>
      <c r="P169" s="614" t="s">
        <v>99</v>
      </c>
      <c r="Q169" s="614"/>
      <c r="R169" s="629">
        <f>SUM(O137:U137)</f>
        <v>0</v>
      </c>
      <c r="S169" s="629"/>
      <c r="T169" s="630" t="str">
        <f>IF(ISERROR(R169/R173),"",R169/R173)</f>
        <v/>
      </c>
      <c r="U169" s="630"/>
      <c r="V169" s="614" t="s">
        <v>44</v>
      </c>
      <c r="W169" s="614"/>
      <c r="X169" s="629">
        <f>SUM(P31,P88,P123,P139,P150,P165)</f>
        <v>0</v>
      </c>
      <c r="Y169" s="629"/>
      <c r="Z169" s="630" t="str">
        <f>IF(ISERROR(X169/X173),"",X169/X173)</f>
        <v/>
      </c>
      <c r="AA169" s="630"/>
      <c r="AE169" s="14"/>
      <c r="AF169" s="14"/>
      <c r="AG169" s="327"/>
      <c r="AH169" s="32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44"/>
      <c r="B170" s="319" t="s">
        <v>123</v>
      </c>
      <c r="C170" s="632">
        <f>SUM(C166:D169)</f>
        <v>4</v>
      </c>
      <c r="D170" s="603"/>
      <c r="E170" s="603">
        <f>SUM(F166:F169)</f>
        <v>0</v>
      </c>
      <c r="F170" s="603"/>
      <c r="G170" s="632">
        <f>SUM(G166:H169)</f>
        <v>4</v>
      </c>
      <c r="H170" s="603"/>
      <c r="I170" s="603">
        <f>SUM(I166:J169)</f>
        <v>41</v>
      </c>
      <c r="J170" s="603"/>
      <c r="K170" s="603">
        <f>SUM(K166:L169)</f>
        <v>-41</v>
      </c>
      <c r="L170" s="603"/>
      <c r="M170" s="628" t="str">
        <f>IF(ISERROR(K170/E170),"",K170/E170)</f>
        <v/>
      </c>
      <c r="N170" s="628"/>
      <c r="O170" s="603"/>
      <c r="P170" s="614" t="s">
        <v>102</v>
      </c>
      <c r="Q170" s="614"/>
      <c r="R170" s="629">
        <f>SUM(O148:U148)</f>
        <v>0</v>
      </c>
      <c r="S170" s="629"/>
      <c r="T170" s="630" t="str">
        <f>IF(ISERROR(R170/R173),"",R170/R173)</f>
        <v/>
      </c>
      <c r="U170" s="630"/>
      <c r="V170" s="614" t="s">
        <v>45</v>
      </c>
      <c r="W170" s="614"/>
      <c r="X170" s="629">
        <f>SUM(P32,P89,P124,P140,P151,P166)</f>
        <v>0</v>
      </c>
      <c r="Y170" s="629"/>
      <c r="Z170" s="630" t="str">
        <f>IF(ISERROR(X170/X173),"",X170/X173)</f>
        <v/>
      </c>
      <c r="AA170" s="630"/>
      <c r="AE170" s="14"/>
      <c r="AF170" s="14"/>
      <c r="AG170" s="327"/>
      <c r="AH170" s="32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24"/>
      <c r="AV170" s="324"/>
      <c r="AW170" s="324"/>
      <c r="AX170" s="324"/>
      <c r="AY170" s="324"/>
      <c r="AZ170" s="324"/>
      <c r="BA170" s="324"/>
    </row>
    <row r="171" spans="1:106" ht="17.25">
      <c r="A171" s="269" t="s">
        <v>498</v>
      </c>
      <c r="B171" s="319">
        <f>G164</f>
        <v>1526</v>
      </c>
      <c r="C171" s="629" t="s">
        <v>155</v>
      </c>
      <c r="D171" s="629"/>
      <c r="E171" s="614">
        <f>H164</f>
        <v>7778.8700000000008</v>
      </c>
      <c r="F171" s="614"/>
      <c r="G171" s="614" t="s">
        <v>34</v>
      </c>
      <c r="H171" s="614"/>
      <c r="I171" s="631">
        <f>L164</f>
        <v>27.970626001863149</v>
      </c>
      <c r="J171" s="631"/>
      <c r="K171" s="603" t="s">
        <v>32</v>
      </c>
      <c r="L171" s="603"/>
      <c r="M171" s="631">
        <f>J164</f>
        <v>72.666666666666671</v>
      </c>
      <c r="N171" s="631"/>
      <c r="O171" s="603"/>
      <c r="P171" s="614" t="s">
        <v>106</v>
      </c>
      <c r="Q171" s="614"/>
      <c r="R171" s="629">
        <f>SUM(O163:U163)</f>
        <v>0</v>
      </c>
      <c r="S171" s="629"/>
      <c r="T171" s="630" t="str">
        <f>IF(ISERROR(R171/R173),"",R171/R173)</f>
        <v/>
      </c>
      <c r="U171" s="630"/>
      <c r="V171" s="614" t="s">
        <v>46</v>
      </c>
      <c r="W171" s="614"/>
      <c r="X171" s="629">
        <f>SUM(P33,P90,P125,P141,P152,P167)</f>
        <v>0</v>
      </c>
      <c r="Y171" s="629"/>
      <c r="Z171" s="630" t="str">
        <f>IF(ISERROR(X171/X173),"",X171/X173)</f>
        <v/>
      </c>
      <c r="AA171" s="630"/>
      <c r="AE171" s="14"/>
      <c r="AF171" s="14"/>
      <c r="AG171" s="327"/>
      <c r="AH171" s="32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24"/>
      <c r="AV171" s="324"/>
      <c r="AW171" s="324"/>
      <c r="AX171" s="324"/>
      <c r="AY171" s="324"/>
      <c r="AZ171" s="324"/>
      <c r="BA171" s="324"/>
    </row>
    <row r="172" spans="1:106" ht="17.25">
      <c r="A172" s="270" t="s">
        <v>499</v>
      </c>
      <c r="B172" s="319">
        <f>I164+C170</f>
        <v>25</v>
      </c>
      <c r="C172" s="614" t="s">
        <v>114</v>
      </c>
      <c r="D172" s="614"/>
      <c r="E172" s="624">
        <f>K164+I170</f>
        <v>95.557234432234438</v>
      </c>
      <c r="F172" s="624"/>
      <c r="G172" s="614" t="s">
        <v>150</v>
      </c>
      <c r="H172" s="614"/>
      <c r="I172" s="631">
        <f>B172-E172</f>
        <v>-70.557234432234438</v>
      </c>
      <c r="J172" s="631"/>
      <c r="K172" s="603" t="s">
        <v>151</v>
      </c>
      <c r="L172" s="603"/>
      <c r="M172" s="628">
        <f>IF(ISERROR(I172/B172),"",I172/B172)</f>
        <v>-2.8222893772893776</v>
      </c>
      <c r="N172" s="628"/>
      <c r="O172" s="603"/>
      <c r="P172" s="614" t="s">
        <v>107</v>
      </c>
      <c r="Q172" s="614"/>
      <c r="R172" s="629"/>
      <c r="S172" s="629"/>
      <c r="T172" s="630" t="str">
        <f>IF(ISERROR(R172/R173),"",R172/R173)</f>
        <v/>
      </c>
      <c r="U172" s="630"/>
      <c r="V172" s="614" t="s">
        <v>47</v>
      </c>
      <c r="W172" s="614"/>
      <c r="X172" s="629"/>
      <c r="Y172" s="629"/>
      <c r="Z172" s="630" t="str">
        <f>IF(ISERROR(X172/X173),"",X172/X173)</f>
        <v/>
      </c>
      <c r="AA172" s="630"/>
      <c r="AE172" s="14"/>
      <c r="AF172" s="14"/>
      <c r="AG172" s="327"/>
      <c r="AH172" s="32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24"/>
      <c r="AV172" s="324"/>
      <c r="AW172" s="324"/>
      <c r="AX172" s="324"/>
      <c r="AY172" s="324"/>
      <c r="AZ172" s="324"/>
      <c r="BA172" s="324"/>
    </row>
    <row r="173" spans="1:106" ht="15.75" customHeight="1">
      <c r="A173" s="270" t="s">
        <v>501</v>
      </c>
      <c r="B173" s="319">
        <f>N164</f>
        <v>0</v>
      </c>
      <c r="C173" s="614" t="s">
        <v>149</v>
      </c>
      <c r="D173" s="614"/>
      <c r="E173" s="630">
        <f>IF(ISERROR(B173/B172),"",B173/B172)</f>
        <v>0</v>
      </c>
      <c r="F173" s="630"/>
      <c r="G173" s="614" t="s">
        <v>158</v>
      </c>
      <c r="H173" s="614"/>
      <c r="I173" s="603">
        <f>V164</f>
        <v>0</v>
      </c>
      <c r="J173" s="603"/>
      <c r="K173" s="603" t="s">
        <v>156</v>
      </c>
      <c r="L173" s="603"/>
      <c r="M173" s="628">
        <f t="array" ref="M173">IF(ISERROR(I173/B171),"",I173/B171)</f>
        <v>0</v>
      </c>
      <c r="N173" s="628"/>
      <c r="O173" s="603"/>
      <c r="P173" s="614" t="s">
        <v>123</v>
      </c>
      <c r="Q173" s="614"/>
      <c r="R173" s="629">
        <f>SUM(R166:S172)</f>
        <v>0</v>
      </c>
      <c r="S173" s="629"/>
      <c r="T173" s="630">
        <f>SUM(T166:U172)</f>
        <v>0</v>
      </c>
      <c r="U173" s="630"/>
      <c r="V173" s="614" t="s">
        <v>123</v>
      </c>
      <c r="W173" s="614"/>
      <c r="X173" s="629">
        <f>SUM(X166:Y172)</f>
        <v>0</v>
      </c>
      <c r="Y173" s="629"/>
      <c r="Z173" s="630">
        <f>SUM(Z166:AA172)</f>
        <v>0</v>
      </c>
      <c r="AA173" s="630"/>
      <c r="AE173" s="14"/>
      <c r="AF173" s="14"/>
      <c r="AG173" s="327"/>
      <c r="AH173" s="32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24"/>
      <c r="AV173" s="324"/>
      <c r="AW173" s="324"/>
      <c r="AX173" s="324"/>
      <c r="AY173" s="324"/>
      <c r="AZ173" s="324"/>
      <c r="BA173" s="324"/>
    </row>
    <row r="174" spans="1:106">
      <c r="A174" s="633" t="s">
        <v>128</v>
      </c>
      <c r="B174" s="633"/>
      <c r="C174" s="633"/>
      <c r="D174" s="633"/>
      <c r="E174" s="633"/>
      <c r="F174" s="633"/>
      <c r="G174" s="633"/>
      <c r="H174" s="633"/>
      <c r="I174" s="633"/>
      <c r="J174" s="634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33"/>
      <c r="AG174" s="633"/>
      <c r="AH174" s="633"/>
      <c r="AI174" s="633"/>
      <c r="AJ174" s="633"/>
      <c r="AK174" s="633"/>
      <c r="AL174" s="633"/>
      <c r="AM174" s="633"/>
      <c r="AN174" s="633"/>
      <c r="AO174" s="633"/>
      <c r="AP174" s="633"/>
      <c r="AQ174" s="633"/>
      <c r="AR174" s="633"/>
      <c r="AS174" s="633"/>
      <c r="AT174" s="633"/>
      <c r="AU174" s="633"/>
      <c r="AV174" s="633"/>
      <c r="AW174" s="633"/>
      <c r="AX174" s="633"/>
      <c r="AY174" s="633"/>
      <c r="AZ174" s="633"/>
      <c r="BA174" s="633"/>
    </row>
    <row r="175" spans="1:106">
      <c r="A175" s="553" t="s">
        <v>496</v>
      </c>
      <c r="B175" s="594" t="s">
        <v>25</v>
      </c>
      <c r="C175" s="594" t="s">
        <v>26</v>
      </c>
      <c r="D175" s="594" t="s">
        <v>27</v>
      </c>
      <c r="E175" s="597" t="s">
        <v>28</v>
      </c>
      <c r="F175" s="600" t="s">
        <v>29</v>
      </c>
      <c r="G175" s="603" t="s">
        <v>30</v>
      </c>
      <c r="H175" s="603"/>
      <c r="I175" s="594" t="s">
        <v>31</v>
      </c>
      <c r="J175" s="604" t="s">
        <v>32</v>
      </c>
      <c r="K175" s="615" t="s">
        <v>33</v>
      </c>
      <c r="L175" s="594" t="s">
        <v>34</v>
      </c>
      <c r="M175" s="618" t="s">
        <v>35</v>
      </c>
      <c r="N175" s="612" t="s">
        <v>36</v>
      </c>
      <c r="O175" s="603" t="s">
        <v>37</v>
      </c>
      <c r="P175" s="603"/>
      <c r="Q175" s="603"/>
      <c r="R175" s="603"/>
      <c r="S175" s="603"/>
      <c r="T175" s="603"/>
      <c r="U175" s="603"/>
      <c r="V175" s="620" t="s">
        <v>38</v>
      </c>
      <c r="W175" s="612" t="s">
        <v>39</v>
      </c>
      <c r="X175" s="603" t="s">
        <v>40</v>
      </c>
      <c r="Y175" s="603"/>
      <c r="Z175" s="603"/>
      <c r="AA175" s="603"/>
      <c r="AB175" s="21"/>
      <c r="AC175" s="21"/>
      <c r="AD175" s="21"/>
      <c r="AE175" s="21"/>
      <c r="AF175" s="21"/>
      <c r="AG175" s="21"/>
      <c r="AH175" s="21"/>
      <c r="AI175" s="637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554"/>
      <c r="B176" s="595"/>
      <c r="C176" s="595"/>
      <c r="D176" s="595"/>
      <c r="E176" s="598"/>
      <c r="F176" s="601"/>
      <c r="G176" s="603"/>
      <c r="H176" s="603"/>
      <c r="I176" s="595"/>
      <c r="J176" s="605"/>
      <c r="K176" s="616"/>
      <c r="L176" s="595"/>
      <c r="M176" s="619"/>
      <c r="N176" s="612"/>
      <c r="O176" s="603" t="s">
        <v>41</v>
      </c>
      <c r="P176" s="603" t="s">
        <v>42</v>
      </c>
      <c r="Q176" s="603" t="s">
        <v>43</v>
      </c>
      <c r="R176" s="613" t="s">
        <v>44</v>
      </c>
      <c r="S176" s="614" t="s">
        <v>45</v>
      </c>
      <c r="T176" s="603" t="s">
        <v>46</v>
      </c>
      <c r="U176" s="603" t="s">
        <v>47</v>
      </c>
      <c r="V176" s="620"/>
      <c r="W176" s="612"/>
      <c r="X176" s="603" t="s">
        <v>13</v>
      </c>
      <c r="Y176" s="603" t="s">
        <v>48</v>
      </c>
      <c r="Z176" s="603" t="s">
        <v>49</v>
      </c>
      <c r="AA176" s="603" t="s">
        <v>47</v>
      </c>
      <c r="AB176" s="21"/>
      <c r="AC176" s="21"/>
      <c r="AD176" s="21"/>
      <c r="AE176" s="21"/>
      <c r="AF176" s="21"/>
      <c r="AG176" s="21"/>
      <c r="AH176" s="21"/>
      <c r="AI176" s="637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6"/>
      <c r="AT176" s="636"/>
      <c r="AU176" s="636"/>
      <c r="AV176" s="636"/>
      <c r="AW176" s="636"/>
      <c r="AX176" s="636"/>
      <c r="AY176" s="636"/>
      <c r="AZ176" s="636"/>
      <c r="BA176" s="636"/>
    </row>
    <row r="177" spans="1:53" ht="15.75" customHeight="1">
      <c r="A177" s="555"/>
      <c r="B177" s="596"/>
      <c r="C177" s="596"/>
      <c r="D177" s="596"/>
      <c r="E177" s="599"/>
      <c r="F177" s="602"/>
      <c r="G177" s="315" t="s">
        <v>50</v>
      </c>
      <c r="H177" s="315" t="s">
        <v>51</v>
      </c>
      <c r="I177" s="596"/>
      <c r="J177" s="606"/>
      <c r="K177" s="617"/>
      <c r="L177" s="596"/>
      <c r="M177" s="619"/>
      <c r="N177" s="612"/>
      <c r="O177" s="603"/>
      <c r="P177" s="603"/>
      <c r="Q177" s="603"/>
      <c r="R177" s="613"/>
      <c r="S177" s="614"/>
      <c r="T177" s="603"/>
      <c r="U177" s="603"/>
      <c r="V177" s="620"/>
      <c r="W177" s="612"/>
      <c r="X177" s="603"/>
      <c r="Y177" s="603"/>
      <c r="Z177" s="603"/>
      <c r="AA177" s="603"/>
      <c r="AB177" s="21"/>
      <c r="AC177" s="21"/>
      <c r="AD177" s="21"/>
      <c r="AE177" s="21"/>
      <c r="AF177" s="21"/>
      <c r="AG177" s="21"/>
      <c r="AH177" s="21"/>
      <c r="AI177" s="637"/>
      <c r="AJ177" s="635"/>
      <c r="AK177" s="635"/>
      <c r="AL177" s="324"/>
      <c r="AM177" s="324"/>
      <c r="AN177" s="324"/>
      <c r="AO177" s="324"/>
      <c r="AP177" s="324"/>
      <c r="AQ177" s="324"/>
      <c r="AR177" s="324"/>
      <c r="AS177" s="21"/>
      <c r="AT177" s="21"/>
      <c r="AU177" s="21"/>
      <c r="AV177" s="325"/>
      <c r="AW177" s="324"/>
      <c r="AX177" s="324"/>
      <c r="AY177" s="324"/>
      <c r="AZ177" s="324"/>
      <c r="BA177" s="324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SUM('18'!G178)</f>
        <v>0</v>
      </c>
      <c r="H178" s="95">
        <f t="shared" ref="H178:H183" si="27">D178*G178</f>
        <v>0</v>
      </c>
      <c r="I178" s="93">
        <f>SUM('18'!I178)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SUM('18'!N178)</f>
        <v>0</v>
      </c>
      <c r="O178" s="93">
        <f>SUM('18'!O178)</f>
        <v>0</v>
      </c>
      <c r="P178" s="93">
        <f>SUM('18'!P178)</f>
        <v>0</v>
      </c>
      <c r="Q178" s="93">
        <f>SUM('18'!Q178)</f>
        <v>0</v>
      </c>
      <c r="R178" s="93">
        <f>SUM('18'!R178)</f>
        <v>0</v>
      </c>
      <c r="S178" s="93">
        <f>SUM('18'!S178)</f>
        <v>0</v>
      </c>
      <c r="T178" s="93">
        <f>SUM('18'!T178)</f>
        <v>0</v>
      </c>
      <c r="U178" s="93">
        <f>SUM('18'!U178)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SUM('18'!X178)</f>
        <v>0</v>
      </c>
      <c r="Y178" s="93">
        <f>SUM('18'!Y178)</f>
        <v>0</v>
      </c>
      <c r="Z178" s="93">
        <f>SUM('18'!Z178)</f>
        <v>0</v>
      </c>
      <c r="AA178" s="93">
        <f>SUM('18'!AA178)</f>
        <v>0</v>
      </c>
      <c r="AB178" s="73"/>
      <c r="AC178" s="54"/>
      <c r="AD178" s="327"/>
      <c r="AE178" s="54"/>
      <c r="AF178" s="54"/>
      <c r="AG178" s="54"/>
      <c r="AH178" s="54"/>
      <c r="AI178" s="57"/>
      <c r="AJ178" s="57"/>
      <c r="AK178" s="57"/>
      <c r="AL178" s="326"/>
      <c r="AM178" s="54"/>
      <c r="AN178" s="326"/>
      <c r="AO178" s="32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SUM('18'!G179)</f>
        <v>0</v>
      </c>
      <c r="H179" s="95">
        <f t="shared" si="27"/>
        <v>0</v>
      </c>
      <c r="I179" s="93">
        <f>SUM('18'!I179)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SUM('18'!N179)</f>
        <v>0</v>
      </c>
      <c r="O179" s="93">
        <f>SUM('18'!O179)</f>
        <v>0</v>
      </c>
      <c r="P179" s="93">
        <f>SUM('18'!P179)</f>
        <v>0</v>
      </c>
      <c r="Q179" s="93">
        <f>SUM('18'!Q179)</f>
        <v>0</v>
      </c>
      <c r="R179" s="93">
        <f>SUM('18'!R179)</f>
        <v>0</v>
      </c>
      <c r="S179" s="93">
        <f>SUM('18'!S179)</f>
        <v>0</v>
      </c>
      <c r="T179" s="93">
        <f>SUM('18'!T179)</f>
        <v>0</v>
      </c>
      <c r="U179" s="93">
        <f>SUM('18'!U179)</f>
        <v>0</v>
      </c>
      <c r="V179" s="202">
        <f t="shared" si="29"/>
        <v>0</v>
      </c>
      <c r="W179" s="33" t="str">
        <f t="shared" si="30"/>
        <v/>
      </c>
      <c r="X179" s="93">
        <f>SUM('18'!X179)</f>
        <v>0</v>
      </c>
      <c r="Y179" s="93">
        <f>SUM('18'!Y179)</f>
        <v>0</v>
      </c>
      <c r="Z179" s="93">
        <f>SUM('18'!Z179)</f>
        <v>0</v>
      </c>
      <c r="AA179" s="93">
        <f>SUM('18'!AA179)</f>
        <v>0</v>
      </c>
      <c r="AB179" s="73"/>
      <c r="AC179" s="54"/>
      <c r="AD179" s="327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6"/>
      <c r="AO179" s="54"/>
      <c r="AP179" s="326"/>
      <c r="AQ179" s="54"/>
      <c r="AR179" s="54"/>
      <c r="AS179" s="326"/>
      <c r="AT179" s="326"/>
      <c r="AU179" s="326"/>
      <c r="AV179" s="326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SUM('18'!G180)</f>
        <v>0</v>
      </c>
      <c r="H180" s="95">
        <f t="shared" si="27"/>
        <v>0</v>
      </c>
      <c r="I180" s="93">
        <f>SUM('18'!I180)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SUM('18'!N180)</f>
        <v>0</v>
      </c>
      <c r="O180" s="93">
        <f>SUM('18'!O180)</f>
        <v>0</v>
      </c>
      <c r="P180" s="93">
        <f>SUM('18'!P180)</f>
        <v>0</v>
      </c>
      <c r="Q180" s="93">
        <f>SUM('18'!Q180)</f>
        <v>0</v>
      </c>
      <c r="R180" s="93">
        <f>SUM('18'!R180)</f>
        <v>0</v>
      </c>
      <c r="S180" s="93">
        <f>SUM('18'!S180)</f>
        <v>0</v>
      </c>
      <c r="T180" s="93">
        <f>SUM('18'!T180)</f>
        <v>0</v>
      </c>
      <c r="U180" s="93">
        <f>SUM('18'!U180)</f>
        <v>0</v>
      </c>
      <c r="V180" s="202">
        <f t="shared" si="29"/>
        <v>0</v>
      </c>
      <c r="W180" s="33" t="str">
        <f t="shared" si="30"/>
        <v/>
      </c>
      <c r="X180" s="93">
        <f>SUM('18'!X180)</f>
        <v>0</v>
      </c>
      <c r="Y180" s="93">
        <f>SUM('18'!Y180)</f>
        <v>0</v>
      </c>
      <c r="Z180" s="93">
        <f>SUM('18'!Z180)</f>
        <v>0</v>
      </c>
      <c r="AA180" s="93">
        <f>SUM('18'!AA180)</f>
        <v>0</v>
      </c>
      <c r="AB180" s="73"/>
      <c r="AC180" s="54"/>
      <c r="AD180" s="32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SUM('18'!G181)</f>
        <v>0</v>
      </c>
      <c r="H181" s="95">
        <f t="shared" si="27"/>
        <v>0</v>
      </c>
      <c r="I181" s="93">
        <f>SUM('18'!I181)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SUM('18'!N181)</f>
        <v>0</v>
      </c>
      <c r="O181" s="93">
        <f>SUM('18'!O181)</f>
        <v>0</v>
      </c>
      <c r="P181" s="93">
        <f>SUM('18'!P181)</f>
        <v>0</v>
      </c>
      <c r="Q181" s="93">
        <f>SUM('18'!Q181)</f>
        <v>0</v>
      </c>
      <c r="R181" s="93">
        <f>SUM('18'!R181)</f>
        <v>0</v>
      </c>
      <c r="S181" s="93">
        <f>SUM('18'!S181)</f>
        <v>0</v>
      </c>
      <c r="T181" s="93">
        <f>SUM('18'!T181)</f>
        <v>0</v>
      </c>
      <c r="U181" s="93">
        <f>SUM('18'!U181)</f>
        <v>0</v>
      </c>
      <c r="V181" s="202">
        <f t="shared" si="29"/>
        <v>0</v>
      </c>
      <c r="W181" s="33" t="str">
        <f t="shared" si="30"/>
        <v/>
      </c>
      <c r="X181" s="93">
        <f>SUM('18'!X181)</f>
        <v>0</v>
      </c>
      <c r="Y181" s="93">
        <f>SUM('18'!Y181)</f>
        <v>0</v>
      </c>
      <c r="Z181" s="93">
        <f>SUM('18'!Z181)</f>
        <v>0</v>
      </c>
      <c r="AA181" s="93">
        <f>SUM('18'!AA181)</f>
        <v>0</v>
      </c>
      <c r="AB181" s="73"/>
      <c r="AC181" s="54"/>
      <c r="AD181" s="32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SUM('18'!G182)</f>
        <v>0</v>
      </c>
      <c r="H182" s="95">
        <f t="shared" si="27"/>
        <v>0</v>
      </c>
      <c r="I182" s="93">
        <f>SUM('18'!I182)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SUM('18'!N182)</f>
        <v>0</v>
      </c>
      <c r="O182" s="93">
        <f>SUM('18'!O182)</f>
        <v>0</v>
      </c>
      <c r="P182" s="93">
        <f>SUM('18'!P182)</f>
        <v>0</v>
      </c>
      <c r="Q182" s="93">
        <f>SUM('18'!Q182)</f>
        <v>0</v>
      </c>
      <c r="R182" s="93">
        <f>SUM('18'!R182)</f>
        <v>0</v>
      </c>
      <c r="S182" s="93">
        <f>SUM('18'!S182)</f>
        <v>0</v>
      </c>
      <c r="T182" s="93">
        <f>SUM('18'!T182)</f>
        <v>0</v>
      </c>
      <c r="U182" s="93">
        <f>SUM('18'!U182)</f>
        <v>0</v>
      </c>
      <c r="V182" s="202">
        <f t="shared" si="29"/>
        <v>0</v>
      </c>
      <c r="W182" s="33" t="str">
        <f t="shared" si="30"/>
        <v/>
      </c>
      <c r="X182" s="93">
        <f>SUM('18'!X182)</f>
        <v>0</v>
      </c>
      <c r="Y182" s="93">
        <f>SUM('18'!Y182)</f>
        <v>0</v>
      </c>
      <c r="Z182" s="93">
        <f>SUM('18'!Z182)</f>
        <v>0</v>
      </c>
      <c r="AA182" s="93">
        <f>SUM('18'!AA182)</f>
        <v>0</v>
      </c>
      <c r="AB182" s="73"/>
      <c r="AC182" s="54"/>
      <c r="AD182" s="32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SUM('18'!G183)</f>
        <v>0</v>
      </c>
      <c r="H183" s="95">
        <f t="shared" si="27"/>
        <v>0</v>
      </c>
      <c r="I183" s="93">
        <f>SUM('18'!I183)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SUM('18'!N183)</f>
        <v>0</v>
      </c>
      <c r="O183" s="93">
        <f>SUM('18'!O183)</f>
        <v>0</v>
      </c>
      <c r="P183" s="93">
        <f>SUM('18'!P183)</f>
        <v>0</v>
      </c>
      <c r="Q183" s="93">
        <f>SUM('18'!Q183)</f>
        <v>0</v>
      </c>
      <c r="R183" s="93">
        <f>SUM('18'!R183)</f>
        <v>0</v>
      </c>
      <c r="S183" s="93">
        <f>SUM('18'!S183)</f>
        <v>0</v>
      </c>
      <c r="T183" s="93">
        <f>SUM('18'!T183)</f>
        <v>0</v>
      </c>
      <c r="U183" s="93">
        <f>SUM('18'!U183)</f>
        <v>0</v>
      </c>
      <c r="V183" s="202">
        <f t="shared" si="29"/>
        <v>0</v>
      </c>
      <c r="W183" s="33" t="str">
        <f t="shared" si="30"/>
        <v/>
      </c>
      <c r="X183" s="93">
        <f>SUM('18'!X183)</f>
        <v>0</v>
      </c>
      <c r="Y183" s="93">
        <f>SUM('18'!Y183)</f>
        <v>0</v>
      </c>
      <c r="Z183" s="93">
        <f>SUM('18'!Z183)</f>
        <v>0</v>
      </c>
      <c r="AA183" s="93">
        <f>SUM('18'!AA183)</f>
        <v>0</v>
      </c>
      <c r="AB183" s="73"/>
      <c r="AC183" s="54"/>
      <c r="AD183" s="32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SUM('18'!G184)</f>
        <v>0</v>
      </c>
      <c r="H184" s="95">
        <f>D184*G184</f>
        <v>0</v>
      </c>
      <c r="I184" s="93">
        <f>SUM('18'!I184)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SUM('18'!N184)</f>
        <v>0</v>
      </c>
      <c r="O184" s="93">
        <f>SUM('18'!O184)</f>
        <v>0</v>
      </c>
      <c r="P184" s="93">
        <f>SUM('18'!P184)</f>
        <v>0</v>
      </c>
      <c r="Q184" s="93">
        <f>SUM('18'!Q184)</f>
        <v>0</v>
      </c>
      <c r="R184" s="93">
        <f>SUM('18'!R184)</f>
        <v>0</v>
      </c>
      <c r="S184" s="93">
        <f>SUM('18'!S184)</f>
        <v>0</v>
      </c>
      <c r="T184" s="93">
        <f>SUM('18'!T184)</f>
        <v>0</v>
      </c>
      <c r="U184" s="93">
        <f>SUM('18'!U184)</f>
        <v>0</v>
      </c>
      <c r="V184" s="202">
        <f t="shared" si="29"/>
        <v>0</v>
      </c>
      <c r="W184" s="33" t="str">
        <f t="shared" si="30"/>
        <v/>
      </c>
      <c r="X184" s="93">
        <f>SUM('18'!X184)</f>
        <v>0</v>
      </c>
      <c r="Y184" s="93">
        <f>SUM('18'!Y184)</f>
        <v>0</v>
      </c>
      <c r="Z184" s="93">
        <f>SUM('18'!Z184)</f>
        <v>0</v>
      </c>
      <c r="AA184" s="93">
        <f>SUM('18'!AA184)</f>
        <v>0</v>
      </c>
      <c r="AB184" s="73"/>
      <c r="AC184" s="54"/>
      <c r="AD184" s="32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SUM('18'!G185)</f>
        <v>0</v>
      </c>
      <c r="H185" s="95">
        <f t="shared" ref="H185:H198" si="31">D185*G185</f>
        <v>0</v>
      </c>
      <c r="I185" s="93">
        <f>SUM('18'!I185)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SUM('18'!N185)</f>
        <v>0</v>
      </c>
      <c r="O185" s="93">
        <f>SUM('18'!O185)</f>
        <v>0</v>
      </c>
      <c r="P185" s="93">
        <f>SUM('18'!P185)</f>
        <v>0</v>
      </c>
      <c r="Q185" s="93">
        <f>SUM('18'!Q185)</f>
        <v>0</v>
      </c>
      <c r="R185" s="93">
        <f>SUM('18'!R185)</f>
        <v>0</v>
      </c>
      <c r="S185" s="93">
        <f>SUM('18'!S185)</f>
        <v>0</v>
      </c>
      <c r="T185" s="93">
        <f>SUM('18'!T185)</f>
        <v>0</v>
      </c>
      <c r="U185" s="93">
        <f>SUM('18'!U185)</f>
        <v>0</v>
      </c>
      <c r="V185" s="202">
        <f t="shared" si="29"/>
        <v>0</v>
      </c>
      <c r="W185" s="33" t="str">
        <f t="shared" si="30"/>
        <v/>
      </c>
      <c r="X185" s="93">
        <f>SUM('18'!X185)</f>
        <v>0</v>
      </c>
      <c r="Y185" s="93">
        <f>SUM('18'!Y185)</f>
        <v>0</v>
      </c>
      <c r="Z185" s="93">
        <f>SUM('18'!Z185)</f>
        <v>0</v>
      </c>
      <c r="AA185" s="93">
        <f>SUM('18'!AA185)</f>
        <v>0</v>
      </c>
      <c r="AB185" s="73"/>
      <c r="AC185" s="54"/>
      <c r="AD185" s="32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SUM('18'!G186)</f>
        <v>0</v>
      </c>
      <c r="H186" s="95">
        <f t="shared" si="31"/>
        <v>0</v>
      </c>
      <c r="I186" s="93">
        <f>SUM('18'!I186)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SUM('18'!N186)</f>
        <v>0</v>
      </c>
      <c r="O186" s="93">
        <f>SUM('18'!O186)</f>
        <v>0</v>
      </c>
      <c r="P186" s="93">
        <f>SUM('18'!P186)</f>
        <v>0</v>
      </c>
      <c r="Q186" s="93">
        <f>SUM('18'!Q186)</f>
        <v>0</v>
      </c>
      <c r="R186" s="93">
        <f>SUM('18'!R186)</f>
        <v>0</v>
      </c>
      <c r="S186" s="93">
        <f>SUM('18'!S186)</f>
        <v>0</v>
      </c>
      <c r="T186" s="93">
        <f>SUM('18'!T186)</f>
        <v>0</v>
      </c>
      <c r="U186" s="93">
        <f>SUM('18'!U186)</f>
        <v>0</v>
      </c>
      <c r="V186" s="202">
        <f t="shared" si="29"/>
        <v>0</v>
      </c>
      <c r="W186" s="33" t="str">
        <f t="shared" si="30"/>
        <v/>
      </c>
      <c r="X186" s="93">
        <f>SUM('18'!X186)</f>
        <v>0</v>
      </c>
      <c r="Y186" s="93">
        <f>SUM('18'!Y186)</f>
        <v>0</v>
      </c>
      <c r="Z186" s="93">
        <f>SUM('18'!Z186)</f>
        <v>0</v>
      </c>
      <c r="AA186" s="93">
        <f>SUM('18'!AA186)</f>
        <v>0</v>
      </c>
      <c r="AB186" s="73"/>
      <c r="AC186" s="54"/>
      <c r="AD186" s="327"/>
      <c r="AE186" s="54"/>
      <c r="AF186" s="54"/>
      <c r="AG186" s="54"/>
      <c r="AH186" s="54"/>
      <c r="AI186" s="57"/>
      <c r="AJ186" s="57"/>
      <c r="AK186" s="57"/>
      <c r="AL186" s="326"/>
      <c r="AM186" s="54"/>
      <c r="AN186" s="54"/>
      <c r="AO186" s="54"/>
      <c r="AP186" s="326"/>
      <c r="AQ186" s="326"/>
      <c r="AR186" s="32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SUM('18'!G187)</f>
        <v>0</v>
      </c>
      <c r="H187" s="95">
        <f t="shared" si="31"/>
        <v>0</v>
      </c>
      <c r="I187" s="93">
        <f>SUM('18'!I187)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SUM('18'!N187)</f>
        <v>0</v>
      </c>
      <c r="O187" s="93">
        <f>SUM('18'!O187)</f>
        <v>0</v>
      </c>
      <c r="P187" s="93">
        <f>SUM('18'!P187)</f>
        <v>0</v>
      </c>
      <c r="Q187" s="93">
        <f>SUM('18'!Q187)</f>
        <v>0</v>
      </c>
      <c r="R187" s="93">
        <f>SUM('18'!R187)</f>
        <v>0</v>
      </c>
      <c r="S187" s="93">
        <f>SUM('18'!S187)</f>
        <v>0</v>
      </c>
      <c r="T187" s="93">
        <f>SUM('18'!T187)</f>
        <v>0</v>
      </c>
      <c r="U187" s="93">
        <f>SUM('18'!U187)</f>
        <v>0</v>
      </c>
      <c r="V187" s="202">
        <f t="shared" si="29"/>
        <v>0</v>
      </c>
      <c r="W187" s="33" t="str">
        <f t="shared" si="30"/>
        <v/>
      </c>
      <c r="X187" s="93">
        <f>SUM('18'!X187)</f>
        <v>0</v>
      </c>
      <c r="Y187" s="93">
        <f>SUM('18'!Y187)</f>
        <v>0</v>
      </c>
      <c r="Z187" s="93">
        <f>SUM('18'!Z187)</f>
        <v>0</v>
      </c>
      <c r="AA187" s="93">
        <f>SUM('18'!AA187)</f>
        <v>0</v>
      </c>
      <c r="AB187" s="73"/>
      <c r="AC187" s="54"/>
      <c r="AD187" s="32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172</v>
      </c>
      <c r="D188" s="107"/>
      <c r="E188" s="17"/>
      <c r="F188" s="6"/>
      <c r="G188" s="93">
        <f>SUM('18'!G188)</f>
        <v>0</v>
      </c>
      <c r="H188" s="95">
        <f t="shared" si="31"/>
        <v>0</v>
      </c>
      <c r="I188" s="93">
        <f>SUM('18'!I188)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SUM('18'!N188)</f>
        <v>0</v>
      </c>
      <c r="O188" s="93">
        <f>SUM('18'!O188)</f>
        <v>0</v>
      </c>
      <c r="P188" s="93">
        <f>SUM('18'!P188)</f>
        <v>0</v>
      </c>
      <c r="Q188" s="93">
        <f>SUM('18'!Q188)</f>
        <v>0</v>
      </c>
      <c r="R188" s="93">
        <f>SUM('18'!R188)</f>
        <v>0</v>
      </c>
      <c r="S188" s="93">
        <f>SUM('18'!S188)</f>
        <v>0</v>
      </c>
      <c r="T188" s="93">
        <f>SUM('18'!T188)</f>
        <v>0</v>
      </c>
      <c r="U188" s="93">
        <f>SUM('18'!U188)</f>
        <v>0</v>
      </c>
      <c r="V188" s="202">
        <f t="shared" si="29"/>
        <v>0</v>
      </c>
      <c r="W188" s="33" t="str">
        <f t="shared" si="30"/>
        <v/>
      </c>
      <c r="X188" s="93">
        <f>SUM('18'!X188)</f>
        <v>0</v>
      </c>
      <c r="Y188" s="93">
        <f>SUM('18'!Y188)</f>
        <v>0</v>
      </c>
      <c r="Z188" s="93">
        <f>SUM('18'!Z188)</f>
        <v>0</v>
      </c>
      <c r="AA188" s="93">
        <f>SUM('18'!AA188)</f>
        <v>0</v>
      </c>
      <c r="AB188" s="73"/>
      <c r="AC188" s="54"/>
      <c r="AD188" s="32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SUM('18'!G189)</f>
        <v>0</v>
      </c>
      <c r="H189" s="95">
        <f t="shared" si="31"/>
        <v>0</v>
      </c>
      <c r="I189" s="93">
        <f>SUM('18'!I189)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SUM('18'!N189)</f>
        <v>0</v>
      </c>
      <c r="O189" s="93">
        <f>SUM('18'!O189)</f>
        <v>0</v>
      </c>
      <c r="P189" s="93">
        <f>SUM('18'!P189)</f>
        <v>0</v>
      </c>
      <c r="Q189" s="93">
        <f>SUM('18'!Q189)</f>
        <v>0</v>
      </c>
      <c r="R189" s="93">
        <f>SUM('18'!R189)</f>
        <v>0</v>
      </c>
      <c r="S189" s="93">
        <f>SUM('18'!S189)</f>
        <v>0</v>
      </c>
      <c r="T189" s="93">
        <f>SUM('18'!T189)</f>
        <v>0</v>
      </c>
      <c r="U189" s="93">
        <f>SUM('18'!U189)</f>
        <v>0</v>
      </c>
      <c r="V189" s="202">
        <f t="shared" si="29"/>
        <v>0</v>
      </c>
      <c r="W189" s="33" t="str">
        <f t="shared" si="30"/>
        <v/>
      </c>
      <c r="X189" s="93">
        <f>SUM('18'!X189)</f>
        <v>0</v>
      </c>
      <c r="Y189" s="93">
        <f>SUM('18'!Y189)</f>
        <v>0</v>
      </c>
      <c r="Z189" s="93">
        <f>SUM('18'!Z189)</f>
        <v>0</v>
      </c>
      <c r="AA189" s="93">
        <f>SUM('18'!AA189)</f>
        <v>0</v>
      </c>
      <c r="AB189" s="73"/>
      <c r="AC189" s="54"/>
      <c r="AD189" s="32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SUM('18'!G190)</f>
        <v>0</v>
      </c>
      <c r="H190" s="95">
        <f t="shared" si="31"/>
        <v>0</v>
      </c>
      <c r="I190" s="93">
        <f>SUM('18'!I190)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SUM('18'!N190)</f>
        <v>0</v>
      </c>
      <c r="O190" s="93">
        <f>SUM('18'!O190)</f>
        <v>0</v>
      </c>
      <c r="P190" s="93">
        <f>SUM('18'!P190)</f>
        <v>0</v>
      </c>
      <c r="Q190" s="93">
        <f>SUM('18'!Q190)</f>
        <v>0</v>
      </c>
      <c r="R190" s="93">
        <f>SUM('18'!R190)</f>
        <v>0</v>
      </c>
      <c r="S190" s="93">
        <f>SUM('18'!S190)</f>
        <v>0</v>
      </c>
      <c r="T190" s="93">
        <f>SUM('18'!T190)</f>
        <v>0</v>
      </c>
      <c r="U190" s="93">
        <f>SUM('18'!U190)</f>
        <v>0</v>
      </c>
      <c r="V190" s="202">
        <f>SUM(X190:AA190)</f>
        <v>0</v>
      </c>
      <c r="W190" s="33" t="str">
        <f>IF(ISERROR(V190/G190),"",V190/G190)</f>
        <v/>
      </c>
      <c r="X190" s="93">
        <f>SUM('18'!X190)</f>
        <v>0</v>
      </c>
      <c r="Y190" s="93">
        <f>SUM('18'!Y190)</f>
        <v>0</v>
      </c>
      <c r="Z190" s="93">
        <f>SUM('18'!Z190)</f>
        <v>0</v>
      </c>
      <c r="AA190" s="93">
        <f>SUM('18'!AA190)</f>
        <v>0</v>
      </c>
      <c r="AB190" s="73"/>
      <c r="AC190" s="54"/>
      <c r="AD190" s="32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SUM('18'!G191)</f>
        <v>888</v>
      </c>
      <c r="H191" s="95">
        <f t="shared" si="31"/>
        <v>4519.92</v>
      </c>
      <c r="I191" s="93">
        <f>SUM('18'!I191)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2"/>
        <v>6.391304347826086</v>
      </c>
      <c r="N191" s="93">
        <f>SUM('18'!N191)</f>
        <v>0</v>
      </c>
      <c r="O191" s="93">
        <f>SUM('18'!O191)</f>
        <v>0</v>
      </c>
      <c r="P191" s="93">
        <f>SUM('18'!P191)</f>
        <v>0</v>
      </c>
      <c r="Q191" s="93">
        <f>SUM('18'!Q191)</f>
        <v>0</v>
      </c>
      <c r="R191" s="93">
        <f>SUM('18'!R191)</f>
        <v>0</v>
      </c>
      <c r="S191" s="93">
        <f>SUM('18'!S191)</f>
        <v>0</v>
      </c>
      <c r="T191" s="93">
        <f>SUM('18'!T191)</f>
        <v>0</v>
      </c>
      <c r="U191" s="93">
        <f>SUM('18'!U191)</f>
        <v>0</v>
      </c>
      <c r="V191" s="202">
        <f>SUM(X191:AA191)</f>
        <v>0</v>
      </c>
      <c r="W191" s="33">
        <f>IF(ISERROR(V191/G191),"",V191/G191)</f>
        <v>0</v>
      </c>
      <c r="X191" s="93">
        <f>SUM('18'!X191)</f>
        <v>0</v>
      </c>
      <c r="Y191" s="93">
        <f>SUM('18'!Y191)</f>
        <v>0</v>
      </c>
      <c r="Z191" s="93">
        <f>SUM('18'!Z191)</f>
        <v>0</v>
      </c>
      <c r="AA191" s="93">
        <f>SUM('18'!AA191)</f>
        <v>0</v>
      </c>
      <c r="AB191" s="73"/>
      <c r="AC191" s="54"/>
      <c r="AD191" s="32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SUM('18'!G192)</f>
        <v>0</v>
      </c>
      <c r="H192" s="95">
        <f t="shared" si="31"/>
        <v>0</v>
      </c>
      <c r="I192" s="93">
        <f>SUM('18'!I192)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SUM('18'!N192)</f>
        <v>0</v>
      </c>
      <c r="O192" s="93">
        <f>SUM('18'!O192)</f>
        <v>0</v>
      </c>
      <c r="P192" s="93">
        <f>SUM('18'!P192)</f>
        <v>0</v>
      </c>
      <c r="Q192" s="93">
        <f>SUM('18'!Q192)</f>
        <v>0</v>
      </c>
      <c r="R192" s="93">
        <f>SUM('18'!R192)</f>
        <v>0</v>
      </c>
      <c r="S192" s="93">
        <f>SUM('18'!S192)</f>
        <v>0</v>
      </c>
      <c r="T192" s="93">
        <f>SUM('18'!T192)</f>
        <v>0</v>
      </c>
      <c r="U192" s="93">
        <f>SUM('18'!U192)</f>
        <v>0</v>
      </c>
      <c r="V192" s="202">
        <f>SUM(X192:AA192)</f>
        <v>0</v>
      </c>
      <c r="W192" s="33" t="str">
        <f>IF(ISERROR(V192/G192),"",V192/G192)</f>
        <v/>
      </c>
      <c r="X192" s="93">
        <f>SUM('18'!X192)</f>
        <v>0</v>
      </c>
      <c r="Y192" s="93">
        <f>SUM('18'!Y192)</f>
        <v>0</v>
      </c>
      <c r="Z192" s="93">
        <f>SUM('18'!Z192)</f>
        <v>0</v>
      </c>
      <c r="AA192" s="93">
        <f>SUM('18'!AA192)</f>
        <v>0</v>
      </c>
      <c r="AB192" s="73"/>
      <c r="AC192" s="54"/>
      <c r="AD192" s="32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313" t="s">
        <v>190</v>
      </c>
      <c r="D193" s="107">
        <v>4.8</v>
      </c>
      <c r="E193" s="17"/>
      <c r="F193" s="6"/>
      <c r="G193" s="93">
        <f>SUM('18'!G193)</f>
        <v>0</v>
      </c>
      <c r="H193" s="95">
        <f t="shared" si="31"/>
        <v>0</v>
      </c>
      <c r="I193" s="93">
        <f>SUM('18'!I193)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SUM('18'!N193)</f>
        <v>0</v>
      </c>
      <c r="O193" s="93">
        <f>SUM('18'!O193)</f>
        <v>0</v>
      </c>
      <c r="P193" s="93">
        <f>SUM('18'!P193)</f>
        <v>0</v>
      </c>
      <c r="Q193" s="93">
        <f>SUM('18'!Q193)</f>
        <v>0</v>
      </c>
      <c r="R193" s="93">
        <f>SUM('18'!R193)</f>
        <v>0</v>
      </c>
      <c r="S193" s="93">
        <f>SUM('18'!S193)</f>
        <v>0</v>
      </c>
      <c r="T193" s="93">
        <f>SUM('18'!T193)</f>
        <v>0</v>
      </c>
      <c r="U193" s="93">
        <f>SUM('18'!U193)</f>
        <v>0</v>
      </c>
      <c r="V193" s="202">
        <f>SUM(X193:AA193)</f>
        <v>0</v>
      </c>
      <c r="W193" s="33" t="str">
        <f>IF(ISERROR(V193/G193),"",V193/G193)</f>
        <v/>
      </c>
      <c r="X193" s="93">
        <f>SUM('18'!X193)</f>
        <v>0</v>
      </c>
      <c r="Y193" s="93">
        <f>SUM('18'!Y193)</f>
        <v>0</v>
      </c>
      <c r="Z193" s="93">
        <f>SUM('18'!Z193)</f>
        <v>0</v>
      </c>
      <c r="AA193" s="93">
        <f>SUM('18'!AA193)</f>
        <v>0</v>
      </c>
      <c r="AB193" s="73"/>
      <c r="AC193" s="54"/>
      <c r="AD193" s="32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313" t="s">
        <v>187</v>
      </c>
      <c r="D194" s="107">
        <v>4.8</v>
      </c>
      <c r="E194" s="17"/>
      <c r="F194" s="13"/>
      <c r="G194" s="93">
        <f>SUM('18'!G194)</f>
        <v>0</v>
      </c>
      <c r="H194" s="95">
        <f t="shared" si="31"/>
        <v>0</v>
      </c>
      <c r="I194" s="93">
        <f>SUM('18'!I194)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SUM('18'!N194)</f>
        <v>0</v>
      </c>
      <c r="O194" s="93">
        <f>SUM('18'!O194)</f>
        <v>0</v>
      </c>
      <c r="P194" s="93">
        <f>SUM('18'!P194)</f>
        <v>0</v>
      </c>
      <c r="Q194" s="93">
        <f>SUM('18'!Q194)</f>
        <v>0</v>
      </c>
      <c r="R194" s="93">
        <f>SUM('18'!R194)</f>
        <v>0</v>
      </c>
      <c r="S194" s="93">
        <f>SUM('18'!S194)</f>
        <v>0</v>
      </c>
      <c r="T194" s="93">
        <f>SUM('18'!T194)</f>
        <v>0</v>
      </c>
      <c r="U194" s="93">
        <f>SUM('18'!U194)</f>
        <v>0</v>
      </c>
      <c r="V194" s="202">
        <f>SUM(X194:AA194)</f>
        <v>0</v>
      </c>
      <c r="W194" s="33" t="str">
        <f>IF(ISERROR(V194/G194),"",V194/G194)</f>
        <v/>
      </c>
      <c r="X194" s="93">
        <f>SUM('18'!X194)</f>
        <v>0</v>
      </c>
      <c r="Y194" s="93">
        <f>SUM('18'!Y194)</f>
        <v>0</v>
      </c>
      <c r="Z194" s="93">
        <f>SUM('18'!Z194)</f>
        <v>0</v>
      </c>
      <c r="AA194" s="93">
        <f>SUM('18'!AA194)</f>
        <v>0</v>
      </c>
      <c r="AB194" s="73"/>
      <c r="AC194" s="54"/>
      <c r="AD194" s="32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313" t="s">
        <v>179</v>
      </c>
      <c r="D195" s="107">
        <v>4.8</v>
      </c>
      <c r="E195" s="17"/>
      <c r="F195" s="13"/>
      <c r="G195" s="93">
        <f>SUM('18'!G195)</f>
        <v>0</v>
      </c>
      <c r="H195" s="95">
        <f t="shared" si="31"/>
        <v>0</v>
      </c>
      <c r="I195" s="93">
        <f>SUM('18'!I195)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SUM('18'!N195)</f>
        <v>0</v>
      </c>
      <c r="O195" s="93">
        <f>SUM('18'!O195)</f>
        <v>0</v>
      </c>
      <c r="P195" s="93">
        <f>SUM('18'!P195)</f>
        <v>0</v>
      </c>
      <c r="Q195" s="93">
        <f>SUM('18'!Q195)</f>
        <v>0</v>
      </c>
      <c r="R195" s="93">
        <f>SUM('18'!R195)</f>
        <v>0</v>
      </c>
      <c r="S195" s="93">
        <f>SUM('18'!S195)</f>
        <v>0</v>
      </c>
      <c r="T195" s="93">
        <f>SUM('18'!T195)</f>
        <v>0</v>
      </c>
      <c r="U195" s="93">
        <f>SUM('18'!U195)</f>
        <v>0</v>
      </c>
      <c r="V195" s="202"/>
      <c r="W195" s="33"/>
      <c r="X195" s="93">
        <f>SUM('18'!X195)</f>
        <v>0</v>
      </c>
      <c r="Y195" s="93">
        <f>SUM('18'!Y195)</f>
        <v>0</v>
      </c>
      <c r="Z195" s="93">
        <f>SUM('18'!Z195)</f>
        <v>0</v>
      </c>
      <c r="AA195" s="93">
        <f>SUM('18'!AA195)</f>
        <v>0</v>
      </c>
      <c r="AB195" s="73"/>
      <c r="AC195" s="54"/>
      <c r="AD195" s="32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313" t="s">
        <v>199</v>
      </c>
      <c r="D196" s="107">
        <v>4.8</v>
      </c>
      <c r="E196" s="17"/>
      <c r="F196" s="13"/>
      <c r="G196" s="93">
        <f>SUM('18'!G196)</f>
        <v>0</v>
      </c>
      <c r="H196" s="95">
        <f t="shared" si="31"/>
        <v>0</v>
      </c>
      <c r="I196" s="93">
        <f>SUM('18'!I196)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SUM('18'!N196)</f>
        <v>0</v>
      </c>
      <c r="O196" s="93">
        <f>SUM('18'!O196)</f>
        <v>0</v>
      </c>
      <c r="P196" s="93">
        <f>SUM('18'!P196)</f>
        <v>0</v>
      </c>
      <c r="Q196" s="93">
        <f>SUM('18'!Q196)</f>
        <v>0</v>
      </c>
      <c r="R196" s="93">
        <f>SUM('18'!R196)</f>
        <v>0</v>
      </c>
      <c r="S196" s="93">
        <f>SUM('18'!S196)</f>
        <v>0</v>
      </c>
      <c r="T196" s="93">
        <f>SUM('18'!T196)</f>
        <v>0</v>
      </c>
      <c r="U196" s="93">
        <f>SUM('18'!U196)</f>
        <v>0</v>
      </c>
      <c r="V196" s="202"/>
      <c r="W196" s="33"/>
      <c r="X196" s="93">
        <f>SUM('18'!X196)</f>
        <v>0</v>
      </c>
      <c r="Y196" s="93">
        <f>SUM('18'!Y196)</f>
        <v>0</v>
      </c>
      <c r="Z196" s="93">
        <f>SUM('18'!Z196)</f>
        <v>0</v>
      </c>
      <c r="AA196" s="93">
        <f>SUM('18'!AA196)</f>
        <v>0</v>
      </c>
      <c r="AB196" s="73"/>
      <c r="AC196" s="54"/>
      <c r="AD196" s="32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SUM('18'!G197)</f>
        <v>0</v>
      </c>
      <c r="H197" s="95">
        <f t="shared" si="31"/>
        <v>0</v>
      </c>
      <c r="I197" s="93">
        <f>SUM('18'!I197)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SUM('18'!N197)</f>
        <v>0</v>
      </c>
      <c r="O197" s="93">
        <f>SUM('18'!O197)</f>
        <v>0</v>
      </c>
      <c r="P197" s="93">
        <f>SUM('18'!P197)</f>
        <v>0</v>
      </c>
      <c r="Q197" s="93">
        <f>SUM('18'!Q197)</f>
        <v>0</v>
      </c>
      <c r="R197" s="93">
        <f>SUM('18'!R197)</f>
        <v>0</v>
      </c>
      <c r="S197" s="93">
        <f>SUM('18'!S197)</f>
        <v>0</v>
      </c>
      <c r="T197" s="93">
        <f>SUM('18'!T197)</f>
        <v>0</v>
      </c>
      <c r="U197" s="93">
        <f>SUM('18'!U197)</f>
        <v>0</v>
      </c>
      <c r="V197" s="202"/>
      <c r="W197" s="33"/>
      <c r="X197" s="93">
        <f>SUM('18'!X197)</f>
        <v>0</v>
      </c>
      <c r="Y197" s="93">
        <f>SUM('18'!Y197)</f>
        <v>0</v>
      </c>
      <c r="Z197" s="93">
        <f>SUM('18'!Z197)</f>
        <v>0</v>
      </c>
      <c r="AA197" s="93">
        <f>SUM('18'!AA197)</f>
        <v>0</v>
      </c>
      <c r="AB197" s="73"/>
      <c r="AC197" s="54"/>
      <c r="AD197" s="32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SUM('18'!G198)</f>
        <v>0</v>
      </c>
      <c r="H198" s="95">
        <f t="shared" si="31"/>
        <v>0</v>
      </c>
      <c r="I198" s="93">
        <f>SUM('18'!I198)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SUM('18'!N198)</f>
        <v>0</v>
      </c>
      <c r="O198" s="93">
        <f>SUM('18'!O198)</f>
        <v>0</v>
      </c>
      <c r="P198" s="93">
        <f>SUM('18'!P198)</f>
        <v>0</v>
      </c>
      <c r="Q198" s="93">
        <f>SUM('18'!Q198)</f>
        <v>0</v>
      </c>
      <c r="R198" s="93">
        <f>SUM('18'!R198)</f>
        <v>0</v>
      </c>
      <c r="S198" s="93">
        <f>SUM('18'!S198)</f>
        <v>0</v>
      </c>
      <c r="T198" s="93">
        <f>SUM('18'!T198)</f>
        <v>0</v>
      </c>
      <c r="U198" s="93">
        <f>SUM('18'!U198)</f>
        <v>0</v>
      </c>
      <c r="V198" s="202"/>
      <c r="W198" s="33"/>
      <c r="X198" s="93">
        <f>SUM('18'!X198)</f>
        <v>0</v>
      </c>
      <c r="Y198" s="93">
        <f>SUM('18'!Y198)</f>
        <v>0</v>
      </c>
      <c r="Z198" s="93">
        <f>SUM('18'!Z198)</f>
        <v>0</v>
      </c>
      <c r="AA198" s="93">
        <f>SUM('18'!AA198)</f>
        <v>0</v>
      </c>
      <c r="AB198" s="73"/>
      <c r="AC198" s="54"/>
      <c r="AD198" s="32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07" t="s">
        <v>70</v>
      </c>
      <c r="B199" s="608"/>
      <c r="C199" s="31" t="s">
        <v>71</v>
      </c>
      <c r="D199" s="30"/>
      <c r="E199" s="30"/>
      <c r="F199" s="30"/>
      <c r="G199" s="94">
        <f>SUM(G178:G198)</f>
        <v>888</v>
      </c>
      <c r="H199" s="30">
        <f>SUM(H178:H198)</f>
        <v>4519.92</v>
      </c>
      <c r="I199" s="30">
        <f>SUM(I178:I198)</f>
        <v>45</v>
      </c>
      <c r="J199" s="31">
        <f t="array" ref="J199">IF(ISERROR(G199/I199),"",G199/I199)</f>
        <v>19.733333333333334</v>
      </c>
      <c r="K199" s="30">
        <f>SUM(K178:K198)</f>
        <v>38.608695652173914</v>
      </c>
      <c r="L199" s="98"/>
      <c r="M199" s="89">
        <f t="shared" ref="M199:AA199" si="33">SUM(M178:M198)</f>
        <v>6.391304347826086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SUM('18'!G200)</f>
        <v>0</v>
      </c>
      <c r="H200" s="321">
        <f t="shared" ref="H200:H256" si="34">D200*G200</f>
        <v>0</v>
      </c>
      <c r="I200" s="93">
        <f>SUM('18'!I200)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SUM('18'!N200)</f>
        <v>0</v>
      </c>
      <c r="O200" s="93">
        <f>SUM('18'!O200)</f>
        <v>0</v>
      </c>
      <c r="P200" s="93">
        <f>SUM('18'!P200)</f>
        <v>0</v>
      </c>
      <c r="Q200" s="93">
        <f>SUM('18'!Q200)</f>
        <v>0</v>
      </c>
      <c r="R200" s="93">
        <f>SUM('18'!R200)</f>
        <v>0</v>
      </c>
      <c r="S200" s="93">
        <f>SUM('18'!S200)</f>
        <v>0</v>
      </c>
      <c r="T200" s="93">
        <f>SUM('18'!T200)</f>
        <v>0</v>
      </c>
      <c r="U200" s="93">
        <f>SUM('18'!U200)</f>
        <v>0</v>
      </c>
      <c r="V200" s="202">
        <f>SUM(X200:AA200)</f>
        <v>0</v>
      </c>
      <c r="W200" s="33" t="str">
        <f>IF(ISERROR(V200/G200),"",V200/G200)</f>
        <v/>
      </c>
      <c r="X200" s="93">
        <f>SUM('18'!X200)</f>
        <v>0</v>
      </c>
      <c r="Y200" s="93">
        <f>SUM('18'!Y200)</f>
        <v>0</v>
      </c>
      <c r="Z200" s="93">
        <f>SUM('18'!Z200)</f>
        <v>0</v>
      </c>
      <c r="AA200" s="93">
        <f>SUM('18'!AA200)</f>
        <v>0</v>
      </c>
      <c r="AB200" s="25"/>
      <c r="AC200" s="54"/>
      <c r="AD200" s="32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SUM('18'!G201)</f>
        <v>0</v>
      </c>
      <c r="H201" s="321">
        <f t="shared" si="34"/>
        <v>0</v>
      </c>
      <c r="I201" s="93">
        <f>SUM('18'!I201)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2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SUM('18'!G202)</f>
        <v>0</v>
      </c>
      <c r="H202" s="321">
        <f t="shared" si="34"/>
        <v>0</v>
      </c>
      <c r="I202" s="93">
        <f>SUM('18'!I202)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SUM('18'!N202)</f>
        <v>0</v>
      </c>
      <c r="O202" s="93">
        <f>SUM('18'!O202)</f>
        <v>0</v>
      </c>
      <c r="P202" s="93">
        <f>SUM('18'!P202)</f>
        <v>0</v>
      </c>
      <c r="Q202" s="93">
        <f>SUM('18'!Q202)</f>
        <v>0</v>
      </c>
      <c r="R202" s="93">
        <f>SUM('18'!R202)</f>
        <v>0</v>
      </c>
      <c r="S202" s="93">
        <f>SUM('18'!S202)</f>
        <v>0</v>
      </c>
      <c r="T202" s="93">
        <f>SUM('18'!T202)</f>
        <v>0</v>
      </c>
      <c r="U202" s="93">
        <f>SUM('18'!U202)</f>
        <v>0</v>
      </c>
      <c r="V202" s="202">
        <f>SUM(X202:AA202)</f>
        <v>0</v>
      </c>
      <c r="W202" s="33" t="str">
        <f>IF(ISERROR(V202/G202),"",V202/G202)</f>
        <v/>
      </c>
      <c r="X202" s="93">
        <f>SUM('18'!X202)</f>
        <v>0</v>
      </c>
      <c r="Y202" s="93">
        <f>SUM('18'!Y202)</f>
        <v>0</v>
      </c>
      <c r="Z202" s="93">
        <f>SUM('18'!Z202)</f>
        <v>0</v>
      </c>
      <c r="AA202" s="93">
        <f>SUM('18'!AA202)</f>
        <v>0</v>
      </c>
      <c r="AB202" s="25"/>
      <c r="AC202" s="54"/>
      <c r="AD202" s="32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SUM('18'!G203)</f>
        <v>0</v>
      </c>
      <c r="H203" s="321">
        <f t="shared" si="34"/>
        <v>0</v>
      </c>
      <c r="I203" s="93">
        <f>SUM('18'!I203)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SUM('18'!N203)</f>
        <v>0</v>
      </c>
      <c r="O203" s="93">
        <f>SUM('18'!O203)</f>
        <v>0</v>
      </c>
      <c r="P203" s="93">
        <f>SUM('18'!P203)</f>
        <v>0</v>
      </c>
      <c r="Q203" s="93">
        <f>SUM('18'!Q203)</f>
        <v>0</v>
      </c>
      <c r="R203" s="93">
        <f>SUM('18'!R203)</f>
        <v>0</v>
      </c>
      <c r="S203" s="93">
        <f>SUM('18'!S203)</f>
        <v>0</v>
      </c>
      <c r="T203" s="93">
        <f>SUM('18'!T203)</f>
        <v>0</v>
      </c>
      <c r="U203" s="93">
        <f>SUM('18'!U203)</f>
        <v>0</v>
      </c>
      <c r="V203" s="202">
        <f>SUM(X203:AA203)</f>
        <v>0</v>
      </c>
      <c r="W203" s="33" t="str">
        <f>IF(ISERROR(V203/G203),"",V203/G203)</f>
        <v/>
      </c>
      <c r="X203" s="93">
        <f>SUM('18'!X203)</f>
        <v>0</v>
      </c>
      <c r="Y203" s="93">
        <f>SUM('18'!Y203)</f>
        <v>0</v>
      </c>
      <c r="Z203" s="93">
        <f>SUM('18'!Z203)</f>
        <v>0</v>
      </c>
      <c r="AA203" s="93">
        <f>SUM('18'!AA203)</f>
        <v>0</v>
      </c>
      <c r="AB203" s="25"/>
      <c r="AC203" s="54"/>
      <c r="AD203" s="32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SUM('18'!G204)</f>
        <v>0</v>
      </c>
      <c r="H204" s="321">
        <f t="shared" si="34"/>
        <v>0</v>
      </c>
      <c r="I204" s="93">
        <f>SUM('18'!I204)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SUM('18'!N204)</f>
        <v>0</v>
      </c>
      <c r="O204" s="93">
        <f>SUM('18'!O204)</f>
        <v>0</v>
      </c>
      <c r="P204" s="93">
        <f>SUM('18'!P204)</f>
        <v>0</v>
      </c>
      <c r="Q204" s="93">
        <f>SUM('18'!Q204)</f>
        <v>0</v>
      </c>
      <c r="R204" s="93">
        <f>SUM('18'!R204)</f>
        <v>0</v>
      </c>
      <c r="S204" s="93">
        <f>SUM('18'!S204)</f>
        <v>0</v>
      </c>
      <c r="T204" s="93">
        <f>SUM('18'!T204)</f>
        <v>0</v>
      </c>
      <c r="U204" s="93">
        <f>SUM('18'!U204)</f>
        <v>0</v>
      </c>
      <c r="V204" s="202">
        <f>SUM(X204:AA204)</f>
        <v>0</v>
      </c>
      <c r="W204" s="33" t="str">
        <f>IF(ISERROR(V204/G204),"",V204/G204)</f>
        <v/>
      </c>
      <c r="X204" s="93">
        <f>SUM('18'!X204)</f>
        <v>0</v>
      </c>
      <c r="Y204" s="93">
        <f>SUM('18'!Y204)</f>
        <v>0</v>
      </c>
      <c r="Z204" s="93">
        <f>SUM('18'!Z204)</f>
        <v>0</v>
      </c>
      <c r="AA204" s="93">
        <f>SUM('18'!AA204)</f>
        <v>0</v>
      </c>
      <c r="AB204" s="25"/>
      <c r="AC204" s="54"/>
      <c r="AD204" s="32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312" t="s">
        <v>414</v>
      </c>
      <c r="C205" s="183" t="s">
        <v>415</v>
      </c>
      <c r="D205" s="17">
        <v>5.03</v>
      </c>
      <c r="E205" s="17"/>
      <c r="F205" s="6"/>
      <c r="G205" s="93">
        <f>SUM('18'!G205)</f>
        <v>0</v>
      </c>
      <c r="H205" s="321">
        <f t="shared" si="34"/>
        <v>0</v>
      </c>
      <c r="I205" s="93">
        <f>SUM('18'!I205)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2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312" t="s">
        <v>414</v>
      </c>
      <c r="C206" s="183" t="s">
        <v>416</v>
      </c>
      <c r="D206" s="17">
        <v>5.03</v>
      </c>
      <c r="E206" s="17"/>
      <c r="F206" s="6"/>
      <c r="G206" s="93">
        <f>SUM('18'!G206)</f>
        <v>0</v>
      </c>
      <c r="H206" s="321">
        <f t="shared" si="34"/>
        <v>0</v>
      </c>
      <c r="I206" s="93">
        <f>SUM('18'!I206)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2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312" t="s">
        <v>414</v>
      </c>
      <c r="C207" s="183" t="s">
        <v>61</v>
      </c>
      <c r="D207" s="17">
        <v>5.03</v>
      </c>
      <c r="E207" s="17"/>
      <c r="F207" s="6"/>
      <c r="G207" s="93">
        <f>SUM('18'!G207)</f>
        <v>0</v>
      </c>
      <c r="H207" s="321">
        <f t="shared" si="34"/>
        <v>0</v>
      </c>
      <c r="I207" s="93">
        <f>SUM('18'!I207)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2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SUM('18'!G208)</f>
        <v>0</v>
      </c>
      <c r="H208" s="321">
        <f t="shared" si="34"/>
        <v>0</v>
      </c>
      <c r="I208" s="93">
        <f>SUM('18'!I208)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SUM('18'!N208)</f>
        <v>0</v>
      </c>
      <c r="O208" s="93">
        <f>SUM('18'!O208)</f>
        <v>0</v>
      </c>
      <c r="P208" s="93">
        <f>SUM('18'!P208)</f>
        <v>0</v>
      </c>
      <c r="Q208" s="93">
        <f>SUM('18'!Q208)</f>
        <v>0</v>
      </c>
      <c r="R208" s="93">
        <f>SUM('18'!R208)</f>
        <v>0</v>
      </c>
      <c r="S208" s="93">
        <f>SUM('18'!S208)</f>
        <v>0</v>
      </c>
      <c r="T208" s="93">
        <f>SUM('18'!T208)</f>
        <v>0</v>
      </c>
      <c r="U208" s="93">
        <f>SUM('18'!U208)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SUM('18'!X208)</f>
        <v>0</v>
      </c>
      <c r="Y208" s="93">
        <f>SUM('18'!Y208)</f>
        <v>0</v>
      </c>
      <c r="Z208" s="93">
        <f>SUM('18'!Z208)</f>
        <v>0</v>
      </c>
      <c r="AA208" s="93">
        <f>SUM('18'!AA208)</f>
        <v>0</v>
      </c>
      <c r="AB208" s="25"/>
      <c r="AC208" s="54"/>
      <c r="AD208" s="32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SUM('18'!G209)</f>
        <v>0</v>
      </c>
      <c r="H209" s="321">
        <f t="shared" si="34"/>
        <v>0</v>
      </c>
      <c r="I209" s="93">
        <f>SUM('18'!I209)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SUM('18'!N209)</f>
        <v>0</v>
      </c>
      <c r="O209" s="93">
        <f>SUM('18'!O209)</f>
        <v>0</v>
      </c>
      <c r="P209" s="93">
        <f>SUM('18'!P209)</f>
        <v>0</v>
      </c>
      <c r="Q209" s="93">
        <f>SUM('18'!Q209)</f>
        <v>0</v>
      </c>
      <c r="R209" s="93">
        <f>SUM('18'!R209)</f>
        <v>0</v>
      </c>
      <c r="S209" s="93">
        <f>SUM('18'!S209)</f>
        <v>0</v>
      </c>
      <c r="T209" s="93">
        <f>SUM('18'!T209)</f>
        <v>0</v>
      </c>
      <c r="U209" s="93">
        <f>SUM('18'!U209)</f>
        <v>0</v>
      </c>
      <c r="V209" s="202">
        <f t="shared" si="36"/>
        <v>0</v>
      </c>
      <c r="W209" s="33" t="str">
        <f t="shared" si="37"/>
        <v/>
      </c>
      <c r="X209" s="93">
        <f>SUM('18'!X209)</f>
        <v>0</v>
      </c>
      <c r="Y209" s="93">
        <f>SUM('18'!Y209)</f>
        <v>0</v>
      </c>
      <c r="Z209" s="93">
        <f>SUM('18'!Z209)</f>
        <v>0</v>
      </c>
      <c r="AA209" s="93">
        <f>SUM('18'!AA209)</f>
        <v>0</v>
      </c>
      <c r="AB209" s="25"/>
      <c r="AC209" s="54"/>
      <c r="AD209" s="32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SUM('18'!G210)</f>
        <v>0</v>
      </c>
      <c r="H210" s="321">
        <f t="shared" si="34"/>
        <v>0</v>
      </c>
      <c r="I210" s="93">
        <f>SUM('18'!I210)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SUM('18'!N210)</f>
        <v>0</v>
      </c>
      <c r="O210" s="93">
        <f>SUM('18'!O210)</f>
        <v>0</v>
      </c>
      <c r="P210" s="93">
        <f>SUM('18'!P210)</f>
        <v>0</v>
      </c>
      <c r="Q210" s="93">
        <f>SUM('18'!Q210)</f>
        <v>0</v>
      </c>
      <c r="R210" s="93">
        <f>SUM('18'!R210)</f>
        <v>0</v>
      </c>
      <c r="S210" s="93">
        <f>SUM('18'!S210)</f>
        <v>0</v>
      </c>
      <c r="T210" s="93">
        <f>SUM('18'!T210)</f>
        <v>0</v>
      </c>
      <c r="U210" s="93">
        <f>SUM('18'!U210)</f>
        <v>0</v>
      </c>
      <c r="V210" s="202">
        <f t="shared" si="36"/>
        <v>0</v>
      </c>
      <c r="W210" s="33" t="str">
        <f t="shared" si="37"/>
        <v/>
      </c>
      <c r="X210" s="93">
        <f>SUM('18'!X210)</f>
        <v>0</v>
      </c>
      <c r="Y210" s="93">
        <f>SUM('18'!Y210)</f>
        <v>0</v>
      </c>
      <c r="Z210" s="93">
        <f>SUM('18'!Z210)</f>
        <v>0</v>
      </c>
      <c r="AA210" s="93">
        <f>SUM('18'!AA210)</f>
        <v>0</v>
      </c>
      <c r="AB210" s="25"/>
      <c r="AC210" s="54"/>
      <c r="AD210" s="32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SUM('18'!G211)</f>
        <v>0</v>
      </c>
      <c r="H211" s="321">
        <f t="shared" si="34"/>
        <v>0</v>
      </c>
      <c r="I211" s="93">
        <f>SUM('18'!I211)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SUM('18'!N211)</f>
        <v>0</v>
      </c>
      <c r="O211" s="93">
        <f>SUM('18'!O211)</f>
        <v>0</v>
      </c>
      <c r="P211" s="93">
        <f>SUM('18'!P211)</f>
        <v>0</v>
      </c>
      <c r="Q211" s="93">
        <f>SUM('18'!Q211)</f>
        <v>0</v>
      </c>
      <c r="R211" s="93">
        <f>SUM('18'!R211)</f>
        <v>0</v>
      </c>
      <c r="S211" s="93">
        <f>SUM('18'!S211)</f>
        <v>0</v>
      </c>
      <c r="T211" s="93">
        <f>SUM('18'!T211)</f>
        <v>0</v>
      </c>
      <c r="U211" s="93">
        <f>SUM('18'!U211)</f>
        <v>0</v>
      </c>
      <c r="V211" s="202">
        <f t="shared" si="36"/>
        <v>0</v>
      </c>
      <c r="W211" s="33" t="str">
        <f t="shared" si="37"/>
        <v/>
      </c>
      <c r="X211" s="93">
        <f>SUM('18'!X211)</f>
        <v>0</v>
      </c>
      <c r="Y211" s="93">
        <f>SUM('18'!Y211)</f>
        <v>0</v>
      </c>
      <c r="Z211" s="93">
        <f>SUM('18'!Z211)</f>
        <v>0</v>
      </c>
      <c r="AA211" s="93">
        <f>SUM('18'!AA211)</f>
        <v>0</v>
      </c>
      <c r="AB211" s="25"/>
      <c r="AC211" s="54"/>
      <c r="AD211" s="32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SUM('18'!G212)</f>
        <v>0</v>
      </c>
      <c r="H212" s="321">
        <f t="shared" si="34"/>
        <v>0</v>
      </c>
      <c r="I212" s="93">
        <f>SUM('18'!I212)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SUM('18'!N212)</f>
        <v>0</v>
      </c>
      <c r="O212" s="93">
        <f>SUM('18'!O212)</f>
        <v>0</v>
      </c>
      <c r="P212" s="93">
        <f>SUM('18'!P212)</f>
        <v>0</v>
      </c>
      <c r="Q212" s="93">
        <f>SUM('18'!Q212)</f>
        <v>0</v>
      </c>
      <c r="R212" s="93">
        <f>SUM('18'!R212)</f>
        <v>0</v>
      </c>
      <c r="S212" s="93">
        <f>SUM('18'!S212)</f>
        <v>0</v>
      </c>
      <c r="T212" s="93">
        <f>SUM('18'!T212)</f>
        <v>0</v>
      </c>
      <c r="U212" s="93">
        <f>SUM('18'!U212)</f>
        <v>0</v>
      </c>
      <c r="V212" s="202">
        <f t="shared" si="36"/>
        <v>0</v>
      </c>
      <c r="W212" s="33" t="str">
        <f t="shared" si="37"/>
        <v/>
      </c>
      <c r="X212" s="93">
        <f>SUM('18'!X212)</f>
        <v>0</v>
      </c>
      <c r="Y212" s="93">
        <f>SUM('18'!Y212)</f>
        <v>0</v>
      </c>
      <c r="Z212" s="93">
        <f>SUM('18'!Z212)</f>
        <v>0</v>
      </c>
      <c r="AA212" s="93">
        <f>SUM('18'!AA212)</f>
        <v>0</v>
      </c>
      <c r="AB212" s="25"/>
      <c r="AC212" s="54"/>
      <c r="AD212" s="32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SUM('18'!G213)</f>
        <v>0</v>
      </c>
      <c r="H213" s="321">
        <f t="shared" si="34"/>
        <v>0</v>
      </c>
      <c r="I213" s="93">
        <f>SUM('18'!I213)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SUM('18'!N213)</f>
        <v>0</v>
      </c>
      <c r="O213" s="93">
        <f>SUM('18'!O213)</f>
        <v>0</v>
      </c>
      <c r="P213" s="93">
        <f>SUM('18'!P213)</f>
        <v>0</v>
      </c>
      <c r="Q213" s="93">
        <f>SUM('18'!Q213)</f>
        <v>0</v>
      </c>
      <c r="R213" s="93">
        <f>SUM('18'!R213)</f>
        <v>0</v>
      </c>
      <c r="S213" s="93">
        <f>SUM('18'!S213)</f>
        <v>0</v>
      </c>
      <c r="T213" s="93">
        <f>SUM('18'!T213)</f>
        <v>0</v>
      </c>
      <c r="U213" s="93">
        <f>SUM('18'!U213)</f>
        <v>0</v>
      </c>
      <c r="V213" s="202">
        <f t="shared" si="36"/>
        <v>0</v>
      </c>
      <c r="W213" s="33" t="str">
        <f t="shared" si="37"/>
        <v/>
      </c>
      <c r="X213" s="93">
        <f>SUM('18'!X213)</f>
        <v>0</v>
      </c>
      <c r="Y213" s="93">
        <f>SUM('18'!Y213)</f>
        <v>0</v>
      </c>
      <c r="Z213" s="93">
        <f>SUM('18'!Z213)</f>
        <v>0</v>
      </c>
      <c r="AA213" s="93">
        <f>SUM('18'!AA213)</f>
        <v>0</v>
      </c>
      <c r="AB213" s="73"/>
      <c r="AC213" s="54"/>
      <c r="AD213" s="32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SUM('18'!G214)</f>
        <v>0</v>
      </c>
      <c r="H214" s="321">
        <f t="shared" si="34"/>
        <v>0</v>
      </c>
      <c r="I214" s="93">
        <f>SUM('18'!I214)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SUM('18'!N214)</f>
        <v>0</v>
      </c>
      <c r="O214" s="93">
        <f>SUM('18'!O214)</f>
        <v>0</v>
      </c>
      <c r="P214" s="93">
        <f>SUM('18'!P214)</f>
        <v>0</v>
      </c>
      <c r="Q214" s="93">
        <f>SUM('18'!Q214)</f>
        <v>0</v>
      </c>
      <c r="R214" s="93">
        <f>SUM('18'!R214)</f>
        <v>0</v>
      </c>
      <c r="S214" s="93">
        <f>SUM('18'!S214)</f>
        <v>0</v>
      </c>
      <c r="T214" s="93">
        <f>SUM('18'!T214)</f>
        <v>0</v>
      </c>
      <c r="U214" s="93">
        <f>SUM('18'!U214)</f>
        <v>0</v>
      </c>
      <c r="V214" s="202">
        <f t="shared" si="36"/>
        <v>0</v>
      </c>
      <c r="W214" s="33" t="str">
        <f t="shared" si="37"/>
        <v/>
      </c>
      <c r="X214" s="93">
        <f>SUM('18'!X214)</f>
        <v>0</v>
      </c>
      <c r="Y214" s="93">
        <f>SUM('18'!Y214)</f>
        <v>0</v>
      </c>
      <c r="Z214" s="93">
        <f>SUM('18'!Z214)</f>
        <v>0</v>
      </c>
      <c r="AA214" s="93">
        <f>SUM('18'!AA214)</f>
        <v>0</v>
      </c>
      <c r="AB214" s="25"/>
      <c r="AC214" s="54"/>
      <c r="AD214" s="32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SUM('18'!G215)</f>
        <v>0</v>
      </c>
      <c r="H215" s="321">
        <f t="shared" si="34"/>
        <v>0</v>
      </c>
      <c r="I215" s="93">
        <f>SUM('18'!I215)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SUM('18'!N215)</f>
        <v>0</v>
      </c>
      <c r="O215" s="93">
        <f>SUM('18'!O215)</f>
        <v>0</v>
      </c>
      <c r="P215" s="93">
        <f>SUM('18'!P215)</f>
        <v>0</v>
      </c>
      <c r="Q215" s="93">
        <f>SUM('18'!Q215)</f>
        <v>0</v>
      </c>
      <c r="R215" s="93">
        <f>SUM('18'!R215)</f>
        <v>0</v>
      </c>
      <c r="S215" s="93">
        <f>SUM('18'!S215)</f>
        <v>0</v>
      </c>
      <c r="T215" s="93">
        <f>SUM('18'!T215)</f>
        <v>0</v>
      </c>
      <c r="U215" s="93">
        <f>SUM('18'!U215)</f>
        <v>0</v>
      </c>
      <c r="V215" s="202">
        <f t="shared" si="36"/>
        <v>0</v>
      </c>
      <c r="W215" s="33" t="str">
        <f t="shared" si="37"/>
        <v/>
      </c>
      <c r="X215" s="93">
        <f>SUM('18'!X215)</f>
        <v>0</v>
      </c>
      <c r="Y215" s="93">
        <f>SUM('18'!Y215)</f>
        <v>0</v>
      </c>
      <c r="Z215" s="93">
        <f>SUM('18'!Z215)</f>
        <v>0</v>
      </c>
      <c r="AA215" s="93">
        <f>SUM('18'!AA215)</f>
        <v>0</v>
      </c>
      <c r="AB215" s="73"/>
      <c r="AC215" s="54"/>
      <c r="AD215" s="32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SUM('18'!G216)</f>
        <v>0</v>
      </c>
      <c r="H216" s="321">
        <f t="shared" si="34"/>
        <v>0</v>
      </c>
      <c r="I216" s="93">
        <f>SUM('18'!I216)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SUM('18'!N216)</f>
        <v>0</v>
      </c>
      <c r="O216" s="93">
        <f>SUM('18'!O216)</f>
        <v>0</v>
      </c>
      <c r="P216" s="93">
        <f>SUM('18'!P216)</f>
        <v>0</v>
      </c>
      <c r="Q216" s="93">
        <f>SUM('18'!Q216)</f>
        <v>0</v>
      </c>
      <c r="R216" s="93">
        <f>SUM('18'!R216)</f>
        <v>0</v>
      </c>
      <c r="S216" s="93">
        <f>SUM('18'!S216)</f>
        <v>0</v>
      </c>
      <c r="T216" s="93">
        <f>SUM('18'!T216)</f>
        <v>0</v>
      </c>
      <c r="U216" s="93">
        <f>SUM('18'!U216)</f>
        <v>0</v>
      </c>
      <c r="V216" s="202">
        <f t="shared" si="36"/>
        <v>0</v>
      </c>
      <c r="W216" s="33" t="str">
        <f t="shared" si="37"/>
        <v/>
      </c>
      <c r="X216" s="93">
        <f>SUM('18'!X216)</f>
        <v>0</v>
      </c>
      <c r="Y216" s="93">
        <f>SUM('18'!Y216)</f>
        <v>0</v>
      </c>
      <c r="Z216" s="93">
        <f>SUM('18'!Z216)</f>
        <v>0</v>
      </c>
      <c r="AA216" s="93">
        <f>SUM('18'!AA216)</f>
        <v>0</v>
      </c>
      <c r="AB216" s="25"/>
      <c r="AC216" s="54"/>
      <c r="AD216" s="32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SUM('18'!G217)</f>
        <v>0</v>
      </c>
      <c r="H217" s="321">
        <f t="shared" si="34"/>
        <v>0</v>
      </c>
      <c r="I217" s="93">
        <f>SUM('18'!I217)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SUM('18'!N217)</f>
        <v>0</v>
      </c>
      <c r="O217" s="93">
        <f>SUM('18'!O217)</f>
        <v>0</v>
      </c>
      <c r="P217" s="93">
        <f>SUM('18'!P217)</f>
        <v>0</v>
      </c>
      <c r="Q217" s="93">
        <f>SUM('18'!Q217)</f>
        <v>0</v>
      </c>
      <c r="R217" s="93">
        <f>SUM('18'!R217)</f>
        <v>0</v>
      </c>
      <c r="S217" s="93">
        <f>SUM('18'!S217)</f>
        <v>0</v>
      </c>
      <c r="T217" s="93">
        <f>SUM('18'!T217)</f>
        <v>0</v>
      </c>
      <c r="U217" s="93">
        <f>SUM('18'!U217)</f>
        <v>0</v>
      </c>
      <c r="V217" s="202">
        <f t="shared" si="36"/>
        <v>0</v>
      </c>
      <c r="W217" s="33" t="str">
        <f t="shared" si="37"/>
        <v/>
      </c>
      <c r="X217" s="93">
        <f>SUM('18'!X217)</f>
        <v>0</v>
      </c>
      <c r="Y217" s="93">
        <f>SUM('18'!Y217)</f>
        <v>0</v>
      </c>
      <c r="Z217" s="93">
        <f>SUM('18'!Z217)</f>
        <v>0</v>
      </c>
      <c r="AA217" s="93">
        <f>SUM('18'!AA217)</f>
        <v>0</v>
      </c>
      <c r="AB217" s="25"/>
      <c r="AC217" s="54"/>
      <c r="AD217" s="32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SUM('18'!G218)</f>
        <v>0</v>
      </c>
      <c r="H218" s="321">
        <f t="shared" si="34"/>
        <v>0</v>
      </c>
      <c r="I218" s="93">
        <f>SUM('18'!I218)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SUM('18'!N218)</f>
        <v>0</v>
      </c>
      <c r="O218" s="93">
        <f>SUM('18'!O218)</f>
        <v>0</v>
      </c>
      <c r="P218" s="93">
        <f>SUM('18'!P218)</f>
        <v>0</v>
      </c>
      <c r="Q218" s="93">
        <f>SUM('18'!Q218)</f>
        <v>0</v>
      </c>
      <c r="R218" s="93">
        <f>SUM('18'!R218)</f>
        <v>0</v>
      </c>
      <c r="S218" s="93">
        <f>SUM('18'!S218)</f>
        <v>0</v>
      </c>
      <c r="T218" s="93">
        <f>SUM('18'!T218)</f>
        <v>0</v>
      </c>
      <c r="U218" s="93">
        <f>SUM('18'!U218)</f>
        <v>0</v>
      </c>
      <c r="V218" s="202">
        <f t="shared" si="36"/>
        <v>0</v>
      </c>
      <c r="W218" s="33" t="str">
        <f t="shared" si="37"/>
        <v/>
      </c>
      <c r="X218" s="93">
        <f>SUM('18'!X218)</f>
        <v>0</v>
      </c>
      <c r="Y218" s="93">
        <f>SUM('18'!Y218)</f>
        <v>0</v>
      </c>
      <c r="Z218" s="93">
        <f>SUM('18'!Z218)</f>
        <v>0</v>
      </c>
      <c r="AA218" s="93">
        <f>SUM('18'!AA218)</f>
        <v>0</v>
      </c>
      <c r="AB218" s="25"/>
      <c r="AC218" s="54"/>
      <c r="AD218" s="32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SUM('18'!G219)</f>
        <v>0</v>
      </c>
      <c r="H219" s="321">
        <f t="shared" si="34"/>
        <v>0</v>
      </c>
      <c r="I219" s="93">
        <f>SUM('18'!I219)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SUM('18'!N219)</f>
        <v>0</v>
      </c>
      <c r="O219" s="93">
        <f>SUM('18'!O219)</f>
        <v>0</v>
      </c>
      <c r="P219" s="93">
        <f>SUM('18'!P219)</f>
        <v>0</v>
      </c>
      <c r="Q219" s="93">
        <f>SUM('18'!Q219)</f>
        <v>0</v>
      </c>
      <c r="R219" s="93">
        <f>SUM('18'!R219)</f>
        <v>0</v>
      </c>
      <c r="S219" s="93">
        <f>SUM('18'!S219)</f>
        <v>0</v>
      </c>
      <c r="T219" s="93">
        <f>SUM('18'!T219)</f>
        <v>0</v>
      </c>
      <c r="U219" s="93">
        <f>SUM('18'!U219)</f>
        <v>0</v>
      </c>
      <c r="V219" s="202">
        <f t="shared" si="36"/>
        <v>0</v>
      </c>
      <c r="W219" s="33" t="str">
        <f t="shared" si="37"/>
        <v/>
      </c>
      <c r="X219" s="93">
        <f>SUM('18'!X219)</f>
        <v>0</v>
      </c>
      <c r="Y219" s="93">
        <f>SUM('18'!Y219)</f>
        <v>0</v>
      </c>
      <c r="Z219" s="93">
        <f>SUM('18'!Z219)</f>
        <v>0</v>
      </c>
      <c r="AA219" s="93">
        <f>SUM('18'!AA219)</f>
        <v>0</v>
      </c>
      <c r="AB219" s="25"/>
      <c r="AC219" s="54"/>
      <c r="AD219" s="32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SUM('18'!G220)</f>
        <v>0</v>
      </c>
      <c r="H220" s="321">
        <f t="shared" si="34"/>
        <v>0</v>
      </c>
      <c r="I220" s="93">
        <f>SUM('18'!I220)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SUM('18'!N220)</f>
        <v>0</v>
      </c>
      <c r="O220" s="93">
        <f>SUM('18'!O220)</f>
        <v>0</v>
      </c>
      <c r="P220" s="93">
        <f>SUM('18'!P220)</f>
        <v>0</v>
      </c>
      <c r="Q220" s="93">
        <f>SUM('18'!Q220)</f>
        <v>0</v>
      </c>
      <c r="R220" s="93">
        <f>SUM('18'!R220)</f>
        <v>0</v>
      </c>
      <c r="S220" s="93">
        <f>SUM('18'!S220)</f>
        <v>0</v>
      </c>
      <c r="T220" s="93">
        <f>SUM('18'!T220)</f>
        <v>0</v>
      </c>
      <c r="U220" s="93">
        <f>SUM('18'!U220)</f>
        <v>0</v>
      </c>
      <c r="V220" s="202"/>
      <c r="W220" s="33"/>
      <c r="X220" s="93">
        <f>SUM('18'!X220)</f>
        <v>0</v>
      </c>
      <c r="Y220" s="93">
        <f>SUM('18'!Y220)</f>
        <v>0</v>
      </c>
      <c r="Z220" s="93">
        <f>SUM('18'!Z220)</f>
        <v>0</v>
      </c>
      <c r="AA220" s="93">
        <f>SUM('18'!AA220)</f>
        <v>0</v>
      </c>
      <c r="AB220" s="25"/>
      <c r="AC220" s="54"/>
      <c r="AD220" s="32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SUM('18'!G221)</f>
        <v>0</v>
      </c>
      <c r="H221" s="321">
        <f t="shared" si="34"/>
        <v>0</v>
      </c>
      <c r="I221" s="93">
        <f>SUM('18'!I221)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SUM('18'!N221)</f>
        <v>0</v>
      </c>
      <c r="O221" s="93">
        <f>SUM('18'!O221)</f>
        <v>0</v>
      </c>
      <c r="P221" s="93">
        <f>SUM('18'!P221)</f>
        <v>0</v>
      </c>
      <c r="Q221" s="93">
        <f>SUM('18'!Q221)</f>
        <v>0</v>
      </c>
      <c r="R221" s="93">
        <f>SUM('18'!R221)</f>
        <v>0</v>
      </c>
      <c r="S221" s="93">
        <f>SUM('18'!S221)</f>
        <v>0</v>
      </c>
      <c r="T221" s="93">
        <f>SUM('18'!T221)</f>
        <v>0</v>
      </c>
      <c r="U221" s="93">
        <f>SUM('18'!U221)</f>
        <v>0</v>
      </c>
      <c r="V221" s="202"/>
      <c r="W221" s="33"/>
      <c r="X221" s="93">
        <f>SUM('18'!X221)</f>
        <v>0</v>
      </c>
      <c r="Y221" s="93">
        <f>SUM('18'!Y221)</f>
        <v>0</v>
      </c>
      <c r="Z221" s="93">
        <f>SUM('18'!Z221)</f>
        <v>0</v>
      </c>
      <c r="AA221" s="93">
        <f>SUM('18'!AA221)</f>
        <v>0</v>
      </c>
      <c r="AB221" s="25"/>
      <c r="AC221" s="54"/>
      <c r="AD221" s="32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SUM('18'!G222)</f>
        <v>0</v>
      </c>
      <c r="H222" s="321">
        <f t="shared" si="34"/>
        <v>0</v>
      </c>
      <c r="I222" s="93">
        <f>SUM('18'!I222)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SUM('18'!N222)</f>
        <v>0</v>
      </c>
      <c r="O222" s="93">
        <f>SUM('18'!O222)</f>
        <v>0</v>
      </c>
      <c r="P222" s="93">
        <f>SUM('18'!P222)</f>
        <v>0</v>
      </c>
      <c r="Q222" s="93">
        <f>SUM('18'!Q222)</f>
        <v>0</v>
      </c>
      <c r="R222" s="93">
        <f>SUM('18'!R222)</f>
        <v>0</v>
      </c>
      <c r="S222" s="93">
        <f>SUM('18'!S222)</f>
        <v>0</v>
      </c>
      <c r="T222" s="93">
        <f>SUM('18'!T222)</f>
        <v>0</v>
      </c>
      <c r="U222" s="93">
        <f>SUM('18'!U222)</f>
        <v>0</v>
      </c>
      <c r="V222" s="202"/>
      <c r="W222" s="33"/>
      <c r="X222" s="93">
        <f>SUM('18'!X222)</f>
        <v>0</v>
      </c>
      <c r="Y222" s="93">
        <f>SUM('18'!Y222)</f>
        <v>0</v>
      </c>
      <c r="Z222" s="93">
        <f>SUM('18'!Z222)</f>
        <v>0</v>
      </c>
      <c r="AA222" s="93">
        <f>SUM('18'!AA222)</f>
        <v>0</v>
      </c>
      <c r="AB222" s="25"/>
      <c r="AC222" s="54"/>
      <c r="AD222" s="32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SUM('18'!G223)</f>
        <v>0</v>
      </c>
      <c r="H223" s="321">
        <f t="shared" si="34"/>
        <v>0</v>
      </c>
      <c r="I223" s="93">
        <f>SUM('18'!I223)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SUM('18'!N223)</f>
        <v>0</v>
      </c>
      <c r="O223" s="93">
        <f>SUM('18'!O223)</f>
        <v>0</v>
      </c>
      <c r="P223" s="93">
        <f>SUM('18'!P223)</f>
        <v>0</v>
      </c>
      <c r="Q223" s="93">
        <f>SUM('18'!Q223)</f>
        <v>0</v>
      </c>
      <c r="R223" s="93">
        <f>SUM('18'!R223)</f>
        <v>0</v>
      </c>
      <c r="S223" s="93">
        <f>SUM('18'!S223)</f>
        <v>0</v>
      </c>
      <c r="T223" s="93">
        <f>SUM('18'!T223)</f>
        <v>0</v>
      </c>
      <c r="U223" s="93">
        <f>SUM('18'!U223)</f>
        <v>0</v>
      </c>
      <c r="V223" s="202"/>
      <c r="W223" s="33"/>
      <c r="X223" s="93">
        <f>SUM('18'!X223)</f>
        <v>0</v>
      </c>
      <c r="Y223" s="93">
        <f>SUM('18'!Y223)</f>
        <v>0</v>
      </c>
      <c r="Z223" s="93">
        <f>SUM('18'!Z223)</f>
        <v>0</v>
      </c>
      <c r="AA223" s="93">
        <f>SUM('18'!AA223)</f>
        <v>0</v>
      </c>
      <c r="AB223" s="25"/>
      <c r="AC223" s="54"/>
      <c r="AD223" s="32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SUM('18'!G224)</f>
        <v>0</v>
      </c>
      <c r="H224" s="321">
        <f t="shared" si="34"/>
        <v>0</v>
      </c>
      <c r="I224" s="93">
        <f>SUM('18'!I224)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SUM('18'!N224)</f>
        <v>0</v>
      </c>
      <c r="O224" s="93">
        <f>SUM('18'!O224)</f>
        <v>0</v>
      </c>
      <c r="P224" s="93">
        <f>SUM('18'!P224)</f>
        <v>0</v>
      </c>
      <c r="Q224" s="93">
        <f>SUM('18'!Q224)</f>
        <v>0</v>
      </c>
      <c r="R224" s="93">
        <f>SUM('18'!R224)</f>
        <v>0</v>
      </c>
      <c r="S224" s="93">
        <f>SUM('18'!S224)</f>
        <v>0</v>
      </c>
      <c r="T224" s="93">
        <f>SUM('18'!T224)</f>
        <v>0</v>
      </c>
      <c r="U224" s="93">
        <f>SUM('18'!U224)</f>
        <v>0</v>
      </c>
      <c r="V224" s="202"/>
      <c r="W224" s="33"/>
      <c r="X224" s="93">
        <f>SUM('18'!X224)</f>
        <v>0</v>
      </c>
      <c r="Y224" s="93">
        <f>SUM('18'!Y224)</f>
        <v>0</v>
      </c>
      <c r="Z224" s="93">
        <f>SUM('18'!Z224)</f>
        <v>0</v>
      </c>
      <c r="AA224" s="93">
        <f>SUM('18'!AA224)</f>
        <v>0</v>
      </c>
      <c r="AB224" s="25"/>
      <c r="AC224" s="54"/>
      <c r="AD224" s="32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SUM('18'!G225)</f>
        <v>0</v>
      </c>
      <c r="H225" s="321">
        <f t="shared" si="34"/>
        <v>0</v>
      </c>
      <c r="I225" s="93">
        <f>SUM('18'!I225)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SUM('18'!N225)</f>
        <v>0</v>
      </c>
      <c r="O225" s="93">
        <f>SUM('18'!O225)</f>
        <v>0</v>
      </c>
      <c r="P225" s="93">
        <f>SUM('18'!P225)</f>
        <v>0</v>
      </c>
      <c r="Q225" s="93">
        <f>SUM('18'!Q225)</f>
        <v>0</v>
      </c>
      <c r="R225" s="93">
        <f>SUM('18'!R225)</f>
        <v>0</v>
      </c>
      <c r="S225" s="93">
        <f>SUM('18'!S225)</f>
        <v>0</v>
      </c>
      <c r="T225" s="93">
        <f>SUM('18'!T225)</f>
        <v>0</v>
      </c>
      <c r="U225" s="93">
        <f>SUM('18'!U225)</f>
        <v>0</v>
      </c>
      <c r="V225" s="202"/>
      <c r="W225" s="33"/>
      <c r="X225" s="93">
        <f>SUM('18'!X225)</f>
        <v>0</v>
      </c>
      <c r="Y225" s="93">
        <f>SUM('18'!Y225)</f>
        <v>0</v>
      </c>
      <c r="Z225" s="93">
        <f>SUM('18'!Z225)</f>
        <v>0</v>
      </c>
      <c r="AA225" s="93">
        <f>SUM('18'!AA225)</f>
        <v>0</v>
      </c>
      <c r="AB225" s="25"/>
      <c r="AC225" s="54"/>
      <c r="AD225" s="32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SUM('18'!G226)</f>
        <v>0</v>
      </c>
      <c r="H226" s="321">
        <f t="shared" si="34"/>
        <v>0</v>
      </c>
      <c r="I226" s="93">
        <f>SUM('18'!I226)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SUM('18'!N226)</f>
        <v>0</v>
      </c>
      <c r="O226" s="93">
        <f>SUM('18'!O226)</f>
        <v>0</v>
      </c>
      <c r="P226" s="93">
        <f>SUM('18'!P226)</f>
        <v>0</v>
      </c>
      <c r="Q226" s="93">
        <f>SUM('18'!Q226)</f>
        <v>0</v>
      </c>
      <c r="R226" s="93">
        <f>SUM('18'!R226)</f>
        <v>0</v>
      </c>
      <c r="S226" s="93">
        <f>SUM('18'!S226)</f>
        <v>0</v>
      </c>
      <c r="T226" s="93">
        <f>SUM('18'!T226)</f>
        <v>0</v>
      </c>
      <c r="U226" s="93">
        <f>SUM('18'!U226)</f>
        <v>0</v>
      </c>
      <c r="V226" s="202"/>
      <c r="W226" s="33"/>
      <c r="X226" s="93">
        <f>SUM('18'!X226)</f>
        <v>0</v>
      </c>
      <c r="Y226" s="93">
        <f>SUM('18'!Y226)</f>
        <v>0</v>
      </c>
      <c r="Z226" s="93">
        <f>SUM('18'!Z226)</f>
        <v>0</v>
      </c>
      <c r="AA226" s="93">
        <f>SUM('18'!AA226)</f>
        <v>0</v>
      </c>
      <c r="AB226" s="25"/>
      <c r="AC226" s="54"/>
      <c r="AD226" s="32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SUM('18'!G227)</f>
        <v>0</v>
      </c>
      <c r="H227" s="321">
        <f t="shared" si="34"/>
        <v>0</v>
      </c>
      <c r="I227" s="93">
        <f>SUM('18'!I227)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SUM('18'!N227)</f>
        <v>0</v>
      </c>
      <c r="O227" s="93">
        <f>SUM('18'!O227)</f>
        <v>0</v>
      </c>
      <c r="P227" s="93">
        <f>SUM('18'!P227)</f>
        <v>0</v>
      </c>
      <c r="Q227" s="93">
        <f>SUM('18'!Q227)</f>
        <v>0</v>
      </c>
      <c r="R227" s="93">
        <f>SUM('18'!R227)</f>
        <v>0</v>
      </c>
      <c r="S227" s="93">
        <f>SUM('18'!S227)</f>
        <v>0</v>
      </c>
      <c r="T227" s="93">
        <f>SUM('18'!T227)</f>
        <v>0</v>
      </c>
      <c r="U227" s="93">
        <f>SUM('18'!U227)</f>
        <v>0</v>
      </c>
      <c r="V227" s="202"/>
      <c r="W227" s="33"/>
      <c r="X227" s="93">
        <f>SUM('18'!X227)</f>
        <v>0</v>
      </c>
      <c r="Y227" s="93">
        <f>SUM('18'!Y227)</f>
        <v>0</v>
      </c>
      <c r="Z227" s="93">
        <f>SUM('18'!Z227)</f>
        <v>0</v>
      </c>
      <c r="AA227" s="93">
        <f>SUM('18'!AA227)</f>
        <v>0</v>
      </c>
      <c r="AB227" s="25"/>
      <c r="AC227" s="54"/>
      <c r="AD227" s="32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SUM('18'!G228)</f>
        <v>0</v>
      </c>
      <c r="H228" s="321">
        <f t="shared" si="34"/>
        <v>0</v>
      </c>
      <c r="I228" s="93">
        <f>SUM('18'!I228)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SUM('18'!N228)</f>
        <v>0</v>
      </c>
      <c r="O228" s="93">
        <f>SUM('18'!O228)</f>
        <v>0</v>
      </c>
      <c r="P228" s="93">
        <f>SUM('18'!P228)</f>
        <v>0</v>
      </c>
      <c r="Q228" s="93">
        <f>SUM('18'!Q228)</f>
        <v>0</v>
      </c>
      <c r="R228" s="93">
        <f>SUM('18'!R228)</f>
        <v>0</v>
      </c>
      <c r="S228" s="93">
        <f>SUM('18'!S228)</f>
        <v>0</v>
      </c>
      <c r="T228" s="93">
        <f>SUM('18'!T228)</f>
        <v>0</v>
      </c>
      <c r="U228" s="93">
        <f>SUM('18'!U228)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SUM('18'!X228)</f>
        <v>0</v>
      </c>
      <c r="Y228" s="93">
        <f>SUM('18'!Y228)</f>
        <v>0</v>
      </c>
      <c r="Z228" s="93">
        <f>SUM('18'!Z228)</f>
        <v>0</v>
      </c>
      <c r="AA228" s="93">
        <f>SUM('18'!AA228)</f>
        <v>0</v>
      </c>
      <c r="AB228" s="73"/>
      <c r="AC228" s="54"/>
      <c r="AD228" s="32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SUM('18'!G229)</f>
        <v>0</v>
      </c>
      <c r="H229" s="321">
        <f t="shared" si="34"/>
        <v>0</v>
      </c>
      <c r="I229" s="93">
        <f>SUM('18'!I229)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SUM('18'!N229)</f>
        <v>0</v>
      </c>
      <c r="O229" s="93">
        <f>SUM('18'!O229)</f>
        <v>0</v>
      </c>
      <c r="P229" s="93">
        <f>SUM('18'!P229)</f>
        <v>0</v>
      </c>
      <c r="Q229" s="93">
        <f>SUM('18'!Q229)</f>
        <v>0</v>
      </c>
      <c r="R229" s="93">
        <f>SUM('18'!R229)</f>
        <v>0</v>
      </c>
      <c r="S229" s="93">
        <f>SUM('18'!S229)</f>
        <v>0</v>
      </c>
      <c r="T229" s="93">
        <f>SUM('18'!T229)</f>
        <v>0</v>
      </c>
      <c r="U229" s="93">
        <f>SUM('18'!U229)</f>
        <v>0</v>
      </c>
      <c r="V229" s="202">
        <f t="shared" si="38"/>
        <v>0</v>
      </c>
      <c r="W229" s="33" t="str">
        <f t="shared" si="39"/>
        <v/>
      </c>
      <c r="X229" s="93">
        <f>SUM('18'!X229)</f>
        <v>0</v>
      </c>
      <c r="Y229" s="93">
        <f>SUM('18'!Y229)</f>
        <v>0</v>
      </c>
      <c r="Z229" s="93">
        <f>SUM('18'!Z229)</f>
        <v>0</v>
      </c>
      <c r="AA229" s="93">
        <f>SUM('18'!AA229)</f>
        <v>0</v>
      </c>
      <c r="AB229" s="73"/>
      <c r="AC229" s="54"/>
      <c r="AD229" s="32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SUM('18'!G230)</f>
        <v>0</v>
      </c>
      <c r="H230" s="321">
        <f t="shared" si="34"/>
        <v>0</v>
      </c>
      <c r="I230" s="93">
        <f>SUM('18'!I230)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SUM('18'!N230)</f>
        <v>0</v>
      </c>
      <c r="O230" s="93">
        <f>SUM('18'!O230)</f>
        <v>0</v>
      </c>
      <c r="P230" s="93">
        <f>SUM('18'!P230)</f>
        <v>0</v>
      </c>
      <c r="Q230" s="93">
        <f>SUM('18'!Q230)</f>
        <v>0</v>
      </c>
      <c r="R230" s="93">
        <f>SUM('18'!R230)</f>
        <v>0</v>
      </c>
      <c r="S230" s="93">
        <f>SUM('18'!S230)</f>
        <v>0</v>
      </c>
      <c r="T230" s="93">
        <f>SUM('18'!T230)</f>
        <v>0</v>
      </c>
      <c r="U230" s="93">
        <f>SUM('18'!U230)</f>
        <v>0</v>
      </c>
      <c r="V230" s="202">
        <f t="shared" si="38"/>
        <v>0</v>
      </c>
      <c r="W230" s="33" t="str">
        <f t="shared" si="39"/>
        <v/>
      </c>
      <c r="X230" s="93">
        <f>SUM('18'!X230)</f>
        <v>0</v>
      </c>
      <c r="Y230" s="93">
        <f>SUM('18'!Y230)</f>
        <v>0</v>
      </c>
      <c r="Z230" s="93">
        <f>SUM('18'!Z230)</f>
        <v>0</v>
      </c>
      <c r="AA230" s="93">
        <f>SUM('18'!AA230)</f>
        <v>0</v>
      </c>
      <c r="AB230" s="73"/>
      <c r="AC230" s="54"/>
      <c r="AD230" s="32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SUM('18'!G231)</f>
        <v>0</v>
      </c>
      <c r="H231" s="321">
        <f t="shared" si="34"/>
        <v>0</v>
      </c>
      <c r="I231" s="93">
        <f>SUM('18'!I231)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SUM('18'!N231)</f>
        <v>0</v>
      </c>
      <c r="O231" s="93">
        <f>SUM('18'!O231)</f>
        <v>0</v>
      </c>
      <c r="P231" s="93">
        <f>SUM('18'!P231)</f>
        <v>0</v>
      </c>
      <c r="Q231" s="93">
        <f>SUM('18'!Q231)</f>
        <v>0</v>
      </c>
      <c r="R231" s="93">
        <f>SUM('18'!R231)</f>
        <v>0</v>
      </c>
      <c r="S231" s="93">
        <f>SUM('18'!S231)</f>
        <v>0</v>
      </c>
      <c r="T231" s="93">
        <f>SUM('18'!T231)</f>
        <v>0</v>
      </c>
      <c r="U231" s="93">
        <f>SUM('18'!U231)</f>
        <v>0</v>
      </c>
      <c r="V231" s="202">
        <f t="shared" si="38"/>
        <v>0</v>
      </c>
      <c r="W231" s="33" t="str">
        <f t="shared" si="39"/>
        <v/>
      </c>
      <c r="X231" s="93">
        <f>SUM('18'!X231)</f>
        <v>0</v>
      </c>
      <c r="Y231" s="93">
        <f>SUM('18'!Y231)</f>
        <v>0</v>
      </c>
      <c r="Z231" s="93">
        <f>SUM('18'!Z231)</f>
        <v>0</v>
      </c>
      <c r="AA231" s="93">
        <f>SUM('18'!AA231)</f>
        <v>0</v>
      </c>
      <c r="AB231" s="73"/>
      <c r="AC231" s="54"/>
      <c r="AD231" s="32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SUM('18'!G232)</f>
        <v>0</v>
      </c>
      <c r="H232" s="321">
        <f t="shared" si="34"/>
        <v>0</v>
      </c>
      <c r="I232" s="93">
        <f>SUM('18'!I232)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SUM('18'!N232)</f>
        <v>0</v>
      </c>
      <c r="O232" s="93">
        <f>SUM('18'!O232)</f>
        <v>0</v>
      </c>
      <c r="P232" s="93">
        <f>SUM('18'!P232)</f>
        <v>0</v>
      </c>
      <c r="Q232" s="93">
        <f>SUM('18'!Q232)</f>
        <v>0</v>
      </c>
      <c r="R232" s="93">
        <f>SUM('18'!R232)</f>
        <v>0</v>
      </c>
      <c r="S232" s="93">
        <f>SUM('18'!S232)</f>
        <v>0</v>
      </c>
      <c r="T232" s="93">
        <f>SUM('18'!T232)</f>
        <v>0</v>
      </c>
      <c r="U232" s="93">
        <f>SUM('18'!U232)</f>
        <v>0</v>
      </c>
      <c r="V232" s="202">
        <f t="shared" si="38"/>
        <v>0</v>
      </c>
      <c r="W232" s="33" t="str">
        <f t="shared" si="39"/>
        <v/>
      </c>
      <c r="X232" s="93">
        <f>SUM('18'!X232)</f>
        <v>0</v>
      </c>
      <c r="Y232" s="93">
        <f>SUM('18'!Y232)</f>
        <v>0</v>
      </c>
      <c r="Z232" s="93">
        <f>SUM('18'!Z232)</f>
        <v>0</v>
      </c>
      <c r="AA232" s="93">
        <f>SUM('18'!AA232)</f>
        <v>0</v>
      </c>
      <c r="AB232" s="73"/>
      <c r="AC232" s="54"/>
      <c r="AD232" s="32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SUM('18'!G233)</f>
        <v>0</v>
      </c>
      <c r="H233" s="321">
        <f t="shared" si="34"/>
        <v>0</v>
      </c>
      <c r="I233" s="93">
        <f>SUM('18'!I233)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SUM('18'!N233)</f>
        <v>0</v>
      </c>
      <c r="O233" s="93">
        <f>SUM('18'!O233)</f>
        <v>0</v>
      </c>
      <c r="P233" s="93">
        <f>SUM('18'!P233)</f>
        <v>0</v>
      </c>
      <c r="Q233" s="93">
        <f>SUM('18'!Q233)</f>
        <v>0</v>
      </c>
      <c r="R233" s="93">
        <f>SUM('18'!R233)</f>
        <v>0</v>
      </c>
      <c r="S233" s="93">
        <f>SUM('18'!S233)</f>
        <v>0</v>
      </c>
      <c r="T233" s="93">
        <f>SUM('18'!T233)</f>
        <v>0</v>
      </c>
      <c r="U233" s="93">
        <f>SUM('18'!U233)</f>
        <v>0</v>
      </c>
      <c r="V233" s="202">
        <f t="shared" si="38"/>
        <v>0</v>
      </c>
      <c r="W233" s="33" t="str">
        <f t="shared" si="39"/>
        <v/>
      </c>
      <c r="X233" s="93">
        <f>SUM('18'!X233)</f>
        <v>0</v>
      </c>
      <c r="Y233" s="93">
        <f>SUM('18'!Y233)</f>
        <v>0</v>
      </c>
      <c r="Z233" s="93">
        <f>SUM('18'!Z233)</f>
        <v>0</v>
      </c>
      <c r="AA233" s="93">
        <f>SUM('18'!AA233)</f>
        <v>0</v>
      </c>
      <c r="AB233" s="73"/>
      <c r="AC233" s="54"/>
      <c r="AD233" s="32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SUM('18'!G234)</f>
        <v>0</v>
      </c>
      <c r="H234" s="321">
        <f t="shared" si="34"/>
        <v>0</v>
      </c>
      <c r="I234" s="93">
        <f>SUM('18'!I234)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SUM('18'!N234)</f>
        <v>0</v>
      </c>
      <c r="O234" s="93">
        <f>SUM('18'!O234)</f>
        <v>0</v>
      </c>
      <c r="P234" s="93">
        <f>SUM('18'!P234)</f>
        <v>0</v>
      </c>
      <c r="Q234" s="93">
        <f>SUM('18'!Q234)</f>
        <v>0</v>
      </c>
      <c r="R234" s="93">
        <f>SUM('18'!R234)</f>
        <v>0</v>
      </c>
      <c r="S234" s="93">
        <f>SUM('18'!S234)</f>
        <v>0</v>
      </c>
      <c r="T234" s="93">
        <f>SUM('18'!T234)</f>
        <v>0</v>
      </c>
      <c r="U234" s="93">
        <f>SUM('18'!U234)</f>
        <v>0</v>
      </c>
      <c r="V234" s="202">
        <f t="shared" si="38"/>
        <v>0</v>
      </c>
      <c r="W234" s="33" t="str">
        <f t="shared" si="39"/>
        <v/>
      </c>
      <c r="X234" s="93">
        <f>SUM('18'!X234)</f>
        <v>0</v>
      </c>
      <c r="Y234" s="93">
        <f>SUM('18'!Y234)</f>
        <v>0</v>
      </c>
      <c r="Z234" s="93">
        <f>SUM('18'!Z234)</f>
        <v>0</v>
      </c>
      <c r="AA234" s="93">
        <f>SUM('18'!AA234)</f>
        <v>0</v>
      </c>
      <c r="AB234" s="73"/>
      <c r="AC234" s="54"/>
      <c r="AD234" s="32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SUM('18'!G235)</f>
        <v>0</v>
      </c>
      <c r="H235" s="321">
        <f t="shared" si="34"/>
        <v>0</v>
      </c>
      <c r="I235" s="93">
        <f>SUM('18'!I235)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SUM('18'!N235)</f>
        <v>0</v>
      </c>
      <c r="O235" s="93">
        <f>SUM('18'!O235)</f>
        <v>0</v>
      </c>
      <c r="P235" s="93">
        <f>SUM('18'!P235)</f>
        <v>0</v>
      </c>
      <c r="Q235" s="93">
        <f>SUM('18'!Q235)</f>
        <v>0</v>
      </c>
      <c r="R235" s="93">
        <f>SUM('18'!R235)</f>
        <v>0</v>
      </c>
      <c r="S235" s="93">
        <f>SUM('18'!S235)</f>
        <v>0</v>
      </c>
      <c r="T235" s="93">
        <f>SUM('18'!T235)</f>
        <v>0</v>
      </c>
      <c r="U235" s="93">
        <f>SUM('18'!U235)</f>
        <v>0</v>
      </c>
      <c r="V235" s="202">
        <f t="shared" si="38"/>
        <v>0</v>
      </c>
      <c r="W235" s="33" t="str">
        <f t="shared" si="39"/>
        <v/>
      </c>
      <c r="X235" s="93">
        <f>SUM('18'!X235)</f>
        <v>0</v>
      </c>
      <c r="Y235" s="93">
        <f>SUM('18'!Y235)</f>
        <v>0</v>
      </c>
      <c r="Z235" s="93">
        <f>SUM('18'!Z235)</f>
        <v>0</v>
      </c>
      <c r="AA235" s="93">
        <f>SUM('18'!AA235)</f>
        <v>0</v>
      </c>
      <c r="AB235" s="73"/>
      <c r="AC235" s="54"/>
      <c r="AD235" s="32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SUM('18'!G236)</f>
        <v>0</v>
      </c>
      <c r="H236" s="321">
        <f t="shared" si="34"/>
        <v>0</v>
      </c>
      <c r="I236" s="93">
        <f>SUM('18'!I236)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SUM('18'!N236)</f>
        <v>0</v>
      </c>
      <c r="O236" s="93">
        <f>SUM('18'!O236)</f>
        <v>0</v>
      </c>
      <c r="P236" s="93">
        <f>SUM('18'!P236)</f>
        <v>0</v>
      </c>
      <c r="Q236" s="93">
        <f>SUM('18'!Q236)</f>
        <v>0</v>
      </c>
      <c r="R236" s="93">
        <f>SUM('18'!R236)</f>
        <v>0</v>
      </c>
      <c r="S236" s="93">
        <f>SUM('18'!S236)</f>
        <v>0</v>
      </c>
      <c r="T236" s="93">
        <f>SUM('18'!T236)</f>
        <v>0</v>
      </c>
      <c r="U236" s="93">
        <f>SUM('18'!U236)</f>
        <v>0</v>
      </c>
      <c r="V236" s="202">
        <f t="shared" si="38"/>
        <v>0</v>
      </c>
      <c r="W236" s="33" t="str">
        <f t="shared" si="39"/>
        <v/>
      </c>
      <c r="X236" s="93">
        <f>SUM('18'!X236)</f>
        <v>0</v>
      </c>
      <c r="Y236" s="93">
        <f>SUM('18'!Y236)</f>
        <v>0</v>
      </c>
      <c r="Z236" s="93">
        <f>SUM('18'!Z236)</f>
        <v>0</v>
      </c>
      <c r="AA236" s="93">
        <f>SUM('18'!AA236)</f>
        <v>0</v>
      </c>
      <c r="AB236" s="73"/>
      <c r="AC236" s="54"/>
      <c r="AD236" s="32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SUM('18'!G237)</f>
        <v>0</v>
      </c>
      <c r="H237" s="321">
        <f t="shared" si="34"/>
        <v>0</v>
      </c>
      <c r="I237" s="93">
        <f>SUM('18'!I237)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SUM('18'!N237)</f>
        <v>0</v>
      </c>
      <c r="O237" s="93">
        <f>SUM('18'!O237)</f>
        <v>0</v>
      </c>
      <c r="P237" s="93">
        <f>SUM('18'!P237)</f>
        <v>0</v>
      </c>
      <c r="Q237" s="93">
        <f>SUM('18'!Q237)</f>
        <v>0</v>
      </c>
      <c r="R237" s="93">
        <f>SUM('18'!R237)</f>
        <v>0</v>
      </c>
      <c r="S237" s="93">
        <f>SUM('18'!S237)</f>
        <v>0</v>
      </c>
      <c r="T237" s="93">
        <f>SUM('18'!T237)</f>
        <v>0</v>
      </c>
      <c r="U237" s="93">
        <f>SUM('18'!U237)</f>
        <v>0</v>
      </c>
      <c r="V237" s="202">
        <f t="shared" si="38"/>
        <v>0</v>
      </c>
      <c r="W237" s="33" t="str">
        <f t="shared" si="39"/>
        <v/>
      </c>
      <c r="X237" s="93">
        <f>SUM('18'!X237)</f>
        <v>0</v>
      </c>
      <c r="Y237" s="93">
        <f>SUM('18'!Y237)</f>
        <v>0</v>
      </c>
      <c r="Z237" s="93">
        <f>SUM('18'!Z237)</f>
        <v>0</v>
      </c>
      <c r="AA237" s="93">
        <f>SUM('18'!AA237)</f>
        <v>0</v>
      </c>
      <c r="AB237" s="73"/>
      <c r="AC237" s="54"/>
      <c r="AD237" s="32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SUM('18'!G238)</f>
        <v>314</v>
      </c>
      <c r="H238" s="321">
        <f t="shared" si="34"/>
        <v>1579.42</v>
      </c>
      <c r="I238" s="93">
        <f>SUM('18'!I238)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2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SUM('18'!G239)</f>
        <v>0</v>
      </c>
      <c r="H239" s="321">
        <f t="shared" si="34"/>
        <v>0</v>
      </c>
      <c r="I239" s="93">
        <f>SUM('18'!I239)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SUM('18'!N239)</f>
        <v>0</v>
      </c>
      <c r="O239" s="93">
        <f>SUM('18'!O239)</f>
        <v>0</v>
      </c>
      <c r="P239" s="93">
        <f>SUM('18'!P239)</f>
        <v>0</v>
      </c>
      <c r="Q239" s="93">
        <f>SUM('18'!Q239)</f>
        <v>0</v>
      </c>
      <c r="R239" s="93">
        <f>SUM('18'!R239)</f>
        <v>0</v>
      </c>
      <c r="S239" s="93">
        <f>SUM('18'!S239)</f>
        <v>0</v>
      </c>
      <c r="T239" s="93">
        <f>SUM('18'!T239)</f>
        <v>0</v>
      </c>
      <c r="U239" s="93">
        <f>SUM('18'!U239)</f>
        <v>0</v>
      </c>
      <c r="V239" s="202"/>
      <c r="W239" s="33"/>
      <c r="X239" s="93">
        <f>SUM('18'!X239)</f>
        <v>0</v>
      </c>
      <c r="Y239" s="93">
        <f>SUM('18'!Y239)</f>
        <v>0</v>
      </c>
      <c r="Z239" s="93">
        <f>SUM('18'!Z239)</f>
        <v>0</v>
      </c>
      <c r="AA239" s="93">
        <f>SUM('18'!AA239)</f>
        <v>0</v>
      </c>
      <c r="AB239" s="73"/>
      <c r="AC239" s="54"/>
      <c r="AD239" s="32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SUM('18'!G240)</f>
        <v>0</v>
      </c>
      <c r="H240" s="321">
        <f t="shared" si="34"/>
        <v>0</v>
      </c>
      <c r="I240" s="93">
        <f>SUM('18'!I240)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SUM('18'!N240)</f>
        <v>0</v>
      </c>
      <c r="O240" s="93">
        <f>SUM('18'!O240)</f>
        <v>0</v>
      </c>
      <c r="P240" s="93">
        <f>SUM('18'!P240)</f>
        <v>0</v>
      </c>
      <c r="Q240" s="93">
        <f>SUM('18'!Q240)</f>
        <v>0</v>
      </c>
      <c r="R240" s="93">
        <f>SUM('18'!R240)</f>
        <v>0</v>
      </c>
      <c r="S240" s="93">
        <f>SUM('18'!S240)</f>
        <v>0</v>
      </c>
      <c r="T240" s="93">
        <f>SUM('18'!T240)</f>
        <v>0</v>
      </c>
      <c r="U240" s="93">
        <f>SUM('18'!U240)</f>
        <v>0</v>
      </c>
      <c r="V240" s="202">
        <f>SUM(X240:AA240)</f>
        <v>0</v>
      </c>
      <c r="W240" s="33" t="str">
        <f>IF(ISERROR(V240/G240),"",V240/G240)</f>
        <v/>
      </c>
      <c r="X240" s="93">
        <f>SUM('18'!X240)</f>
        <v>0</v>
      </c>
      <c r="Y240" s="93">
        <f>SUM('18'!Y240)</f>
        <v>0</v>
      </c>
      <c r="Z240" s="93">
        <f>SUM('18'!Z240)</f>
        <v>0</v>
      </c>
      <c r="AA240" s="93">
        <f>SUM('18'!AA240)</f>
        <v>0</v>
      </c>
      <c r="AB240" s="73"/>
      <c r="AC240" s="54"/>
      <c r="AD240" s="32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SUM('18'!G241)</f>
        <v>0</v>
      </c>
      <c r="H241" s="321">
        <f t="shared" si="34"/>
        <v>0</v>
      </c>
      <c r="I241" s="93">
        <f>SUM('18'!I241)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SUM('18'!N241)</f>
        <v>0</v>
      </c>
      <c r="O241" s="93">
        <f>SUM('18'!O241)</f>
        <v>0</v>
      </c>
      <c r="P241" s="93">
        <f>SUM('18'!P241)</f>
        <v>0</v>
      </c>
      <c r="Q241" s="93">
        <f>SUM('18'!Q241)</f>
        <v>0</v>
      </c>
      <c r="R241" s="93">
        <f>SUM('18'!R241)</f>
        <v>0</v>
      </c>
      <c r="S241" s="93">
        <f>SUM('18'!S241)</f>
        <v>0</v>
      </c>
      <c r="T241" s="93">
        <f>SUM('18'!T241)</f>
        <v>0</v>
      </c>
      <c r="U241" s="93">
        <f>SUM('18'!U241)</f>
        <v>0</v>
      </c>
      <c r="V241" s="202">
        <f>SUM(X241:AA241)</f>
        <v>0</v>
      </c>
      <c r="W241" s="33" t="str">
        <f>IF(ISERROR(V241/G241),"",V241/G241)</f>
        <v/>
      </c>
      <c r="X241" s="93">
        <f>SUM('18'!X241)</f>
        <v>0</v>
      </c>
      <c r="Y241" s="93">
        <f>SUM('18'!Y241)</f>
        <v>0</v>
      </c>
      <c r="Z241" s="93">
        <f>SUM('18'!Z241)</f>
        <v>0</v>
      </c>
      <c r="AA241" s="93">
        <f>SUM('18'!AA241)</f>
        <v>0</v>
      </c>
      <c r="AB241" s="73"/>
      <c r="AC241" s="54"/>
      <c r="AD241" s="32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SUM('18'!G242)</f>
        <v>0</v>
      </c>
      <c r="H242" s="321">
        <f t="shared" si="34"/>
        <v>0</v>
      </c>
      <c r="I242" s="93">
        <f>SUM('18'!I242)</f>
        <v>0</v>
      </c>
      <c r="J242" s="31"/>
      <c r="K242" s="35"/>
      <c r="L242" s="87"/>
      <c r="M242" s="36">
        <f t="shared" si="40"/>
        <v>0</v>
      </c>
      <c r="N242" s="93">
        <f>SUM('18'!N242)</f>
        <v>0</v>
      </c>
      <c r="O242" s="93">
        <f>SUM('18'!O242)</f>
        <v>0</v>
      </c>
      <c r="P242" s="93">
        <f>SUM('18'!P242)</f>
        <v>0</v>
      </c>
      <c r="Q242" s="93">
        <f>SUM('18'!Q242)</f>
        <v>0</v>
      </c>
      <c r="R242" s="93">
        <f>SUM('18'!R242)</f>
        <v>0</v>
      </c>
      <c r="S242" s="93">
        <f>SUM('18'!S242)</f>
        <v>0</v>
      </c>
      <c r="T242" s="93">
        <f>SUM('18'!T242)</f>
        <v>0</v>
      </c>
      <c r="U242" s="93">
        <f>SUM('18'!U242)</f>
        <v>0</v>
      </c>
      <c r="V242" s="202"/>
      <c r="W242" s="33"/>
      <c r="X242" s="93">
        <f>SUM('18'!X242)</f>
        <v>0</v>
      </c>
      <c r="Y242" s="93">
        <f>SUM('18'!Y242)</f>
        <v>0</v>
      </c>
      <c r="Z242" s="93">
        <f>SUM('18'!Z242)</f>
        <v>0</v>
      </c>
      <c r="AA242" s="93">
        <f>SUM('18'!AA242)</f>
        <v>0</v>
      </c>
      <c r="AB242" s="73"/>
      <c r="AC242" s="54"/>
      <c r="AD242" s="32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SUM('18'!G243)</f>
        <v>0</v>
      </c>
      <c r="H243" s="321">
        <f t="shared" si="34"/>
        <v>0</v>
      </c>
      <c r="I243" s="93">
        <f>SUM('18'!I243)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SUM('18'!N243)</f>
        <v>0</v>
      </c>
      <c r="O243" s="93">
        <f>SUM('18'!O243)</f>
        <v>0</v>
      </c>
      <c r="P243" s="93">
        <f>SUM('18'!P243)</f>
        <v>0</v>
      </c>
      <c r="Q243" s="93">
        <f>SUM('18'!Q243)</f>
        <v>0</v>
      </c>
      <c r="R243" s="93">
        <f>SUM('18'!R243)</f>
        <v>0</v>
      </c>
      <c r="S243" s="93">
        <f>SUM('18'!S243)</f>
        <v>0</v>
      </c>
      <c r="T243" s="93">
        <f>SUM('18'!T243)</f>
        <v>0</v>
      </c>
      <c r="U243" s="93">
        <f>SUM('18'!U243)</f>
        <v>0</v>
      </c>
      <c r="V243" s="202">
        <f>SUM(X243:AA243)</f>
        <v>0</v>
      </c>
      <c r="W243" s="33" t="str">
        <f>IF(ISERROR(V243/G243),"",V243/G243)</f>
        <v/>
      </c>
      <c r="X243" s="93">
        <f>SUM('18'!X243)</f>
        <v>0</v>
      </c>
      <c r="Y243" s="93">
        <f>SUM('18'!Y243)</f>
        <v>0</v>
      </c>
      <c r="Z243" s="93">
        <f>SUM('18'!Z243)</f>
        <v>0</v>
      </c>
      <c r="AA243" s="93">
        <f>SUM('18'!AA243)</f>
        <v>0</v>
      </c>
      <c r="AB243" s="73"/>
      <c r="AC243" s="54"/>
      <c r="AD243" s="32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SUM('18'!G244)</f>
        <v>0</v>
      </c>
      <c r="H244" s="321">
        <f t="shared" si="34"/>
        <v>0</v>
      </c>
      <c r="I244" s="93">
        <f>SUM('18'!I244)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SUM('18'!N244)</f>
        <v>0</v>
      </c>
      <c r="O244" s="93">
        <f>SUM('18'!O244)</f>
        <v>0</v>
      </c>
      <c r="P244" s="93">
        <f>SUM('18'!P244)</f>
        <v>0</v>
      </c>
      <c r="Q244" s="93">
        <f>SUM('18'!Q244)</f>
        <v>0</v>
      </c>
      <c r="R244" s="93">
        <f>SUM('18'!R244)</f>
        <v>0</v>
      </c>
      <c r="S244" s="93">
        <f>SUM('18'!S244)</f>
        <v>0</v>
      </c>
      <c r="T244" s="93">
        <f>SUM('18'!T244)</f>
        <v>0</v>
      </c>
      <c r="U244" s="93">
        <f>SUM('18'!U244)</f>
        <v>0</v>
      </c>
      <c r="V244" s="202">
        <f>SUM(X244:AA244)</f>
        <v>0</v>
      </c>
      <c r="W244" s="33" t="str">
        <f>IF(ISERROR(V244/G244),"",V244/G244)</f>
        <v/>
      </c>
      <c r="X244" s="93">
        <f>SUM('18'!X244)</f>
        <v>0</v>
      </c>
      <c r="Y244" s="93">
        <f>SUM('18'!Y244)</f>
        <v>0</v>
      </c>
      <c r="Z244" s="93">
        <f>SUM('18'!Z244)</f>
        <v>0</v>
      </c>
      <c r="AA244" s="93">
        <f>SUM('18'!AA244)</f>
        <v>0</v>
      </c>
      <c r="AB244" s="73"/>
      <c r="AC244" s="54"/>
      <c r="AD244" s="32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SUM('18'!G245)</f>
        <v>0</v>
      </c>
      <c r="H245" s="321">
        <f t="shared" si="34"/>
        <v>0</v>
      </c>
      <c r="I245" s="93">
        <f>SUM('18'!I245)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SUM('18'!N245)</f>
        <v>0</v>
      </c>
      <c r="O245" s="93">
        <f>SUM('18'!O245)</f>
        <v>0</v>
      </c>
      <c r="P245" s="93">
        <f>SUM('18'!P245)</f>
        <v>0</v>
      </c>
      <c r="Q245" s="93">
        <f>SUM('18'!Q245)</f>
        <v>0</v>
      </c>
      <c r="R245" s="93">
        <f>SUM('18'!R245)</f>
        <v>0</v>
      </c>
      <c r="S245" s="93">
        <f>SUM('18'!S245)</f>
        <v>0</v>
      </c>
      <c r="T245" s="93">
        <f>SUM('18'!T245)</f>
        <v>0</v>
      </c>
      <c r="U245" s="93">
        <f>SUM('18'!U245)</f>
        <v>0</v>
      </c>
      <c r="V245" s="202">
        <f>SUM(X245:AA245)</f>
        <v>0</v>
      </c>
      <c r="W245" s="33" t="str">
        <f>IF(ISERROR(V245/G245),"",V245/G245)</f>
        <v/>
      </c>
      <c r="X245" s="93">
        <f>SUM('18'!X245)</f>
        <v>0</v>
      </c>
      <c r="Y245" s="93">
        <f>SUM('18'!Y245)</f>
        <v>0</v>
      </c>
      <c r="Z245" s="93">
        <f>SUM('18'!Z245)</f>
        <v>0</v>
      </c>
      <c r="AA245" s="93">
        <f>SUM('18'!AA245)</f>
        <v>0</v>
      </c>
      <c r="AB245" s="73"/>
      <c r="AC245" s="54"/>
      <c r="AD245" s="32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SUM('18'!G246)</f>
        <v>0</v>
      </c>
      <c r="H246" s="321">
        <f t="shared" si="34"/>
        <v>0</v>
      </c>
      <c r="I246" s="93">
        <f>SUM('18'!I246)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SUM('18'!N246)</f>
        <v>0</v>
      </c>
      <c r="O246" s="93">
        <f>SUM('18'!O246)</f>
        <v>0</v>
      </c>
      <c r="P246" s="93">
        <f>SUM('18'!P246)</f>
        <v>0</v>
      </c>
      <c r="Q246" s="93">
        <f>SUM('18'!Q246)</f>
        <v>0</v>
      </c>
      <c r="R246" s="93">
        <f>SUM('18'!R246)</f>
        <v>0</v>
      </c>
      <c r="S246" s="93">
        <f>SUM('18'!S246)</f>
        <v>0</v>
      </c>
      <c r="T246" s="93">
        <f>SUM('18'!T246)</f>
        <v>0</v>
      </c>
      <c r="U246" s="93">
        <f>SUM('18'!U246)</f>
        <v>0</v>
      </c>
      <c r="V246" s="202">
        <f>SUM(X246:AA246)</f>
        <v>0</v>
      </c>
      <c r="W246" s="33" t="str">
        <f>IF(ISERROR(V246/G246),"",V246/G246)</f>
        <v/>
      </c>
      <c r="X246" s="93">
        <f>SUM('18'!X246)</f>
        <v>0</v>
      </c>
      <c r="Y246" s="93">
        <f>SUM('18'!Y246)</f>
        <v>0</v>
      </c>
      <c r="Z246" s="93">
        <f>SUM('18'!Z246)</f>
        <v>0</v>
      </c>
      <c r="AA246" s="93">
        <f>SUM('18'!AA246)</f>
        <v>0</v>
      </c>
      <c r="AB246" s="73"/>
      <c r="AC246" s="54"/>
      <c r="AD246" s="32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SUM('18'!G247)</f>
        <v>0</v>
      </c>
      <c r="H247" s="321">
        <f t="shared" si="34"/>
        <v>0</v>
      </c>
      <c r="I247" s="93">
        <f>SUM('18'!I247)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SUM('18'!N247)</f>
        <v>0</v>
      </c>
      <c r="O247" s="93">
        <f>SUM('18'!O247)</f>
        <v>0</v>
      </c>
      <c r="P247" s="93">
        <f>SUM('18'!P247)</f>
        <v>0</v>
      </c>
      <c r="Q247" s="93">
        <f>SUM('18'!Q247)</f>
        <v>0</v>
      </c>
      <c r="R247" s="93">
        <f>SUM('18'!R247)</f>
        <v>0</v>
      </c>
      <c r="S247" s="93">
        <f>SUM('18'!S247)</f>
        <v>0</v>
      </c>
      <c r="T247" s="93">
        <f>SUM('18'!T247)</f>
        <v>0</v>
      </c>
      <c r="U247" s="93">
        <f>SUM('18'!U247)</f>
        <v>0</v>
      </c>
      <c r="V247" s="202"/>
      <c r="W247" s="33"/>
      <c r="X247" s="93">
        <f>SUM('18'!X247)</f>
        <v>0</v>
      </c>
      <c r="Y247" s="93">
        <f>SUM('18'!Y247)</f>
        <v>0</v>
      </c>
      <c r="Z247" s="93">
        <f>SUM('18'!Z247)</f>
        <v>0</v>
      </c>
      <c r="AA247" s="93">
        <f>SUM('18'!AA247)</f>
        <v>0</v>
      </c>
      <c r="AB247" s="73"/>
      <c r="AC247" s="54"/>
      <c r="AD247" s="32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SUM('18'!G248)</f>
        <v>0</v>
      </c>
      <c r="H248" s="321">
        <f t="shared" si="34"/>
        <v>0</v>
      </c>
      <c r="I248" s="93">
        <f>SUM('18'!I248)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SUM('18'!N248)</f>
        <v>0</v>
      </c>
      <c r="O248" s="93">
        <f>SUM('18'!O248)</f>
        <v>0</v>
      </c>
      <c r="P248" s="93">
        <f>SUM('18'!P248)</f>
        <v>0</v>
      </c>
      <c r="Q248" s="93">
        <f>SUM('18'!Q248)</f>
        <v>0</v>
      </c>
      <c r="R248" s="93">
        <f>SUM('18'!R248)</f>
        <v>0</v>
      </c>
      <c r="S248" s="93">
        <f>SUM('18'!S248)</f>
        <v>0</v>
      </c>
      <c r="T248" s="93">
        <f>SUM('18'!T248)</f>
        <v>0</v>
      </c>
      <c r="U248" s="93">
        <f>SUM('18'!U248)</f>
        <v>0</v>
      </c>
      <c r="V248" s="202"/>
      <c r="W248" s="33"/>
      <c r="X248" s="93">
        <f>SUM('18'!X248)</f>
        <v>0</v>
      </c>
      <c r="Y248" s="93">
        <f>SUM('18'!Y248)</f>
        <v>0</v>
      </c>
      <c r="Z248" s="93">
        <f>SUM('18'!Z248)</f>
        <v>0</v>
      </c>
      <c r="AA248" s="93">
        <f>SUM('18'!AA248)</f>
        <v>0</v>
      </c>
      <c r="AB248" s="73"/>
      <c r="AC248" s="54"/>
      <c r="AD248" s="32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SUM('18'!G249)</f>
        <v>0</v>
      </c>
      <c r="H249" s="321">
        <f t="shared" si="34"/>
        <v>0</v>
      </c>
      <c r="I249" s="93">
        <f>SUM('18'!I249)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SUM('18'!N249)</f>
        <v>0</v>
      </c>
      <c r="O249" s="93">
        <f>SUM('18'!O249)</f>
        <v>0</v>
      </c>
      <c r="P249" s="93">
        <f>SUM('18'!P249)</f>
        <v>0</v>
      </c>
      <c r="Q249" s="93">
        <f>SUM('18'!Q249)</f>
        <v>0</v>
      </c>
      <c r="R249" s="93">
        <f>SUM('18'!R249)</f>
        <v>0</v>
      </c>
      <c r="S249" s="93">
        <f>SUM('18'!S249)</f>
        <v>0</v>
      </c>
      <c r="T249" s="93">
        <f>SUM('18'!T249)</f>
        <v>0</v>
      </c>
      <c r="U249" s="93">
        <f>SUM('18'!U249)</f>
        <v>0</v>
      </c>
      <c r="V249" s="202"/>
      <c r="W249" s="33"/>
      <c r="X249" s="93">
        <f>SUM('18'!X249)</f>
        <v>0</v>
      </c>
      <c r="Y249" s="93">
        <f>SUM('18'!Y249)</f>
        <v>0</v>
      </c>
      <c r="Z249" s="93">
        <f>SUM('18'!Z249)</f>
        <v>0</v>
      </c>
      <c r="AA249" s="93">
        <f>SUM('18'!AA249)</f>
        <v>0</v>
      </c>
      <c r="AB249" s="73"/>
      <c r="AC249" s="54"/>
      <c r="AD249" s="32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SUM('18'!G250)</f>
        <v>0</v>
      </c>
      <c r="H250" s="321">
        <f t="shared" si="34"/>
        <v>0</v>
      </c>
      <c r="I250" s="93">
        <f>SUM('18'!I250)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SUM('18'!N250)</f>
        <v>0</v>
      </c>
      <c r="O250" s="93">
        <f>SUM('18'!O250)</f>
        <v>0</v>
      </c>
      <c r="P250" s="93">
        <f>SUM('18'!P250)</f>
        <v>0</v>
      </c>
      <c r="Q250" s="93">
        <f>SUM('18'!Q250)</f>
        <v>0</v>
      </c>
      <c r="R250" s="93">
        <f>SUM('18'!R250)</f>
        <v>0</v>
      </c>
      <c r="S250" s="93">
        <f>SUM('18'!S250)</f>
        <v>0</v>
      </c>
      <c r="T250" s="93">
        <f>SUM('18'!T250)</f>
        <v>0</v>
      </c>
      <c r="U250" s="93">
        <f>SUM('18'!U250)</f>
        <v>0</v>
      </c>
      <c r="V250" s="202"/>
      <c r="W250" s="33"/>
      <c r="X250" s="93">
        <f>SUM('18'!X250)</f>
        <v>0</v>
      </c>
      <c r="Y250" s="93">
        <f>SUM('18'!Y250)</f>
        <v>0</v>
      </c>
      <c r="Z250" s="93">
        <f>SUM('18'!Z250)</f>
        <v>0</v>
      </c>
      <c r="AA250" s="93">
        <f>SUM('18'!AA250)</f>
        <v>0</v>
      </c>
      <c r="AB250" s="73"/>
      <c r="AC250" s="54"/>
      <c r="AD250" s="32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SUM('18'!G251)</f>
        <v>0</v>
      </c>
      <c r="H251" s="321">
        <f t="shared" si="34"/>
        <v>0</v>
      </c>
      <c r="I251" s="93">
        <f>SUM('18'!I251)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2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SUM('18'!G252)</f>
        <v>0</v>
      </c>
      <c r="H252" s="321">
        <f t="shared" si="34"/>
        <v>0</v>
      </c>
      <c r="I252" s="93">
        <f>SUM('18'!I252)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2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SUM('18'!G253)</f>
        <v>0</v>
      </c>
      <c r="H253" s="321">
        <f t="shared" si="34"/>
        <v>0</v>
      </c>
      <c r="I253" s="93">
        <f>SUM('18'!I253)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2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SUM('18'!G254)</f>
        <v>0</v>
      </c>
      <c r="H254" s="321">
        <f t="shared" si="34"/>
        <v>0</v>
      </c>
      <c r="I254" s="93">
        <f>SUM('18'!I254)</f>
        <v>0</v>
      </c>
      <c r="J254" s="31"/>
      <c r="K254" s="35"/>
      <c r="L254" s="87">
        <v>4</v>
      </c>
      <c r="M254" s="36"/>
      <c r="N254" s="31"/>
      <c r="O254" s="93">
        <f>SUM('18'!O254)</f>
        <v>0</v>
      </c>
      <c r="P254" s="93">
        <f>SUM('18'!P254)</f>
        <v>0</v>
      </c>
      <c r="Q254" s="93">
        <f>SUM('18'!Q254)</f>
        <v>0</v>
      </c>
      <c r="R254" s="93">
        <f>SUM('18'!R254)</f>
        <v>0</v>
      </c>
      <c r="S254" s="93">
        <f>SUM('18'!S254)</f>
        <v>0</v>
      </c>
      <c r="T254" s="93">
        <f>SUM('18'!T254)</f>
        <v>0</v>
      </c>
      <c r="U254" s="93">
        <f>SUM('18'!U254)</f>
        <v>0</v>
      </c>
      <c r="V254" s="202"/>
      <c r="W254" s="33"/>
      <c r="X254" s="93">
        <f>SUM('18'!X254)</f>
        <v>0</v>
      </c>
      <c r="Y254" s="93">
        <f>SUM('18'!Y254)</f>
        <v>0</v>
      </c>
      <c r="Z254" s="93">
        <f>SUM('18'!Z254)</f>
        <v>0</v>
      </c>
      <c r="AA254" s="93">
        <f>SUM('18'!AA254)</f>
        <v>0</v>
      </c>
      <c r="AB254" s="73"/>
      <c r="AC254" s="54"/>
      <c r="AD254" s="32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SUM('18'!G255)</f>
        <v>0</v>
      </c>
      <c r="H255" s="321">
        <f t="shared" si="34"/>
        <v>0</v>
      </c>
      <c r="I255" s="93">
        <f>SUM('18'!I255)</f>
        <v>0</v>
      </c>
      <c r="J255" s="31"/>
      <c r="K255" s="35"/>
      <c r="L255" s="87">
        <v>4</v>
      </c>
      <c r="M255" s="36"/>
      <c r="N255" s="31"/>
      <c r="O255" s="93">
        <f>SUM('18'!O255)</f>
        <v>0</v>
      </c>
      <c r="P255" s="93">
        <f>SUM('18'!P255)</f>
        <v>0</v>
      </c>
      <c r="Q255" s="93">
        <f>SUM('18'!Q255)</f>
        <v>0</v>
      </c>
      <c r="R255" s="93">
        <f>SUM('18'!R255)</f>
        <v>0</v>
      </c>
      <c r="S255" s="93">
        <f>SUM('18'!S255)</f>
        <v>0</v>
      </c>
      <c r="T255" s="93">
        <f>SUM('18'!T255)</f>
        <v>0</v>
      </c>
      <c r="U255" s="93">
        <f>SUM('18'!U255)</f>
        <v>0</v>
      </c>
      <c r="V255" s="202"/>
      <c r="W255" s="33"/>
      <c r="X255" s="93">
        <f>SUM('18'!X255)</f>
        <v>0</v>
      </c>
      <c r="Y255" s="93">
        <f>SUM('18'!Y255)</f>
        <v>0</v>
      </c>
      <c r="Z255" s="93">
        <f>SUM('18'!Z255)</f>
        <v>0</v>
      </c>
      <c r="AA255" s="93">
        <f>SUM('18'!AA255)</f>
        <v>0</v>
      </c>
      <c r="AB255" s="73"/>
      <c r="AC255" s="54"/>
      <c r="AD255" s="32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SUM('18'!G256)</f>
        <v>0</v>
      </c>
      <c r="H256" s="321">
        <f t="shared" si="34"/>
        <v>0</v>
      </c>
      <c r="I256" s="93">
        <f>SUM('18'!I256)</f>
        <v>0</v>
      </c>
      <c r="J256" s="31"/>
      <c r="K256" s="35"/>
      <c r="L256" s="87">
        <v>4</v>
      </c>
      <c r="M256" s="36"/>
      <c r="N256" s="31"/>
      <c r="O256" s="93">
        <f>SUM('18'!O256)</f>
        <v>0</v>
      </c>
      <c r="P256" s="93">
        <f>SUM('18'!P256)</f>
        <v>0</v>
      </c>
      <c r="Q256" s="93">
        <f>SUM('18'!Q256)</f>
        <v>0</v>
      </c>
      <c r="R256" s="93">
        <f>SUM('18'!R256)</f>
        <v>0</v>
      </c>
      <c r="S256" s="93">
        <f>SUM('18'!S256)</f>
        <v>0</v>
      </c>
      <c r="T256" s="93">
        <f>SUM('18'!T256)</f>
        <v>0</v>
      </c>
      <c r="U256" s="93">
        <f>SUM('18'!U256)</f>
        <v>0</v>
      </c>
      <c r="V256" s="202"/>
      <c r="W256" s="33"/>
      <c r="X256" s="93">
        <f>SUM('18'!X256)</f>
        <v>0</v>
      </c>
      <c r="Y256" s="93">
        <f>SUM('18'!Y256)</f>
        <v>0</v>
      </c>
      <c r="Z256" s="93">
        <f>SUM('18'!Z256)</f>
        <v>0</v>
      </c>
      <c r="AA256" s="93">
        <f>SUM('18'!AA256)</f>
        <v>0</v>
      </c>
      <c r="AB256" s="73"/>
      <c r="AC256" s="54"/>
      <c r="AD256" s="32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09" t="s">
        <v>86</v>
      </c>
      <c r="B257" s="609"/>
      <c r="C257" s="316" t="s">
        <v>71</v>
      </c>
      <c r="D257" s="20"/>
      <c r="E257" s="20"/>
      <c r="F257" s="32"/>
      <c r="G257" s="94">
        <f>SUM(G200:G256)</f>
        <v>314</v>
      </c>
      <c r="H257" s="30">
        <f>SUM(H200:H256)</f>
        <v>1579.42</v>
      </c>
      <c r="I257" s="30">
        <f>SUM(I200:I256)</f>
        <v>7</v>
      </c>
      <c r="J257" s="31">
        <f t="array" ref="J257">IF(ISERROR(G257/I257),"",G257/I257)</f>
        <v>44.857142857142854</v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SUM('18'!G258)</f>
        <v>0</v>
      </c>
      <c r="H258" s="321">
        <f>D258*G258</f>
        <v>0</v>
      </c>
      <c r="I258" s="93">
        <f>SUM('18'!I258)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SUM('18'!O258)</f>
        <v>0</v>
      </c>
      <c r="P258" s="93">
        <f>SUM('18'!P258)</f>
        <v>0</v>
      </c>
      <c r="Q258" s="93">
        <f>SUM('18'!Q258)</f>
        <v>0</v>
      </c>
      <c r="R258" s="93">
        <f>SUM('18'!R258)</f>
        <v>0</v>
      </c>
      <c r="S258" s="93">
        <f>SUM('18'!S258)</f>
        <v>0</v>
      </c>
      <c r="T258" s="93">
        <f>SUM('18'!T258)</f>
        <v>0</v>
      </c>
      <c r="U258" s="93">
        <f>SUM('18'!U258)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SUM('18'!X258)</f>
        <v>0</v>
      </c>
      <c r="Y258" s="93">
        <f>SUM('18'!Y258)</f>
        <v>0</v>
      </c>
      <c r="Z258" s="93">
        <f>SUM('18'!Z258)</f>
        <v>0</v>
      </c>
      <c r="AA258" s="93">
        <f>SUM('18'!AA258)</f>
        <v>0</v>
      </c>
      <c r="AB258" s="73"/>
      <c r="AC258" s="54"/>
      <c r="AD258" s="32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SUM('18'!G259)</f>
        <v>0</v>
      </c>
      <c r="H259" s="321">
        <f t="shared" ref="H259:H291" si="46">D259*G259</f>
        <v>0</v>
      </c>
      <c r="I259" s="93">
        <f>SUM('18'!I259)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SUM('18'!O259)</f>
        <v>0</v>
      </c>
      <c r="P259" s="93">
        <f>SUM('18'!P259)</f>
        <v>0</v>
      </c>
      <c r="Q259" s="93">
        <f>SUM('18'!Q259)</f>
        <v>0</v>
      </c>
      <c r="R259" s="93">
        <f>SUM('18'!R259)</f>
        <v>0</v>
      </c>
      <c r="S259" s="93">
        <f>SUM('18'!S259)</f>
        <v>0</v>
      </c>
      <c r="T259" s="93">
        <f>SUM('18'!T259)</f>
        <v>0</v>
      </c>
      <c r="U259" s="93">
        <f>SUM('18'!U259)</f>
        <v>0</v>
      </c>
      <c r="V259" s="202">
        <f t="shared" si="45"/>
        <v>0</v>
      </c>
      <c r="W259" s="33" t="str">
        <f t="shared" si="42"/>
        <v/>
      </c>
      <c r="X259" s="93">
        <f>SUM('18'!X259)</f>
        <v>0</v>
      </c>
      <c r="Y259" s="93">
        <f>SUM('18'!Y259)</f>
        <v>0</v>
      </c>
      <c r="Z259" s="93">
        <f>SUM('18'!Z259)</f>
        <v>0</v>
      </c>
      <c r="AA259" s="93">
        <f>SUM('18'!AA259)</f>
        <v>0</v>
      </c>
      <c r="AB259" s="73"/>
      <c r="AC259" s="54"/>
      <c r="AD259" s="32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SUM('18'!G260)</f>
        <v>0</v>
      </c>
      <c r="H260" s="321">
        <f t="shared" si="46"/>
        <v>0</v>
      </c>
      <c r="I260" s="93">
        <f>SUM('18'!I260)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SUM('18'!O260)</f>
        <v>0</v>
      </c>
      <c r="P260" s="93">
        <f>SUM('18'!P260)</f>
        <v>0</v>
      </c>
      <c r="Q260" s="93">
        <f>SUM('18'!Q260)</f>
        <v>0</v>
      </c>
      <c r="R260" s="93">
        <f>SUM('18'!R260)</f>
        <v>0</v>
      </c>
      <c r="S260" s="93">
        <f>SUM('18'!S260)</f>
        <v>0</v>
      </c>
      <c r="T260" s="93">
        <f>SUM('18'!T260)</f>
        <v>0</v>
      </c>
      <c r="U260" s="93">
        <f>SUM('18'!U260)</f>
        <v>0</v>
      </c>
      <c r="V260" s="202">
        <f t="shared" si="45"/>
        <v>0</v>
      </c>
      <c r="W260" s="33" t="str">
        <f t="shared" si="42"/>
        <v/>
      </c>
      <c r="X260" s="93">
        <f>SUM('18'!X260)</f>
        <v>0</v>
      </c>
      <c r="Y260" s="93">
        <f>SUM('18'!Y260)</f>
        <v>0</v>
      </c>
      <c r="Z260" s="93">
        <f>SUM('18'!Z260)</f>
        <v>0</v>
      </c>
      <c r="AA260" s="93">
        <f>SUM('18'!AA260)</f>
        <v>0</v>
      </c>
      <c r="AB260" s="73"/>
      <c r="AC260" s="54"/>
      <c r="AD260" s="32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SUM('18'!G261)</f>
        <v>0</v>
      </c>
      <c r="H261" s="321">
        <f t="shared" si="46"/>
        <v>0</v>
      </c>
      <c r="I261" s="93">
        <f>SUM('18'!I261)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SUM('18'!O261)</f>
        <v>0</v>
      </c>
      <c r="P261" s="93">
        <f>SUM('18'!P261)</f>
        <v>0</v>
      </c>
      <c r="Q261" s="93">
        <f>SUM('18'!Q261)</f>
        <v>0</v>
      </c>
      <c r="R261" s="93">
        <f>SUM('18'!R261)</f>
        <v>0</v>
      </c>
      <c r="S261" s="93">
        <f>SUM('18'!S261)</f>
        <v>0</v>
      </c>
      <c r="T261" s="93">
        <f>SUM('18'!T261)</f>
        <v>0</v>
      </c>
      <c r="U261" s="93">
        <f>SUM('18'!U261)</f>
        <v>0</v>
      </c>
      <c r="V261" s="202">
        <f t="shared" si="45"/>
        <v>0</v>
      </c>
      <c r="W261" s="33" t="str">
        <f t="shared" si="42"/>
        <v/>
      </c>
      <c r="X261" s="93">
        <f>SUM('18'!X261)</f>
        <v>0</v>
      </c>
      <c r="Y261" s="93">
        <f>SUM('18'!Y261)</f>
        <v>0</v>
      </c>
      <c r="Z261" s="93">
        <f>SUM('18'!Z261)</f>
        <v>0</v>
      </c>
      <c r="AA261" s="93">
        <f>SUM('18'!AA261)</f>
        <v>0</v>
      </c>
      <c r="AB261" s="73"/>
      <c r="AC261" s="54"/>
      <c r="AD261" s="32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SUM('18'!G262)</f>
        <v>0</v>
      </c>
      <c r="H262" s="321">
        <f t="shared" si="46"/>
        <v>0</v>
      </c>
      <c r="I262" s="93">
        <f>SUM('18'!I262)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SUM('18'!O262)</f>
        <v>0</v>
      </c>
      <c r="P262" s="93">
        <f>SUM('18'!P262)</f>
        <v>0</v>
      </c>
      <c r="Q262" s="93">
        <f>SUM('18'!Q262)</f>
        <v>0</v>
      </c>
      <c r="R262" s="93">
        <f>SUM('18'!R262)</f>
        <v>0</v>
      </c>
      <c r="S262" s="93">
        <f>SUM('18'!S262)</f>
        <v>0</v>
      </c>
      <c r="T262" s="93">
        <f>SUM('18'!T262)</f>
        <v>0</v>
      </c>
      <c r="U262" s="93">
        <f>SUM('18'!U262)</f>
        <v>0</v>
      </c>
      <c r="V262" s="202">
        <f t="shared" si="45"/>
        <v>0</v>
      </c>
      <c r="W262" s="33" t="str">
        <f t="shared" si="42"/>
        <v/>
      </c>
      <c r="X262" s="93">
        <f>SUM('18'!X262)</f>
        <v>0</v>
      </c>
      <c r="Y262" s="93">
        <f>SUM('18'!Y262)</f>
        <v>0</v>
      </c>
      <c r="Z262" s="93">
        <f>SUM('18'!Z262)</f>
        <v>0</v>
      </c>
      <c r="AA262" s="93">
        <f>SUM('18'!AA262)</f>
        <v>0</v>
      </c>
      <c r="AB262" s="73"/>
      <c r="AC262" s="54"/>
      <c r="AD262" s="32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SUM('18'!G263)</f>
        <v>0</v>
      </c>
      <c r="H263" s="321">
        <f t="shared" si="46"/>
        <v>0</v>
      </c>
      <c r="I263" s="93">
        <f>SUM('18'!I263)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SUM('18'!O263)</f>
        <v>0</v>
      </c>
      <c r="P263" s="93">
        <f>SUM('18'!P263)</f>
        <v>0</v>
      </c>
      <c r="Q263" s="93">
        <f>SUM('18'!Q263)</f>
        <v>0</v>
      </c>
      <c r="R263" s="93">
        <f>SUM('18'!R263)</f>
        <v>0</v>
      </c>
      <c r="S263" s="93">
        <f>SUM('18'!S263)</f>
        <v>0</v>
      </c>
      <c r="T263" s="93">
        <f>SUM('18'!T263)</f>
        <v>0</v>
      </c>
      <c r="U263" s="93">
        <f>SUM('18'!U263)</f>
        <v>0</v>
      </c>
      <c r="V263" s="202">
        <f t="shared" si="45"/>
        <v>0</v>
      </c>
      <c r="W263" s="33" t="str">
        <f t="shared" si="42"/>
        <v/>
      </c>
      <c r="X263" s="93">
        <f>SUM('18'!X263)</f>
        <v>0</v>
      </c>
      <c r="Y263" s="93">
        <f>SUM('18'!Y263)</f>
        <v>0</v>
      </c>
      <c r="Z263" s="93">
        <f>SUM('18'!Z263)</f>
        <v>0</v>
      </c>
      <c r="AA263" s="93">
        <f>SUM('18'!AA263)</f>
        <v>0</v>
      </c>
      <c r="AB263" s="73"/>
      <c r="AC263" s="54"/>
      <c r="AD263" s="32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SUM('18'!G264)</f>
        <v>0</v>
      </c>
      <c r="H264" s="321">
        <f t="shared" si="46"/>
        <v>0</v>
      </c>
      <c r="I264" s="93">
        <f>SUM('18'!I264)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SUM('18'!O264)</f>
        <v>0</v>
      </c>
      <c r="P264" s="93">
        <f>SUM('18'!P264)</f>
        <v>0</v>
      </c>
      <c r="Q264" s="93">
        <f>SUM('18'!Q264)</f>
        <v>0</v>
      </c>
      <c r="R264" s="93">
        <f>SUM('18'!R264)</f>
        <v>0</v>
      </c>
      <c r="S264" s="93">
        <f>SUM('18'!S264)</f>
        <v>0</v>
      </c>
      <c r="T264" s="93">
        <f>SUM('18'!T264)</f>
        <v>0</v>
      </c>
      <c r="U264" s="93">
        <f>SUM('18'!U264)</f>
        <v>0</v>
      </c>
      <c r="V264" s="202">
        <f t="shared" si="45"/>
        <v>0</v>
      </c>
      <c r="W264" s="33" t="str">
        <f t="shared" si="42"/>
        <v/>
      </c>
      <c r="X264" s="93">
        <f>SUM('18'!X264)</f>
        <v>0</v>
      </c>
      <c r="Y264" s="93">
        <f>SUM('18'!Y264)</f>
        <v>0</v>
      </c>
      <c r="Z264" s="93">
        <f>SUM('18'!Z264)</f>
        <v>0</v>
      </c>
      <c r="AA264" s="93">
        <f>SUM('18'!AA264)</f>
        <v>0</v>
      </c>
      <c r="AB264" s="73"/>
      <c r="AC264" s="54"/>
      <c r="AD264" s="32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SUM('18'!G265)</f>
        <v>0</v>
      </c>
      <c r="H265" s="321">
        <f t="shared" si="46"/>
        <v>0</v>
      </c>
      <c r="I265" s="93">
        <f>SUM('18'!I265)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SUM('18'!O265)</f>
        <v>0</v>
      </c>
      <c r="P265" s="93">
        <f>SUM('18'!P265)</f>
        <v>0</v>
      </c>
      <c r="Q265" s="93">
        <f>SUM('18'!Q265)</f>
        <v>0</v>
      </c>
      <c r="R265" s="93">
        <f>SUM('18'!R265)</f>
        <v>0</v>
      </c>
      <c r="S265" s="93">
        <f>SUM('18'!S265)</f>
        <v>0</v>
      </c>
      <c r="T265" s="93">
        <f>SUM('18'!T265)</f>
        <v>0</v>
      </c>
      <c r="U265" s="93">
        <f>SUM('18'!U265)</f>
        <v>0</v>
      </c>
      <c r="V265" s="203"/>
      <c r="W265" s="33"/>
      <c r="X265" s="93">
        <f>SUM('18'!X265)</f>
        <v>0</v>
      </c>
      <c r="Y265" s="93">
        <f>SUM('18'!Y265)</f>
        <v>0</v>
      </c>
      <c r="Z265" s="93">
        <f>SUM('18'!Z265)</f>
        <v>0</v>
      </c>
      <c r="AA265" s="93">
        <f>SUM('18'!AA265)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SUM('18'!G266)</f>
        <v>0</v>
      </c>
      <c r="H266" s="321">
        <f t="shared" si="46"/>
        <v>0</v>
      </c>
      <c r="I266" s="93">
        <f>SUM('18'!I266)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SUM('18'!O266)</f>
        <v>0</v>
      </c>
      <c r="P266" s="93">
        <f>SUM('18'!P266)</f>
        <v>0</v>
      </c>
      <c r="Q266" s="93">
        <f>SUM('18'!Q266)</f>
        <v>0</v>
      </c>
      <c r="R266" s="93">
        <f>SUM('18'!R266)</f>
        <v>0</v>
      </c>
      <c r="S266" s="93">
        <f>SUM('18'!S266)</f>
        <v>0</v>
      </c>
      <c r="T266" s="93">
        <f>SUM('18'!T266)</f>
        <v>0</v>
      </c>
      <c r="U266" s="93">
        <f>SUM('18'!U266)</f>
        <v>0</v>
      </c>
      <c r="V266" s="203">
        <f>SUM(X266:AA266)</f>
        <v>0</v>
      </c>
      <c r="W266" s="33" t="str">
        <f>IF(ISERROR(V266/G266),"",V266/G266)</f>
        <v/>
      </c>
      <c r="X266" s="93">
        <f>SUM('18'!X266)</f>
        <v>0</v>
      </c>
      <c r="Y266" s="93">
        <f>SUM('18'!Y266)</f>
        <v>0</v>
      </c>
      <c r="Z266" s="93">
        <f>SUM('18'!Z266)</f>
        <v>0</v>
      </c>
      <c r="AA266" s="93">
        <f>SUM('18'!AA266)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SUM('18'!G267)</f>
        <v>0</v>
      </c>
      <c r="H267" s="321">
        <f t="shared" si="46"/>
        <v>0</v>
      </c>
      <c r="I267" s="93">
        <f>SUM('18'!I267)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SUM('18'!O267)</f>
        <v>0</v>
      </c>
      <c r="P267" s="93">
        <f>SUM('18'!P267)</f>
        <v>0</v>
      </c>
      <c r="Q267" s="93">
        <f>SUM('18'!Q267)</f>
        <v>0</v>
      </c>
      <c r="R267" s="93">
        <f>SUM('18'!R267)</f>
        <v>0</v>
      </c>
      <c r="S267" s="93">
        <f>SUM('18'!S267)</f>
        <v>0</v>
      </c>
      <c r="T267" s="93">
        <f>SUM('18'!T267)</f>
        <v>0</v>
      </c>
      <c r="U267" s="93">
        <f>SUM('18'!U267)</f>
        <v>0</v>
      </c>
      <c r="V267" s="203">
        <f>SUM(X267:AA267)</f>
        <v>0</v>
      </c>
      <c r="W267" s="33" t="str">
        <f>IF(ISERROR(V267/G267),"",V267/G267)</f>
        <v/>
      </c>
      <c r="X267" s="93">
        <f>SUM('18'!X267)</f>
        <v>0</v>
      </c>
      <c r="Y267" s="93">
        <f>SUM('18'!Y267)</f>
        <v>0</v>
      </c>
      <c r="Z267" s="93">
        <f>SUM('18'!Z267)</f>
        <v>0</v>
      </c>
      <c r="AA267" s="93">
        <f>SUM('18'!AA267)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SUM('18'!G268)</f>
        <v>0</v>
      </c>
      <c r="H268" s="321">
        <f t="shared" si="46"/>
        <v>0</v>
      </c>
      <c r="I268" s="93">
        <f>SUM('18'!I268)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SUM('18'!O268)</f>
        <v>0</v>
      </c>
      <c r="P268" s="93">
        <f>SUM('18'!P268)</f>
        <v>0</v>
      </c>
      <c r="Q268" s="93">
        <f>SUM('18'!Q268)</f>
        <v>0</v>
      </c>
      <c r="R268" s="93">
        <f>SUM('18'!R268)</f>
        <v>0</v>
      </c>
      <c r="S268" s="93">
        <f>SUM('18'!S268)</f>
        <v>0</v>
      </c>
      <c r="T268" s="93">
        <f>SUM('18'!T268)</f>
        <v>0</v>
      </c>
      <c r="U268" s="93">
        <f>SUM('18'!U268)</f>
        <v>0</v>
      </c>
      <c r="V268" s="203">
        <f>SUM(X268:AA268)</f>
        <v>0</v>
      </c>
      <c r="W268" s="33" t="str">
        <f>IF(ISERROR(V268/G268),"",V268/G268)</f>
        <v/>
      </c>
      <c r="X268" s="93">
        <f>SUM('18'!X268)</f>
        <v>0</v>
      </c>
      <c r="Y268" s="93">
        <f>SUM('18'!Y268)</f>
        <v>0</v>
      </c>
      <c r="Z268" s="93">
        <f>SUM('18'!Z268)</f>
        <v>0</v>
      </c>
      <c r="AA268" s="93">
        <f>SUM('18'!AA268)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SUM('18'!G269)</f>
        <v>0</v>
      </c>
      <c r="H269" s="321">
        <f t="shared" si="46"/>
        <v>0</v>
      </c>
      <c r="I269" s="93">
        <f>SUM('18'!I269)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SUM('18'!O269)</f>
        <v>0</v>
      </c>
      <c r="P269" s="93">
        <f>SUM('18'!P269)</f>
        <v>0</v>
      </c>
      <c r="Q269" s="93">
        <f>SUM('18'!Q269)</f>
        <v>0</v>
      </c>
      <c r="R269" s="93">
        <f>SUM('18'!R269)</f>
        <v>0</v>
      </c>
      <c r="S269" s="93">
        <f>SUM('18'!S269)</f>
        <v>0</v>
      </c>
      <c r="T269" s="93">
        <f>SUM('18'!T269)</f>
        <v>0</v>
      </c>
      <c r="U269" s="93">
        <f>SUM('18'!U269)</f>
        <v>0</v>
      </c>
      <c r="V269" s="203">
        <f>SUM(X269:AA269)</f>
        <v>0</v>
      </c>
      <c r="W269" s="33" t="str">
        <f>IF(ISERROR(V269/G269),"",V269/G269)</f>
        <v/>
      </c>
      <c r="X269" s="93">
        <f>SUM('18'!X269)</f>
        <v>0</v>
      </c>
      <c r="Y269" s="93">
        <f>SUM('18'!Y269)</f>
        <v>0</v>
      </c>
      <c r="Z269" s="93">
        <f>SUM('18'!Z269)</f>
        <v>0</v>
      </c>
      <c r="AA269" s="93">
        <f>SUM('18'!AA269)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SUM('18'!G270)</f>
        <v>0</v>
      </c>
      <c r="H270" s="321">
        <f t="shared" si="46"/>
        <v>0</v>
      </c>
      <c r="I270" s="93">
        <f>SUM('18'!I270)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SUM('18'!O270)</f>
        <v>0</v>
      </c>
      <c r="P270" s="93">
        <f>SUM('18'!P270)</f>
        <v>0</v>
      </c>
      <c r="Q270" s="93">
        <f>SUM('18'!Q270)</f>
        <v>0</v>
      </c>
      <c r="R270" s="93">
        <f>SUM('18'!R270)</f>
        <v>0</v>
      </c>
      <c r="S270" s="93">
        <f>SUM('18'!S270)</f>
        <v>0</v>
      </c>
      <c r="T270" s="93">
        <f>SUM('18'!T270)</f>
        <v>0</v>
      </c>
      <c r="U270" s="93">
        <f>SUM('18'!U270)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SUM('18'!X270)</f>
        <v>0</v>
      </c>
      <c r="Y270" s="93">
        <f>SUM('18'!Y270)</f>
        <v>0</v>
      </c>
      <c r="Z270" s="93">
        <f>SUM('18'!Z270)</f>
        <v>0</v>
      </c>
      <c r="AA270" s="93">
        <f>SUM('18'!AA270)</f>
        <v>0</v>
      </c>
      <c r="AB270" s="73"/>
      <c r="AC270" s="54"/>
      <c r="AD270" s="32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SUM('18'!G271)</f>
        <v>0</v>
      </c>
      <c r="H271" s="321">
        <f t="shared" si="46"/>
        <v>0</v>
      </c>
      <c r="I271" s="93">
        <f>SUM('18'!I271)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SUM('18'!O271)</f>
        <v>0</v>
      </c>
      <c r="P271" s="93">
        <f>SUM('18'!P271)</f>
        <v>0</v>
      </c>
      <c r="Q271" s="93">
        <f>SUM('18'!Q271)</f>
        <v>0</v>
      </c>
      <c r="R271" s="93">
        <f>SUM('18'!R271)</f>
        <v>0</v>
      </c>
      <c r="S271" s="93">
        <f>SUM('18'!S271)</f>
        <v>0</v>
      </c>
      <c r="T271" s="93">
        <f>SUM('18'!T271)</f>
        <v>0</v>
      </c>
      <c r="U271" s="93">
        <f>SUM('18'!U271)</f>
        <v>0</v>
      </c>
      <c r="V271" s="202">
        <f t="shared" si="49"/>
        <v>0</v>
      </c>
      <c r="W271" s="33" t="str">
        <f t="shared" si="50"/>
        <v/>
      </c>
      <c r="X271" s="93">
        <f>SUM('18'!X271)</f>
        <v>0</v>
      </c>
      <c r="Y271" s="93">
        <f>SUM('18'!Y271)</f>
        <v>0</v>
      </c>
      <c r="Z271" s="93">
        <f>SUM('18'!Z271)</f>
        <v>0</v>
      </c>
      <c r="AA271" s="93">
        <f>SUM('18'!AA271)</f>
        <v>0</v>
      </c>
      <c r="AB271" s="73"/>
      <c r="AC271" s="54"/>
      <c r="AD271" s="32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SUM('18'!G272)</f>
        <v>0</v>
      </c>
      <c r="H272" s="321">
        <f t="shared" si="46"/>
        <v>0</v>
      </c>
      <c r="I272" s="93">
        <f>SUM('18'!I272)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SUM('18'!O272)</f>
        <v>0</v>
      </c>
      <c r="P272" s="93">
        <f>SUM('18'!P272)</f>
        <v>0</v>
      </c>
      <c r="Q272" s="93">
        <f>SUM('18'!Q272)</f>
        <v>0</v>
      </c>
      <c r="R272" s="93">
        <f>SUM('18'!R272)</f>
        <v>0</v>
      </c>
      <c r="S272" s="93">
        <f>SUM('18'!S272)</f>
        <v>0</v>
      </c>
      <c r="T272" s="93">
        <f>SUM('18'!T272)</f>
        <v>0</v>
      </c>
      <c r="U272" s="93">
        <f>SUM('18'!U272)</f>
        <v>0</v>
      </c>
      <c r="V272" s="202">
        <f t="shared" si="49"/>
        <v>0</v>
      </c>
      <c r="W272" s="33" t="str">
        <f t="shared" si="50"/>
        <v/>
      </c>
      <c r="X272" s="93">
        <f>SUM('18'!X272)</f>
        <v>0</v>
      </c>
      <c r="Y272" s="93">
        <f>SUM('18'!Y272)</f>
        <v>0</v>
      </c>
      <c r="Z272" s="93">
        <f>SUM('18'!Z272)</f>
        <v>0</v>
      </c>
      <c r="AA272" s="93">
        <f>SUM('18'!AA272)</f>
        <v>0</v>
      </c>
      <c r="AB272" s="73"/>
      <c r="AC272" s="54"/>
      <c r="AD272" s="32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SUM('18'!G273)</f>
        <v>0</v>
      </c>
      <c r="H273" s="321">
        <f t="shared" si="46"/>
        <v>0</v>
      </c>
      <c r="I273" s="93">
        <f>SUM('18'!I273)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SUM('18'!O273)</f>
        <v>0</v>
      </c>
      <c r="P273" s="93">
        <f>SUM('18'!P273)</f>
        <v>0</v>
      </c>
      <c r="Q273" s="93">
        <f>SUM('18'!Q273)</f>
        <v>0</v>
      </c>
      <c r="R273" s="93">
        <f>SUM('18'!R273)</f>
        <v>0</v>
      </c>
      <c r="S273" s="93">
        <f>SUM('18'!S273)</f>
        <v>0</v>
      </c>
      <c r="T273" s="93">
        <f>SUM('18'!T273)</f>
        <v>0</v>
      </c>
      <c r="U273" s="93">
        <f>SUM('18'!U273)</f>
        <v>0</v>
      </c>
      <c r="V273" s="202">
        <f t="shared" si="49"/>
        <v>0</v>
      </c>
      <c r="W273" s="33" t="str">
        <f t="shared" si="50"/>
        <v/>
      </c>
      <c r="X273" s="93">
        <f>SUM('18'!X273)</f>
        <v>0</v>
      </c>
      <c r="Y273" s="93">
        <f>SUM('18'!Y273)</f>
        <v>0</v>
      </c>
      <c r="Z273" s="93">
        <f>SUM('18'!Z273)</f>
        <v>0</v>
      </c>
      <c r="AA273" s="93">
        <f>SUM('18'!AA273)</f>
        <v>0</v>
      </c>
      <c r="AB273" s="73"/>
      <c r="AC273" s="54"/>
      <c r="AD273" s="32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SUM('18'!G274)</f>
        <v>0</v>
      </c>
      <c r="H274" s="321">
        <f t="shared" si="46"/>
        <v>0</v>
      </c>
      <c r="I274" s="93">
        <f>SUM('18'!I274)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SUM('18'!O274)</f>
        <v>0</v>
      </c>
      <c r="P274" s="93">
        <f>SUM('18'!P274)</f>
        <v>0</v>
      </c>
      <c r="Q274" s="93">
        <f>SUM('18'!Q274)</f>
        <v>0</v>
      </c>
      <c r="R274" s="93">
        <f>SUM('18'!R274)</f>
        <v>0</v>
      </c>
      <c r="S274" s="93">
        <f>SUM('18'!S274)</f>
        <v>0</v>
      </c>
      <c r="T274" s="93">
        <f>SUM('18'!T274)</f>
        <v>0</v>
      </c>
      <c r="U274" s="93">
        <f>SUM('18'!U274)</f>
        <v>0</v>
      </c>
      <c r="V274" s="202">
        <f t="shared" si="49"/>
        <v>0</v>
      </c>
      <c r="W274" s="33" t="str">
        <f t="shared" si="50"/>
        <v/>
      </c>
      <c r="X274" s="93">
        <f>SUM('18'!X274)</f>
        <v>0</v>
      </c>
      <c r="Y274" s="93">
        <f>SUM('18'!Y274)</f>
        <v>0</v>
      </c>
      <c r="Z274" s="93">
        <f>SUM('18'!Z274)</f>
        <v>0</v>
      </c>
      <c r="AA274" s="93">
        <f>SUM('18'!AA274)</f>
        <v>0</v>
      </c>
      <c r="AB274" s="73"/>
      <c r="AC274" s="54"/>
      <c r="AD274" s="32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SUM('18'!G275)</f>
        <v>0</v>
      </c>
      <c r="H275" s="321">
        <f t="shared" si="46"/>
        <v>0</v>
      </c>
      <c r="I275" s="93">
        <f>SUM('18'!I275)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SUM('18'!O275)</f>
        <v>0</v>
      </c>
      <c r="P275" s="93">
        <f>SUM('18'!P275)</f>
        <v>0</v>
      </c>
      <c r="Q275" s="93">
        <f>SUM('18'!Q275)</f>
        <v>0</v>
      </c>
      <c r="R275" s="93">
        <f>SUM('18'!R275)</f>
        <v>0</v>
      </c>
      <c r="S275" s="93">
        <f>SUM('18'!S275)</f>
        <v>0</v>
      </c>
      <c r="T275" s="93">
        <f>SUM('18'!T275)</f>
        <v>0</v>
      </c>
      <c r="U275" s="93">
        <f>SUM('18'!U275)</f>
        <v>0</v>
      </c>
      <c r="V275" s="202">
        <f t="shared" si="49"/>
        <v>0</v>
      </c>
      <c r="W275" s="33" t="str">
        <f t="shared" si="50"/>
        <v/>
      </c>
      <c r="X275" s="93">
        <f>SUM('18'!X275)</f>
        <v>0</v>
      </c>
      <c r="Y275" s="93">
        <f>SUM('18'!Y275)</f>
        <v>0</v>
      </c>
      <c r="Z275" s="93">
        <f>SUM('18'!Z275)</f>
        <v>0</v>
      </c>
      <c r="AA275" s="93">
        <f>SUM('18'!AA275)</f>
        <v>0</v>
      </c>
      <c r="AB275" s="73"/>
      <c r="AC275" s="54"/>
      <c r="AD275" s="32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SUM('18'!G276)</f>
        <v>0</v>
      </c>
      <c r="H276" s="321">
        <f t="shared" si="46"/>
        <v>0</v>
      </c>
      <c r="I276" s="93">
        <f>SUM('18'!I276)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SUM('18'!O276)</f>
        <v>0</v>
      </c>
      <c r="P276" s="93">
        <f>SUM('18'!P276)</f>
        <v>0</v>
      </c>
      <c r="Q276" s="93">
        <f>SUM('18'!Q276)</f>
        <v>0</v>
      </c>
      <c r="R276" s="93">
        <f>SUM('18'!R276)</f>
        <v>0</v>
      </c>
      <c r="S276" s="93">
        <f>SUM('18'!S276)</f>
        <v>0</v>
      </c>
      <c r="T276" s="93">
        <f>SUM('18'!T276)</f>
        <v>0</v>
      </c>
      <c r="U276" s="93">
        <f>SUM('18'!U276)</f>
        <v>0</v>
      </c>
      <c r="V276" s="202">
        <f t="shared" si="49"/>
        <v>0</v>
      </c>
      <c r="W276" s="33" t="str">
        <f t="shared" si="50"/>
        <v/>
      </c>
      <c r="X276" s="93">
        <f>SUM('18'!X276)</f>
        <v>0</v>
      </c>
      <c r="Y276" s="93">
        <f>SUM('18'!Y276)</f>
        <v>0</v>
      </c>
      <c r="Z276" s="93">
        <f>SUM('18'!Z276)</f>
        <v>0</v>
      </c>
      <c r="AA276" s="93">
        <f>SUM('18'!AA276)</f>
        <v>0</v>
      </c>
      <c r="AB276" s="73"/>
      <c r="AC276" s="54"/>
      <c r="AD276" s="32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SUM('18'!G277)</f>
        <v>0</v>
      </c>
      <c r="H277" s="321">
        <f t="shared" si="46"/>
        <v>0</v>
      </c>
      <c r="I277" s="93">
        <f>SUM('18'!I277)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SUM('18'!O277)</f>
        <v>0</v>
      </c>
      <c r="P277" s="93">
        <f>SUM('18'!P277)</f>
        <v>0</v>
      </c>
      <c r="Q277" s="93">
        <f>SUM('18'!Q277)</f>
        <v>0</v>
      </c>
      <c r="R277" s="93">
        <f>SUM('18'!R277)</f>
        <v>0</v>
      </c>
      <c r="S277" s="93">
        <f>SUM('18'!S277)</f>
        <v>0</v>
      </c>
      <c r="T277" s="93">
        <f>SUM('18'!T277)</f>
        <v>0</v>
      </c>
      <c r="U277" s="93">
        <f>SUM('18'!U277)</f>
        <v>0</v>
      </c>
      <c r="V277" s="202">
        <f t="shared" si="49"/>
        <v>0</v>
      </c>
      <c r="W277" s="33" t="str">
        <f t="shared" si="50"/>
        <v/>
      </c>
      <c r="X277" s="93">
        <f>SUM('18'!X277)</f>
        <v>0</v>
      </c>
      <c r="Y277" s="93">
        <f>SUM('18'!Y277)</f>
        <v>0</v>
      </c>
      <c r="Z277" s="93">
        <f>SUM('18'!Z277)</f>
        <v>0</v>
      </c>
      <c r="AA277" s="93">
        <f>SUM('18'!AA277)</f>
        <v>0</v>
      </c>
      <c r="AB277" s="73"/>
      <c r="AC277" s="54"/>
      <c r="AD277" s="32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SUM('18'!G278)</f>
        <v>0</v>
      </c>
      <c r="H278" s="321">
        <f t="shared" si="46"/>
        <v>0</v>
      </c>
      <c r="I278" s="93">
        <f>SUM('18'!I278)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SUM('18'!O278)</f>
        <v>0</v>
      </c>
      <c r="P278" s="93">
        <f>SUM('18'!P278)</f>
        <v>0</v>
      </c>
      <c r="Q278" s="93">
        <f>SUM('18'!Q278)</f>
        <v>0</v>
      </c>
      <c r="R278" s="93">
        <f>SUM('18'!R278)</f>
        <v>0</v>
      </c>
      <c r="S278" s="93">
        <f>SUM('18'!S278)</f>
        <v>0</v>
      </c>
      <c r="T278" s="93">
        <f>SUM('18'!T278)</f>
        <v>0</v>
      </c>
      <c r="U278" s="93">
        <f>SUM('18'!U278)</f>
        <v>0</v>
      </c>
      <c r="V278" s="202"/>
      <c r="W278" s="33"/>
      <c r="X278" s="93">
        <f>SUM('18'!X278)</f>
        <v>0</v>
      </c>
      <c r="Y278" s="93">
        <f>SUM('18'!Y278)</f>
        <v>0</v>
      </c>
      <c r="Z278" s="93">
        <f>SUM('18'!Z278)</f>
        <v>0</v>
      </c>
      <c r="AA278" s="93">
        <f>SUM('18'!AA278)</f>
        <v>0</v>
      </c>
      <c r="AB278" s="73"/>
      <c r="AC278" s="54"/>
      <c r="AD278" s="32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SUM('18'!G279)</f>
        <v>0</v>
      </c>
      <c r="H279" s="321">
        <f t="shared" si="46"/>
        <v>0</v>
      </c>
      <c r="I279" s="93">
        <f>SUM('18'!I279)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SUM('18'!O279)</f>
        <v>0</v>
      </c>
      <c r="P279" s="93">
        <f>SUM('18'!P279)</f>
        <v>0</v>
      </c>
      <c r="Q279" s="93">
        <f>SUM('18'!Q279)</f>
        <v>0</v>
      </c>
      <c r="R279" s="93">
        <f>SUM('18'!R279)</f>
        <v>0</v>
      </c>
      <c r="S279" s="93">
        <f>SUM('18'!S279)</f>
        <v>0</v>
      </c>
      <c r="T279" s="93">
        <f>SUM('18'!T279)</f>
        <v>0</v>
      </c>
      <c r="U279" s="93">
        <f>SUM('18'!U279)</f>
        <v>0</v>
      </c>
      <c r="V279" s="202"/>
      <c r="W279" s="33"/>
      <c r="X279" s="93">
        <f>SUM('18'!X279)</f>
        <v>0</v>
      </c>
      <c r="Y279" s="93">
        <f>SUM('18'!Y279)</f>
        <v>0</v>
      </c>
      <c r="Z279" s="93">
        <f>SUM('18'!Z279)</f>
        <v>0</v>
      </c>
      <c r="AA279" s="93">
        <f>SUM('18'!AA279)</f>
        <v>0</v>
      </c>
      <c r="AB279" s="73"/>
      <c r="AC279" s="54"/>
      <c r="AD279" s="32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SUM('18'!G280)</f>
        <v>0</v>
      </c>
      <c r="H280" s="321">
        <f t="shared" si="46"/>
        <v>0</v>
      </c>
      <c r="I280" s="93">
        <f>SUM('18'!I280)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SUM('18'!O280)</f>
        <v>0</v>
      </c>
      <c r="P280" s="93">
        <f>SUM('18'!P280)</f>
        <v>0</v>
      </c>
      <c r="Q280" s="93">
        <f>SUM('18'!Q280)</f>
        <v>0</v>
      </c>
      <c r="R280" s="93">
        <f>SUM('18'!R280)</f>
        <v>0</v>
      </c>
      <c r="S280" s="93">
        <f>SUM('18'!S280)</f>
        <v>0</v>
      </c>
      <c r="T280" s="93">
        <f>SUM('18'!T280)</f>
        <v>0</v>
      </c>
      <c r="U280" s="93">
        <f>SUM('18'!U280)</f>
        <v>0</v>
      </c>
      <c r="V280" s="202"/>
      <c r="W280" s="33"/>
      <c r="X280" s="93">
        <f>SUM('18'!X280)</f>
        <v>0</v>
      </c>
      <c r="Y280" s="93">
        <f>SUM('18'!Y280)</f>
        <v>0</v>
      </c>
      <c r="Z280" s="93">
        <f>SUM('18'!Z280)</f>
        <v>0</v>
      </c>
      <c r="AA280" s="93">
        <f>SUM('18'!AA280)</f>
        <v>0</v>
      </c>
      <c r="AB280" s="73"/>
      <c r="AC280" s="54"/>
      <c r="AD280" s="32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342</v>
      </c>
      <c r="C281" s="183" t="s">
        <v>372</v>
      </c>
      <c r="D281" s="17">
        <v>5</v>
      </c>
      <c r="E281" s="17"/>
      <c r="F281" s="6"/>
      <c r="G281" s="93">
        <f>SUM('18'!G281)</f>
        <v>0</v>
      </c>
      <c r="H281" s="321">
        <f t="shared" si="46"/>
        <v>0</v>
      </c>
      <c r="I281" s="93">
        <f>SUM('18'!I281)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SUM('18'!O281)</f>
        <v>0</v>
      </c>
      <c r="P281" s="93">
        <f>SUM('18'!P281)</f>
        <v>0</v>
      </c>
      <c r="Q281" s="93">
        <f>SUM('18'!Q281)</f>
        <v>0</v>
      </c>
      <c r="R281" s="93">
        <f>SUM('18'!R281)</f>
        <v>0</v>
      </c>
      <c r="S281" s="93">
        <f>SUM('18'!S281)</f>
        <v>0</v>
      </c>
      <c r="T281" s="93">
        <f>SUM('18'!T281)</f>
        <v>0</v>
      </c>
      <c r="U281" s="93">
        <f>SUM('18'!U281)</f>
        <v>0</v>
      </c>
      <c r="V281" s="202"/>
      <c r="W281" s="33"/>
      <c r="X281" s="93">
        <f>SUM('18'!X281)</f>
        <v>0</v>
      </c>
      <c r="Y281" s="93">
        <f>SUM('18'!Y281)</f>
        <v>0</v>
      </c>
      <c r="Z281" s="93">
        <f>SUM('18'!Z281)</f>
        <v>0</v>
      </c>
      <c r="AA281" s="93">
        <f>SUM('18'!AA281)</f>
        <v>0</v>
      </c>
      <c r="AB281" s="73"/>
      <c r="AC281" s="54"/>
      <c r="AD281" s="32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SUM('18'!G282)</f>
        <v>0</v>
      </c>
      <c r="H282" s="321">
        <f t="shared" si="46"/>
        <v>0</v>
      </c>
      <c r="I282" s="93">
        <f>SUM('18'!I282)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SUM('18'!O282)</f>
        <v>0</v>
      </c>
      <c r="P282" s="93">
        <f>SUM('18'!P282)</f>
        <v>0</v>
      </c>
      <c r="Q282" s="93">
        <f>SUM('18'!Q282)</f>
        <v>0</v>
      </c>
      <c r="R282" s="93">
        <f>SUM('18'!R282)</f>
        <v>0</v>
      </c>
      <c r="S282" s="93">
        <f>SUM('18'!S282)</f>
        <v>0</v>
      </c>
      <c r="T282" s="93">
        <f>SUM('18'!T282)</f>
        <v>0</v>
      </c>
      <c r="U282" s="93">
        <f>SUM('18'!U282)</f>
        <v>0</v>
      </c>
      <c r="V282" s="202"/>
      <c r="W282" s="33"/>
      <c r="X282" s="93">
        <f>SUM('18'!X282)</f>
        <v>0</v>
      </c>
      <c r="Y282" s="93">
        <f>SUM('18'!Y282)</f>
        <v>0</v>
      </c>
      <c r="Z282" s="93">
        <f>SUM('18'!Z282)</f>
        <v>0</v>
      </c>
      <c r="AA282" s="93">
        <f>SUM('18'!AA282)</f>
        <v>0</v>
      </c>
      <c r="AB282" s="73"/>
      <c r="AC282" s="54"/>
      <c r="AD282" s="32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SUM('18'!G283)</f>
        <v>0</v>
      </c>
      <c r="H283" s="321">
        <f t="shared" si="46"/>
        <v>0</v>
      </c>
      <c r="I283" s="93">
        <f>SUM('18'!I283)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SUM('18'!O283)</f>
        <v>0</v>
      </c>
      <c r="P283" s="93">
        <f>SUM('18'!P283)</f>
        <v>0</v>
      </c>
      <c r="Q283" s="93">
        <f>SUM('18'!Q283)</f>
        <v>0</v>
      </c>
      <c r="R283" s="93">
        <f>SUM('18'!R283)</f>
        <v>0</v>
      </c>
      <c r="S283" s="93">
        <f>SUM('18'!S283)</f>
        <v>0</v>
      </c>
      <c r="T283" s="93">
        <f>SUM('18'!T283)</f>
        <v>0</v>
      </c>
      <c r="U283" s="93">
        <f>SUM('18'!U283)</f>
        <v>0</v>
      </c>
      <c r="V283" s="202"/>
      <c r="W283" s="33"/>
      <c r="X283" s="93">
        <f>SUM('18'!X283)</f>
        <v>0</v>
      </c>
      <c r="Y283" s="93">
        <f>SUM('18'!Y283)</f>
        <v>0</v>
      </c>
      <c r="Z283" s="93">
        <f>SUM('18'!Z283)</f>
        <v>0</v>
      </c>
      <c r="AA283" s="93">
        <f>SUM('18'!AA283)</f>
        <v>0</v>
      </c>
      <c r="AB283" s="73"/>
      <c r="AC283" s="54"/>
      <c r="AD283" s="32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SUM('18'!G284)</f>
        <v>0</v>
      </c>
      <c r="H284" s="321">
        <f t="shared" si="46"/>
        <v>0</v>
      </c>
      <c r="I284" s="93">
        <f>SUM('18'!I284)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SUM('18'!O284)</f>
        <v>0</v>
      </c>
      <c r="P284" s="93">
        <f>SUM('18'!P284)</f>
        <v>0</v>
      </c>
      <c r="Q284" s="93">
        <f>SUM('18'!Q284)</f>
        <v>0</v>
      </c>
      <c r="R284" s="93">
        <f>SUM('18'!R284)</f>
        <v>0</v>
      </c>
      <c r="S284" s="93">
        <f>SUM('18'!S284)</f>
        <v>0</v>
      </c>
      <c r="T284" s="93">
        <f>SUM('18'!T284)</f>
        <v>0</v>
      </c>
      <c r="U284" s="93">
        <f>SUM('18'!U284)</f>
        <v>0</v>
      </c>
      <c r="V284" s="202">
        <f>SUM(X284:AA284)</f>
        <v>0</v>
      </c>
      <c r="W284" s="33" t="str">
        <f>IF(ISERROR(V284/G284),"",V284/G284)</f>
        <v/>
      </c>
      <c r="X284" s="93">
        <f>SUM('18'!X284)</f>
        <v>0</v>
      </c>
      <c r="Y284" s="93">
        <f>SUM('18'!Y284)</f>
        <v>0</v>
      </c>
      <c r="Z284" s="93">
        <f>SUM('18'!Z284)</f>
        <v>0</v>
      </c>
      <c r="AA284" s="93">
        <f>SUM('18'!AA284)</f>
        <v>0</v>
      </c>
      <c r="AB284" s="73"/>
      <c r="AC284" s="54"/>
      <c r="AD284" s="32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SUM('18'!G285)</f>
        <v>0</v>
      </c>
      <c r="H285" s="321">
        <f t="shared" si="46"/>
        <v>0</v>
      </c>
      <c r="I285" s="93">
        <f>SUM('18'!I285)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SUM('18'!O285)</f>
        <v>0</v>
      </c>
      <c r="P285" s="93">
        <f>SUM('18'!P285)</f>
        <v>0</v>
      </c>
      <c r="Q285" s="93">
        <f>SUM('18'!Q285)</f>
        <v>0</v>
      </c>
      <c r="R285" s="93">
        <f>SUM('18'!R285)</f>
        <v>0</v>
      </c>
      <c r="S285" s="93">
        <f>SUM('18'!S285)</f>
        <v>0</v>
      </c>
      <c r="T285" s="93">
        <f>SUM('18'!T285)</f>
        <v>0</v>
      </c>
      <c r="U285" s="93">
        <f>SUM('18'!U285)</f>
        <v>0</v>
      </c>
      <c r="V285" s="202">
        <f>SUM(X285:AA285)</f>
        <v>0</v>
      </c>
      <c r="W285" s="33" t="str">
        <f>IF(ISERROR(V285/G285),"",V285/G285)</f>
        <v/>
      </c>
      <c r="X285" s="93">
        <f>SUM('18'!X285)</f>
        <v>0</v>
      </c>
      <c r="Y285" s="93">
        <f>SUM('18'!Y285)</f>
        <v>0</v>
      </c>
      <c r="Z285" s="93">
        <f>SUM('18'!Z285)</f>
        <v>0</v>
      </c>
      <c r="AA285" s="93">
        <f>SUM('18'!AA285)</f>
        <v>0</v>
      </c>
      <c r="AB285" s="73"/>
      <c r="AC285" s="54"/>
      <c r="AD285" s="32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SUM('18'!G286)</f>
        <v>10</v>
      </c>
      <c r="H286" s="321">
        <f t="shared" si="46"/>
        <v>0</v>
      </c>
      <c r="I286" s="93">
        <f>SUM('18'!I286)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2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SUM('18'!G287)</f>
        <v>0</v>
      </c>
      <c r="H287" s="321">
        <f t="shared" si="46"/>
        <v>0</v>
      </c>
      <c r="I287" s="93">
        <f>SUM('18'!I287)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2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SUM('18'!G288)</f>
        <v>27</v>
      </c>
      <c r="H288" s="321">
        <f t="shared" si="46"/>
        <v>0</v>
      </c>
      <c r="I288" s="93">
        <f>SUM('18'!I288)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2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SUM('18'!G289)</f>
        <v>0</v>
      </c>
      <c r="H289" s="321">
        <f t="shared" si="46"/>
        <v>0</v>
      </c>
      <c r="I289" s="93">
        <f>SUM('18'!I289)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SUM('18'!O289)</f>
        <v>0</v>
      </c>
      <c r="P289" s="93">
        <f>SUM('18'!P289)</f>
        <v>0</v>
      </c>
      <c r="Q289" s="93">
        <f>SUM('18'!Q289)</f>
        <v>0</v>
      </c>
      <c r="R289" s="93">
        <f>SUM('18'!R289)</f>
        <v>0</v>
      </c>
      <c r="S289" s="93">
        <f>SUM('18'!S289)</f>
        <v>0</v>
      </c>
      <c r="T289" s="93">
        <f>SUM('18'!T289)</f>
        <v>0</v>
      </c>
      <c r="U289" s="93">
        <f>SUM('18'!U289)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SUM('18'!X289)</f>
        <v>0</v>
      </c>
      <c r="Y289" s="93">
        <f>SUM('18'!Y289)</f>
        <v>0</v>
      </c>
      <c r="Z289" s="93">
        <f>SUM('18'!Z289)</f>
        <v>0</v>
      </c>
      <c r="AA289" s="93">
        <f>SUM('18'!AA289)</f>
        <v>0</v>
      </c>
      <c r="AB289" s="73"/>
      <c r="AC289" s="54"/>
      <c r="AD289" s="32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SUM('18'!G290)</f>
        <v>0</v>
      </c>
      <c r="H290" s="321">
        <f t="shared" si="46"/>
        <v>0</v>
      </c>
      <c r="I290" s="93">
        <f>SUM('18'!I290)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SUM('18'!O290)</f>
        <v>0</v>
      </c>
      <c r="P290" s="93">
        <f>SUM('18'!P290)</f>
        <v>0</v>
      </c>
      <c r="Q290" s="93">
        <f>SUM('18'!Q290)</f>
        <v>0</v>
      </c>
      <c r="R290" s="93">
        <f>SUM('18'!R290)</f>
        <v>0</v>
      </c>
      <c r="S290" s="93">
        <f>SUM('18'!S290)</f>
        <v>0</v>
      </c>
      <c r="T290" s="93">
        <f>SUM('18'!T290)</f>
        <v>0</v>
      </c>
      <c r="U290" s="93">
        <f>SUM('18'!U290)</f>
        <v>0</v>
      </c>
      <c r="V290" s="202">
        <f>SUM(X290:AA290)</f>
        <v>0</v>
      </c>
      <c r="W290" s="33" t="str">
        <f t="shared" si="51"/>
        <v/>
      </c>
      <c r="X290" s="93">
        <f>SUM('18'!X290)</f>
        <v>0</v>
      </c>
      <c r="Y290" s="93">
        <f>SUM('18'!Y290)</f>
        <v>0</v>
      </c>
      <c r="Z290" s="93">
        <f>SUM('18'!Z290)</f>
        <v>0</v>
      </c>
      <c r="AA290" s="93">
        <f>SUM('18'!AA290)</f>
        <v>0</v>
      </c>
      <c r="AB290" s="73"/>
      <c r="AC290" s="54"/>
      <c r="AD290" s="32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SUM('18'!G291)</f>
        <v>0</v>
      </c>
      <c r="H291" s="321">
        <f t="shared" si="46"/>
        <v>0</v>
      </c>
      <c r="I291" s="93">
        <f>SUM('18'!I291)</f>
        <v>0</v>
      </c>
      <c r="J291" s="31" t="str">
        <f t="array" ref="J291">IF(ISERROR(G291/I291),"",G291/I291)</f>
        <v/>
      </c>
      <c r="K291" s="321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SUM('18'!O291)</f>
        <v>0</v>
      </c>
      <c r="P291" s="93">
        <f>SUM('18'!P291)</f>
        <v>0</v>
      </c>
      <c r="Q291" s="93">
        <f>SUM('18'!Q291)</f>
        <v>0</v>
      </c>
      <c r="R291" s="93">
        <f>SUM('18'!R291)</f>
        <v>0</v>
      </c>
      <c r="S291" s="93">
        <f>SUM('18'!S291)</f>
        <v>0</v>
      </c>
      <c r="T291" s="93">
        <f>SUM('18'!T291)</f>
        <v>0</v>
      </c>
      <c r="U291" s="93">
        <f>SUM('18'!U291)</f>
        <v>0</v>
      </c>
      <c r="V291" s="202">
        <f>SUM(X291:AA291)</f>
        <v>0</v>
      </c>
      <c r="W291" s="33" t="str">
        <f t="shared" si="51"/>
        <v/>
      </c>
      <c r="X291" s="93">
        <f>SUM('18'!X291)</f>
        <v>0</v>
      </c>
      <c r="Y291" s="93">
        <f>SUM('18'!Y291)</f>
        <v>0</v>
      </c>
      <c r="Z291" s="93">
        <f>SUM('18'!Z291)</f>
        <v>0</v>
      </c>
      <c r="AA291" s="93">
        <f>SUM('18'!AA291)</f>
        <v>0</v>
      </c>
      <c r="AB291" s="73"/>
      <c r="AC291" s="54"/>
      <c r="AD291" s="32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10" t="s">
        <v>92</v>
      </c>
      <c r="B292" s="611"/>
      <c r="C292" s="316" t="s">
        <v>71</v>
      </c>
      <c r="D292" s="20"/>
      <c r="E292" s="20"/>
      <c r="F292" s="32"/>
      <c r="G292" s="30">
        <f>SUM(G258:G291)</f>
        <v>37</v>
      </c>
      <c r="H292" s="30">
        <f>SUM(H258:H291)</f>
        <v>0</v>
      </c>
      <c r="I292" s="30">
        <f>SUM(I258:I291)</f>
        <v>2</v>
      </c>
      <c r="J292" s="31">
        <f t="array" ref="J292">IF(ISERROR(G292/I292),"",G292/I292)</f>
        <v>18.5</v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SUM('18'!G293)</f>
        <v>0</v>
      </c>
      <c r="H293" s="321">
        <f>D293*G293</f>
        <v>0</v>
      </c>
      <c r="I293" s="93">
        <f>SUM('18'!I293)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SUM('18'!O293)</f>
        <v>0</v>
      </c>
      <c r="P293" s="93">
        <f>SUM('18'!P293)</f>
        <v>0</v>
      </c>
      <c r="Q293" s="93">
        <f>SUM('18'!Q293)</f>
        <v>0</v>
      </c>
      <c r="R293" s="93">
        <f>SUM('18'!R293)</f>
        <v>0</v>
      </c>
      <c r="S293" s="93">
        <f>SUM('18'!S293)</f>
        <v>0</v>
      </c>
      <c r="T293" s="93">
        <f>SUM('18'!T293)</f>
        <v>0</v>
      </c>
      <c r="U293" s="93">
        <f>SUM('18'!U293)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SUM('18'!X293)</f>
        <v>0</v>
      </c>
      <c r="Y293" s="93">
        <f>SUM('18'!Y293)</f>
        <v>0</v>
      </c>
      <c r="Z293" s="93">
        <f>SUM('18'!Z293)</f>
        <v>0</v>
      </c>
      <c r="AA293" s="93">
        <f>SUM('18'!AA293)</f>
        <v>0</v>
      </c>
      <c r="AB293" s="73"/>
      <c r="AC293" s="54"/>
      <c r="AD293" s="32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SUM('18'!G294)</f>
        <v>0</v>
      </c>
      <c r="H294" s="321">
        <f t="shared" ref="H294:H307" si="56">D294*G294</f>
        <v>0</v>
      </c>
      <c r="I294" s="93">
        <f>SUM('18'!I294)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SUM('18'!O294)</f>
        <v>0</v>
      </c>
      <c r="P294" s="93">
        <f>SUM('18'!P294)</f>
        <v>0</v>
      </c>
      <c r="Q294" s="93">
        <f>SUM('18'!Q294)</f>
        <v>0</v>
      </c>
      <c r="R294" s="93">
        <f>SUM('18'!R294)</f>
        <v>0</v>
      </c>
      <c r="S294" s="93">
        <f>SUM('18'!S294)</f>
        <v>0</v>
      </c>
      <c r="T294" s="93">
        <f>SUM('18'!T294)</f>
        <v>0</v>
      </c>
      <c r="U294" s="93">
        <f>SUM('18'!U294)</f>
        <v>0</v>
      </c>
      <c r="V294" s="202">
        <f t="shared" si="55"/>
        <v>0</v>
      </c>
      <c r="W294" s="33" t="str">
        <f t="shared" si="51"/>
        <v/>
      </c>
      <c r="X294" s="93">
        <f>SUM('18'!X294)</f>
        <v>0</v>
      </c>
      <c r="Y294" s="93">
        <f>SUM('18'!Y294)</f>
        <v>0</v>
      </c>
      <c r="Z294" s="93">
        <f>SUM('18'!Z294)</f>
        <v>0</v>
      </c>
      <c r="AA294" s="93">
        <f>SUM('18'!AA294)</f>
        <v>0</v>
      </c>
      <c r="AB294" s="73"/>
      <c r="AC294" s="54"/>
      <c r="AD294" s="32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SUM('18'!G295)</f>
        <v>0</v>
      </c>
      <c r="H295" s="321">
        <f t="shared" si="56"/>
        <v>0</v>
      </c>
      <c r="I295" s="93">
        <f>SUM('18'!I295)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SUM('18'!O295)</f>
        <v>0</v>
      </c>
      <c r="P295" s="93">
        <f>SUM('18'!P295)</f>
        <v>0</v>
      </c>
      <c r="Q295" s="93">
        <f>SUM('18'!Q295)</f>
        <v>0</v>
      </c>
      <c r="R295" s="93">
        <f>SUM('18'!R295)</f>
        <v>0</v>
      </c>
      <c r="S295" s="93">
        <f>SUM('18'!S295)</f>
        <v>0</v>
      </c>
      <c r="T295" s="93">
        <f>SUM('18'!T295)</f>
        <v>0</v>
      </c>
      <c r="U295" s="93">
        <f>SUM('18'!U295)</f>
        <v>0</v>
      </c>
      <c r="V295" s="202">
        <f t="shared" si="55"/>
        <v>0</v>
      </c>
      <c r="W295" s="33" t="str">
        <f t="shared" si="51"/>
        <v/>
      </c>
      <c r="X295" s="93">
        <f>SUM('18'!X295)</f>
        <v>0</v>
      </c>
      <c r="Y295" s="93">
        <f>SUM('18'!Y295)</f>
        <v>0</v>
      </c>
      <c r="Z295" s="93">
        <f>SUM('18'!Z295)</f>
        <v>0</v>
      </c>
      <c r="AA295" s="93">
        <f>SUM('18'!AA295)</f>
        <v>0</v>
      </c>
      <c r="AB295" s="73"/>
      <c r="AC295" s="54"/>
      <c r="AD295" s="32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SUM('18'!G296)</f>
        <v>0</v>
      </c>
      <c r="H296" s="321">
        <f t="shared" si="56"/>
        <v>0</v>
      </c>
      <c r="I296" s="93">
        <f>SUM('18'!I296)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SUM('18'!O296)</f>
        <v>0</v>
      </c>
      <c r="P296" s="93">
        <f>SUM('18'!P296)</f>
        <v>0</v>
      </c>
      <c r="Q296" s="93">
        <f>SUM('18'!Q296)</f>
        <v>0</v>
      </c>
      <c r="R296" s="93">
        <f>SUM('18'!R296)</f>
        <v>0</v>
      </c>
      <c r="S296" s="93">
        <f>SUM('18'!S296)</f>
        <v>0</v>
      </c>
      <c r="T296" s="93">
        <f>SUM('18'!T296)</f>
        <v>0</v>
      </c>
      <c r="U296" s="93">
        <f>SUM('18'!U296)</f>
        <v>0</v>
      </c>
      <c r="V296" s="202">
        <f t="shared" si="55"/>
        <v>0</v>
      </c>
      <c r="W296" s="33" t="str">
        <f t="shared" si="51"/>
        <v/>
      </c>
      <c r="X296" s="93">
        <f>SUM('18'!X296)</f>
        <v>0</v>
      </c>
      <c r="Y296" s="93">
        <f>SUM('18'!Y296)</f>
        <v>0</v>
      </c>
      <c r="Z296" s="93">
        <f>SUM('18'!Z296)</f>
        <v>0</v>
      </c>
      <c r="AA296" s="93">
        <f>SUM('18'!AA296)</f>
        <v>0</v>
      </c>
      <c r="AB296" s="73"/>
      <c r="AC296" s="54"/>
      <c r="AD296" s="32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22" t="s">
        <v>72</v>
      </c>
      <c r="D297" s="17">
        <v>5.03</v>
      </c>
      <c r="E297" s="17"/>
      <c r="F297" s="6"/>
      <c r="G297" s="93">
        <f>SUM('18'!G297)</f>
        <v>0</v>
      </c>
      <c r="H297" s="321">
        <f t="shared" si="56"/>
        <v>0</v>
      </c>
      <c r="I297" s="93">
        <f>SUM('18'!I297)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SUM('18'!O297)</f>
        <v>0</v>
      </c>
      <c r="P297" s="93">
        <f>SUM('18'!P297)</f>
        <v>0</v>
      </c>
      <c r="Q297" s="93">
        <f>SUM('18'!Q297)</f>
        <v>0</v>
      </c>
      <c r="R297" s="93">
        <f>SUM('18'!R297)</f>
        <v>0</v>
      </c>
      <c r="S297" s="93">
        <f>SUM('18'!S297)</f>
        <v>0</v>
      </c>
      <c r="T297" s="93">
        <f>SUM('18'!T297)</f>
        <v>0</v>
      </c>
      <c r="U297" s="93">
        <f>SUM('18'!U297)</f>
        <v>0</v>
      </c>
      <c r="V297" s="202">
        <f t="shared" si="55"/>
        <v>0</v>
      </c>
      <c r="W297" s="33" t="str">
        <f t="shared" si="51"/>
        <v/>
      </c>
      <c r="X297" s="93">
        <f>SUM('18'!X297)</f>
        <v>0</v>
      </c>
      <c r="Y297" s="93">
        <f>SUM('18'!Y297)</f>
        <v>0</v>
      </c>
      <c r="Z297" s="93">
        <f>SUM('18'!Z297)</f>
        <v>0</v>
      </c>
      <c r="AA297" s="93">
        <f>SUM('18'!AA297)</f>
        <v>0</v>
      </c>
      <c r="AB297" s="73"/>
      <c r="AC297" s="54"/>
      <c r="AD297" s="32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SUM('18'!G298)</f>
        <v>0</v>
      </c>
      <c r="H298" s="321">
        <f t="shared" si="56"/>
        <v>0</v>
      </c>
      <c r="I298" s="93">
        <f>SUM('18'!I298)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SUM('18'!O298)</f>
        <v>0</v>
      </c>
      <c r="P298" s="93">
        <f>SUM('18'!P298)</f>
        <v>0</v>
      </c>
      <c r="Q298" s="93">
        <f>SUM('18'!Q298)</f>
        <v>0</v>
      </c>
      <c r="R298" s="93">
        <f>SUM('18'!R298)</f>
        <v>0</v>
      </c>
      <c r="S298" s="93">
        <f>SUM('18'!S298)</f>
        <v>0</v>
      </c>
      <c r="T298" s="93">
        <f>SUM('18'!T298)</f>
        <v>0</v>
      </c>
      <c r="U298" s="93">
        <f>SUM('18'!U298)</f>
        <v>0</v>
      </c>
      <c r="V298" s="202">
        <f t="shared" si="55"/>
        <v>0</v>
      </c>
      <c r="W298" s="33" t="str">
        <f t="shared" si="51"/>
        <v/>
      </c>
      <c r="X298" s="93">
        <f>SUM('18'!X298)</f>
        <v>0</v>
      </c>
      <c r="Y298" s="93">
        <f>SUM('18'!Y298)</f>
        <v>0</v>
      </c>
      <c r="Z298" s="93">
        <f>SUM('18'!Z298)</f>
        <v>0</v>
      </c>
      <c r="AA298" s="93">
        <f>SUM('18'!AA298)</f>
        <v>0</v>
      </c>
      <c r="AB298" s="73"/>
      <c r="AC298" s="54"/>
      <c r="AD298" s="32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SUM('18'!G299)</f>
        <v>0</v>
      </c>
      <c r="H299" s="321">
        <f t="shared" si="56"/>
        <v>0</v>
      </c>
      <c r="I299" s="93">
        <f>SUM('18'!I299)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SUM('18'!O299)</f>
        <v>0</v>
      </c>
      <c r="P299" s="93">
        <f>SUM('18'!P299)</f>
        <v>0</v>
      </c>
      <c r="Q299" s="93">
        <f>SUM('18'!Q299)</f>
        <v>0</v>
      </c>
      <c r="R299" s="93">
        <f>SUM('18'!R299)</f>
        <v>0</v>
      </c>
      <c r="S299" s="93">
        <f>SUM('18'!S299)</f>
        <v>0</v>
      </c>
      <c r="T299" s="93">
        <f>SUM('18'!T299)</f>
        <v>0</v>
      </c>
      <c r="U299" s="93">
        <f>SUM('18'!U299)</f>
        <v>0</v>
      </c>
      <c r="V299" s="202">
        <f t="shared" si="55"/>
        <v>0</v>
      </c>
      <c r="W299" s="33" t="str">
        <f t="shared" si="51"/>
        <v/>
      </c>
      <c r="X299" s="93">
        <f>SUM('18'!X299)</f>
        <v>0</v>
      </c>
      <c r="Y299" s="93">
        <f>SUM('18'!Y299)</f>
        <v>0</v>
      </c>
      <c r="Z299" s="93">
        <f>SUM('18'!Z299)</f>
        <v>0</v>
      </c>
      <c r="AA299" s="93">
        <f>SUM('18'!AA299)</f>
        <v>0</v>
      </c>
      <c r="AB299" s="73"/>
      <c r="AC299" s="54"/>
      <c r="AD299" s="32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22" t="s">
        <v>96</v>
      </c>
      <c r="D300" s="17">
        <v>5.03</v>
      </c>
      <c r="E300" s="17"/>
      <c r="F300" s="6"/>
      <c r="G300" s="93">
        <f>SUM('18'!G300)</f>
        <v>0</v>
      </c>
      <c r="H300" s="321">
        <f t="shared" si="56"/>
        <v>0</v>
      </c>
      <c r="I300" s="93">
        <f>SUM('18'!I300)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SUM('18'!O300)</f>
        <v>0</v>
      </c>
      <c r="P300" s="93">
        <f>SUM('18'!P300)</f>
        <v>0</v>
      </c>
      <c r="Q300" s="93">
        <f>SUM('18'!Q300)</f>
        <v>0</v>
      </c>
      <c r="R300" s="93">
        <f>SUM('18'!R300)</f>
        <v>0</v>
      </c>
      <c r="S300" s="93">
        <f>SUM('18'!S300)</f>
        <v>0</v>
      </c>
      <c r="T300" s="93">
        <f>SUM('18'!T300)</f>
        <v>0</v>
      </c>
      <c r="U300" s="93">
        <f>SUM('18'!U300)</f>
        <v>0</v>
      </c>
      <c r="V300" s="202">
        <f t="shared" si="55"/>
        <v>0</v>
      </c>
      <c r="W300" s="33" t="str">
        <f t="shared" si="51"/>
        <v/>
      </c>
      <c r="X300" s="93">
        <f>SUM('18'!X300)</f>
        <v>0</v>
      </c>
      <c r="Y300" s="93">
        <f>SUM('18'!Y300)</f>
        <v>0</v>
      </c>
      <c r="Z300" s="93">
        <f>SUM('18'!Z300)</f>
        <v>0</v>
      </c>
      <c r="AA300" s="93">
        <f>SUM('18'!AA300)</f>
        <v>0</v>
      </c>
      <c r="AB300" s="73"/>
      <c r="AC300" s="54"/>
      <c r="AD300" s="32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22" t="s">
        <v>82</v>
      </c>
      <c r="D301" s="17">
        <v>5.03</v>
      </c>
      <c r="E301" s="17"/>
      <c r="F301" s="6"/>
      <c r="G301" s="93">
        <f>SUM('18'!G301)</f>
        <v>0</v>
      </c>
      <c r="H301" s="321">
        <f t="shared" si="56"/>
        <v>0</v>
      </c>
      <c r="I301" s="93">
        <f>SUM('18'!I301)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SUM('18'!O301)</f>
        <v>0</v>
      </c>
      <c r="P301" s="93">
        <f>SUM('18'!P301)</f>
        <v>0</v>
      </c>
      <c r="Q301" s="93">
        <f>SUM('18'!Q301)</f>
        <v>0</v>
      </c>
      <c r="R301" s="93">
        <f>SUM('18'!R301)</f>
        <v>0</v>
      </c>
      <c r="S301" s="93">
        <f>SUM('18'!S301)</f>
        <v>0</v>
      </c>
      <c r="T301" s="93">
        <f>SUM('18'!T301)</f>
        <v>0</v>
      </c>
      <c r="U301" s="93">
        <f>SUM('18'!U301)</f>
        <v>0</v>
      </c>
      <c r="V301" s="202">
        <f t="shared" si="55"/>
        <v>0</v>
      </c>
      <c r="W301" s="33" t="str">
        <f t="shared" si="51"/>
        <v/>
      </c>
      <c r="X301" s="93">
        <f>SUM('18'!X301)</f>
        <v>0</v>
      </c>
      <c r="Y301" s="93">
        <f>SUM('18'!Y301)</f>
        <v>0</v>
      </c>
      <c r="Z301" s="93">
        <f>SUM('18'!Z301)</f>
        <v>0</v>
      </c>
      <c r="AA301" s="93">
        <f>SUM('18'!AA301)</f>
        <v>0</v>
      </c>
      <c r="AB301" s="73"/>
      <c r="AC301" s="54"/>
      <c r="AD301" s="32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22" t="s">
        <v>72</v>
      </c>
      <c r="D302" s="17">
        <v>5.03</v>
      </c>
      <c r="E302" s="17"/>
      <c r="F302" s="6"/>
      <c r="G302" s="93">
        <f>SUM('18'!G302)</f>
        <v>0</v>
      </c>
      <c r="H302" s="321">
        <f t="shared" si="56"/>
        <v>0</v>
      </c>
      <c r="I302" s="93">
        <f>SUM('18'!I302)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SUM('18'!O302)</f>
        <v>0</v>
      </c>
      <c r="P302" s="93">
        <f>SUM('18'!P302)</f>
        <v>0</v>
      </c>
      <c r="Q302" s="93">
        <f>SUM('18'!Q302)</f>
        <v>0</v>
      </c>
      <c r="R302" s="93">
        <f>SUM('18'!R302)</f>
        <v>0</v>
      </c>
      <c r="S302" s="93">
        <f>SUM('18'!S302)</f>
        <v>0</v>
      </c>
      <c r="T302" s="93">
        <f>SUM('18'!T302)</f>
        <v>0</v>
      </c>
      <c r="U302" s="93">
        <f>SUM('18'!U302)</f>
        <v>0</v>
      </c>
      <c r="V302" s="202">
        <f t="shared" si="55"/>
        <v>0</v>
      </c>
      <c r="W302" s="33" t="str">
        <f t="shared" si="51"/>
        <v/>
      </c>
      <c r="X302" s="93">
        <f>SUM('18'!X302)</f>
        <v>0</v>
      </c>
      <c r="Y302" s="93">
        <f>SUM('18'!Y302)</f>
        <v>0</v>
      </c>
      <c r="Z302" s="93">
        <f>SUM('18'!Z302)</f>
        <v>0</v>
      </c>
      <c r="AA302" s="93">
        <f>SUM('18'!AA302)</f>
        <v>0</v>
      </c>
      <c r="AB302" s="73"/>
      <c r="AC302" s="54"/>
      <c r="AD302" s="32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22" t="s">
        <v>60</v>
      </c>
      <c r="D303" s="17">
        <v>5.03</v>
      </c>
      <c r="E303" s="17"/>
      <c r="F303" s="6"/>
      <c r="G303" s="93">
        <f>SUM('18'!G303)</f>
        <v>0</v>
      </c>
      <c r="H303" s="321">
        <f t="shared" si="56"/>
        <v>0</v>
      </c>
      <c r="I303" s="93">
        <f>SUM('18'!I303)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SUM('18'!O303)</f>
        <v>0</v>
      </c>
      <c r="P303" s="93">
        <f>SUM('18'!P303)</f>
        <v>0</v>
      </c>
      <c r="Q303" s="93">
        <f>SUM('18'!Q303)</f>
        <v>0</v>
      </c>
      <c r="R303" s="93">
        <f>SUM('18'!R303)</f>
        <v>0</v>
      </c>
      <c r="S303" s="93">
        <f>SUM('18'!S303)</f>
        <v>0</v>
      </c>
      <c r="T303" s="93">
        <f>SUM('18'!T303)</f>
        <v>0</v>
      </c>
      <c r="U303" s="93">
        <f>SUM('18'!U303)</f>
        <v>0</v>
      </c>
      <c r="V303" s="202">
        <f t="shared" si="55"/>
        <v>0</v>
      </c>
      <c r="W303" s="33" t="str">
        <f t="shared" si="51"/>
        <v/>
      </c>
      <c r="X303" s="93">
        <f>SUM('18'!X303)</f>
        <v>0</v>
      </c>
      <c r="Y303" s="93">
        <f>SUM('18'!Y303)</f>
        <v>0</v>
      </c>
      <c r="Z303" s="93">
        <f>SUM('18'!Z303)</f>
        <v>0</v>
      </c>
      <c r="AA303" s="93">
        <f>SUM('18'!AA303)</f>
        <v>0</v>
      </c>
      <c r="AB303" s="73"/>
      <c r="AC303" s="54"/>
      <c r="AD303" s="32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22" t="s">
        <v>96</v>
      </c>
      <c r="D304" s="17">
        <v>5.03</v>
      </c>
      <c r="E304" s="17"/>
      <c r="F304" s="6"/>
      <c r="G304" s="93">
        <f>SUM('18'!G304)</f>
        <v>0</v>
      </c>
      <c r="H304" s="321">
        <f t="shared" si="56"/>
        <v>0</v>
      </c>
      <c r="I304" s="93">
        <f>SUM('18'!I304)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SUM('18'!O304)</f>
        <v>0</v>
      </c>
      <c r="P304" s="93">
        <f>SUM('18'!P304)</f>
        <v>0</v>
      </c>
      <c r="Q304" s="93">
        <f>SUM('18'!Q304)</f>
        <v>0</v>
      </c>
      <c r="R304" s="93">
        <f>SUM('18'!R304)</f>
        <v>0</v>
      </c>
      <c r="S304" s="93">
        <f>SUM('18'!S304)</f>
        <v>0</v>
      </c>
      <c r="T304" s="93">
        <f>SUM('18'!T304)</f>
        <v>0</v>
      </c>
      <c r="U304" s="93">
        <f>SUM('18'!U304)</f>
        <v>0</v>
      </c>
      <c r="V304" s="202">
        <f t="shared" si="55"/>
        <v>0</v>
      </c>
      <c r="W304" s="33" t="str">
        <f t="shared" si="51"/>
        <v/>
      </c>
      <c r="X304" s="93">
        <f>SUM('18'!X304)</f>
        <v>0</v>
      </c>
      <c r="Y304" s="93">
        <f>SUM('18'!Y304)</f>
        <v>0</v>
      </c>
      <c r="Z304" s="93">
        <f>SUM('18'!Z304)</f>
        <v>0</v>
      </c>
      <c r="AA304" s="93">
        <f>SUM('18'!AA304)</f>
        <v>0</v>
      </c>
      <c r="AB304" s="73"/>
      <c r="AC304" s="54"/>
      <c r="AD304" s="32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22" t="s">
        <v>73</v>
      </c>
      <c r="D305" s="17">
        <v>5.03</v>
      </c>
      <c r="E305" s="17"/>
      <c r="F305" s="6"/>
      <c r="G305" s="93">
        <f>SUM('18'!G305)</f>
        <v>0</v>
      </c>
      <c r="H305" s="321">
        <f t="shared" si="56"/>
        <v>0</v>
      </c>
      <c r="I305" s="93">
        <f>SUM('18'!I305)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SUM('18'!O305)</f>
        <v>0</v>
      </c>
      <c r="P305" s="93">
        <f>SUM('18'!P305)</f>
        <v>0</v>
      </c>
      <c r="Q305" s="93">
        <f>SUM('18'!Q305)</f>
        <v>0</v>
      </c>
      <c r="R305" s="93">
        <f>SUM('18'!R305)</f>
        <v>0</v>
      </c>
      <c r="S305" s="93">
        <f>SUM('18'!S305)</f>
        <v>0</v>
      </c>
      <c r="T305" s="93">
        <f>SUM('18'!T305)</f>
        <v>0</v>
      </c>
      <c r="U305" s="93">
        <f>SUM('18'!U305)</f>
        <v>0</v>
      </c>
      <c r="V305" s="202">
        <f t="shared" si="55"/>
        <v>0</v>
      </c>
      <c r="W305" s="33" t="str">
        <f t="shared" si="51"/>
        <v/>
      </c>
      <c r="X305" s="93">
        <f>SUM('18'!X305)</f>
        <v>0</v>
      </c>
      <c r="Y305" s="93">
        <f>SUM('18'!Y305)</f>
        <v>0</v>
      </c>
      <c r="Z305" s="93">
        <f>SUM('18'!Z305)</f>
        <v>0</v>
      </c>
      <c r="AA305" s="93">
        <f>SUM('18'!AA305)</f>
        <v>0</v>
      </c>
      <c r="AB305" s="73"/>
      <c r="AC305" s="54"/>
      <c r="AD305" s="32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SUM('18'!G306)</f>
        <v>0</v>
      </c>
      <c r="H306" s="321">
        <f t="shared" si="56"/>
        <v>0</v>
      </c>
      <c r="I306" s="93">
        <f>SUM('18'!I306)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SUM('18'!O306)</f>
        <v>0</v>
      </c>
      <c r="P306" s="93">
        <f>SUM('18'!P306)</f>
        <v>0</v>
      </c>
      <c r="Q306" s="93">
        <f>SUM('18'!Q306)</f>
        <v>0</v>
      </c>
      <c r="R306" s="93">
        <f>SUM('18'!R306)</f>
        <v>0</v>
      </c>
      <c r="S306" s="93">
        <f>SUM('18'!S306)</f>
        <v>0</v>
      </c>
      <c r="T306" s="93">
        <f>SUM('18'!T306)</f>
        <v>0</v>
      </c>
      <c r="U306" s="93">
        <f>SUM('18'!U306)</f>
        <v>0</v>
      </c>
      <c r="V306" s="202">
        <f t="shared" si="55"/>
        <v>0</v>
      </c>
      <c r="W306" s="33" t="str">
        <f t="shared" si="51"/>
        <v/>
      </c>
      <c r="X306" s="93">
        <f>SUM('18'!X306)</f>
        <v>0</v>
      </c>
      <c r="Y306" s="93">
        <f>SUM('18'!Y306)</f>
        <v>0</v>
      </c>
      <c r="Z306" s="93">
        <f>SUM('18'!Z306)</f>
        <v>0</v>
      </c>
      <c r="AA306" s="93">
        <f>SUM('18'!AA306)</f>
        <v>0</v>
      </c>
      <c r="AB306" s="73"/>
      <c r="AC306" s="54"/>
      <c r="AD306" s="32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SUM('18'!G307)</f>
        <v>0</v>
      </c>
      <c r="H307" s="321">
        <f t="shared" si="56"/>
        <v>0</v>
      </c>
      <c r="I307" s="93">
        <f>SUM('18'!I307)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SUM('18'!O307)</f>
        <v>0</v>
      </c>
      <c r="P307" s="93">
        <f>SUM('18'!P307)</f>
        <v>0</v>
      </c>
      <c r="Q307" s="93">
        <f>SUM('18'!Q307)</f>
        <v>0</v>
      </c>
      <c r="R307" s="93">
        <f>SUM('18'!R307)</f>
        <v>0</v>
      </c>
      <c r="S307" s="93">
        <f>SUM('18'!S307)</f>
        <v>0</v>
      </c>
      <c r="T307" s="93">
        <f>SUM('18'!T307)</f>
        <v>0</v>
      </c>
      <c r="U307" s="93">
        <f>SUM('18'!U307)</f>
        <v>0</v>
      </c>
      <c r="V307" s="202">
        <f t="shared" si="55"/>
        <v>0</v>
      </c>
      <c r="W307" s="33" t="str">
        <f t="shared" si="51"/>
        <v/>
      </c>
      <c r="X307" s="93">
        <f>SUM('18'!X307)</f>
        <v>0</v>
      </c>
      <c r="Y307" s="93">
        <f>SUM('18'!Y307)</f>
        <v>0</v>
      </c>
      <c r="Z307" s="93">
        <f>SUM('18'!Z307)</f>
        <v>0</v>
      </c>
      <c r="AA307" s="93">
        <f>SUM('18'!AA307)</f>
        <v>0</v>
      </c>
      <c r="AB307" s="73"/>
      <c r="AC307" s="54"/>
      <c r="AD307" s="32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10" t="s">
        <v>99</v>
      </c>
      <c r="B308" s="611"/>
      <c r="C308" s="31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SUM('18'!G309)</f>
        <v>0</v>
      </c>
      <c r="H309" s="321">
        <f t="shared" ref="H309:H318" si="58">D309*G309</f>
        <v>0</v>
      </c>
      <c r="I309" s="93">
        <f>SUM('18'!I309)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SUM('18'!O309)</f>
        <v>0</v>
      </c>
      <c r="P309" s="93">
        <f>SUM('18'!P309)</f>
        <v>0</v>
      </c>
      <c r="Q309" s="93">
        <f>SUM('18'!Q309)</f>
        <v>0</v>
      </c>
      <c r="R309" s="93">
        <f>SUM('18'!R309)</f>
        <v>0</v>
      </c>
      <c r="S309" s="93">
        <f>SUM('18'!S309)</f>
        <v>0</v>
      </c>
      <c r="T309" s="93">
        <f>SUM('18'!T309)</f>
        <v>0</v>
      </c>
      <c r="U309" s="93">
        <f>SUM('18'!U309)</f>
        <v>0</v>
      </c>
      <c r="V309" s="202">
        <f>SUM(X309:AA309)</f>
        <v>0</v>
      </c>
      <c r="W309" s="33" t="str">
        <f t="shared" si="51"/>
        <v/>
      </c>
      <c r="X309" s="93">
        <f>SUM('18'!X309)</f>
        <v>0</v>
      </c>
      <c r="Y309" s="93">
        <f>SUM('18'!Y309)</f>
        <v>0</v>
      </c>
      <c r="Z309" s="93">
        <f>SUM('18'!Z309)</f>
        <v>0</v>
      </c>
      <c r="AA309" s="93">
        <f>SUM('18'!AA309)</f>
        <v>0</v>
      </c>
      <c r="AB309" s="73"/>
      <c r="AC309" s="54"/>
      <c r="AD309" s="32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SUM('18'!G310)</f>
        <v>0</v>
      </c>
      <c r="H310" s="321">
        <f t="shared" si="58"/>
        <v>0</v>
      </c>
      <c r="I310" s="93">
        <f>SUM('18'!I310)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SUM('18'!O310)</f>
        <v>0</v>
      </c>
      <c r="P310" s="93">
        <f>SUM('18'!P310)</f>
        <v>0</v>
      </c>
      <c r="Q310" s="93">
        <f>SUM('18'!Q310)</f>
        <v>0</v>
      </c>
      <c r="R310" s="93">
        <f>SUM('18'!R310)</f>
        <v>0</v>
      </c>
      <c r="S310" s="93">
        <f>SUM('18'!S310)</f>
        <v>0</v>
      </c>
      <c r="T310" s="93">
        <f>SUM('18'!T310)</f>
        <v>0</v>
      </c>
      <c r="U310" s="93">
        <f>SUM('18'!U310)</f>
        <v>0</v>
      </c>
      <c r="V310" s="202">
        <f>SUM(X310:AA310)</f>
        <v>0</v>
      </c>
      <c r="W310" s="33" t="str">
        <f t="shared" si="51"/>
        <v/>
      </c>
      <c r="X310" s="93">
        <f>SUM('18'!X310)</f>
        <v>0</v>
      </c>
      <c r="Y310" s="93">
        <f>SUM('18'!Y310)</f>
        <v>0</v>
      </c>
      <c r="Z310" s="93">
        <f>SUM('18'!Z310)</f>
        <v>0</v>
      </c>
      <c r="AA310" s="93">
        <f>SUM('18'!AA310)</f>
        <v>0</v>
      </c>
      <c r="AB310" s="73"/>
      <c r="AC310" s="54"/>
      <c r="AD310" s="32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SUM('18'!G311)</f>
        <v>0</v>
      </c>
      <c r="H311" s="321">
        <f t="shared" si="58"/>
        <v>0</v>
      </c>
      <c r="I311" s="93">
        <f>SUM('18'!I311)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SUM('18'!O311)</f>
        <v>0</v>
      </c>
      <c r="P311" s="93">
        <f>SUM('18'!P311)</f>
        <v>0</v>
      </c>
      <c r="Q311" s="93">
        <f>SUM('18'!Q311)</f>
        <v>0</v>
      </c>
      <c r="R311" s="93">
        <f>SUM('18'!R311)</f>
        <v>0</v>
      </c>
      <c r="S311" s="93">
        <f>SUM('18'!S311)</f>
        <v>0</v>
      </c>
      <c r="T311" s="93">
        <f>SUM('18'!T311)</f>
        <v>0</v>
      </c>
      <c r="U311" s="93">
        <f>SUM('18'!U311)</f>
        <v>0</v>
      </c>
      <c r="V311" s="202">
        <f>SUM(X311:AA311)</f>
        <v>0</v>
      </c>
      <c r="W311" s="33" t="str">
        <f t="shared" si="51"/>
        <v/>
      </c>
      <c r="X311" s="93">
        <f>SUM('18'!X311)</f>
        <v>0</v>
      </c>
      <c r="Y311" s="93">
        <f>SUM('18'!Y311)</f>
        <v>0</v>
      </c>
      <c r="Z311" s="93">
        <f>SUM('18'!Z311)</f>
        <v>0</v>
      </c>
      <c r="AA311" s="93">
        <f>SUM('18'!AA311)</f>
        <v>0</v>
      </c>
      <c r="AB311" s="73"/>
      <c r="AC311" s="54"/>
      <c r="AD311" s="32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SUM('18'!G312)</f>
        <v>0</v>
      </c>
      <c r="H312" s="321">
        <f t="shared" si="58"/>
        <v>0</v>
      </c>
      <c r="I312" s="93">
        <f>SUM('18'!I312)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SUM('18'!O312)</f>
        <v>0</v>
      </c>
      <c r="P312" s="93">
        <f>SUM('18'!P312)</f>
        <v>0</v>
      </c>
      <c r="Q312" s="93">
        <f>SUM('18'!Q312)</f>
        <v>0</v>
      </c>
      <c r="R312" s="93">
        <f>SUM('18'!R312)</f>
        <v>0</v>
      </c>
      <c r="S312" s="93">
        <f>SUM('18'!S312)</f>
        <v>0</v>
      </c>
      <c r="T312" s="93">
        <f>SUM('18'!T312)</f>
        <v>0</v>
      </c>
      <c r="U312" s="93">
        <f>SUM('18'!U312)</f>
        <v>0</v>
      </c>
      <c r="V312" s="202">
        <f>SUM(X312:AA312)</f>
        <v>0</v>
      </c>
      <c r="W312" s="33" t="str">
        <f t="shared" si="51"/>
        <v/>
      </c>
      <c r="X312" s="93">
        <f>SUM('18'!X312)</f>
        <v>0</v>
      </c>
      <c r="Y312" s="93">
        <f>SUM('18'!Y312)</f>
        <v>0</v>
      </c>
      <c r="Z312" s="93">
        <f>SUM('18'!Z312)</f>
        <v>0</v>
      </c>
      <c r="AA312" s="93">
        <f>SUM('18'!AA312)</f>
        <v>0</v>
      </c>
      <c r="AB312" s="73"/>
      <c r="AC312" s="54"/>
      <c r="AD312" s="32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SUM('18'!G313)</f>
        <v>0</v>
      </c>
      <c r="H313" s="321">
        <f t="shared" si="58"/>
        <v>0</v>
      </c>
      <c r="I313" s="93">
        <f>SUM('18'!I313)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SUM('18'!O313)</f>
        <v>0</v>
      </c>
      <c r="P313" s="93">
        <f>SUM('18'!P313)</f>
        <v>0</v>
      </c>
      <c r="Q313" s="93">
        <f>SUM('18'!Q313)</f>
        <v>0</v>
      </c>
      <c r="R313" s="93">
        <f>SUM('18'!R313)</f>
        <v>0</v>
      </c>
      <c r="S313" s="93">
        <f>SUM('18'!S313)</f>
        <v>0</v>
      </c>
      <c r="T313" s="93">
        <f>SUM('18'!T313)</f>
        <v>0</v>
      </c>
      <c r="U313" s="93">
        <f>SUM('18'!U313)</f>
        <v>0</v>
      </c>
      <c r="V313" s="202">
        <f>SUM(X313:AA313)</f>
        <v>0</v>
      </c>
      <c r="W313" s="33" t="str">
        <f t="shared" si="51"/>
        <v/>
      </c>
      <c r="X313" s="93">
        <f>SUM('18'!X313)</f>
        <v>0</v>
      </c>
      <c r="Y313" s="93">
        <f>SUM('18'!Y313)</f>
        <v>0</v>
      </c>
      <c r="Z313" s="93">
        <f>SUM('18'!Z313)</f>
        <v>0</v>
      </c>
      <c r="AA313" s="93">
        <f>SUM('18'!AA313)</f>
        <v>0</v>
      </c>
      <c r="AB313" s="73"/>
      <c r="AC313" s="54"/>
      <c r="AD313" s="32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436</v>
      </c>
      <c r="C314" s="183" t="s">
        <v>438</v>
      </c>
      <c r="D314" s="17">
        <v>5.03</v>
      </c>
      <c r="E314" s="17"/>
      <c r="F314" s="6"/>
      <c r="G314" s="93">
        <f>SUM('18'!G314)</f>
        <v>0</v>
      </c>
      <c r="H314" s="329">
        <f t="shared" si="58"/>
        <v>0</v>
      </c>
      <c r="I314" s="93">
        <f>SUM('18'!I314)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2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/>
      <c r="H315" s="329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/>
      <c r="H316" s="331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/>
      <c r="H317" s="35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SUM('18'!G318)</f>
        <v>0</v>
      </c>
      <c r="H318" s="321">
        <f t="shared" si="58"/>
        <v>0</v>
      </c>
      <c r="I318" s="93">
        <f>SUM('18'!I318)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SUM('18'!O318)</f>
        <v>0</v>
      </c>
      <c r="P318" s="93">
        <f>SUM('18'!P318)</f>
        <v>0</v>
      </c>
      <c r="Q318" s="93">
        <f>SUM('18'!Q318)</f>
        <v>0</v>
      </c>
      <c r="R318" s="93">
        <f>SUM('18'!R318)</f>
        <v>0</v>
      </c>
      <c r="S318" s="93">
        <f>SUM('18'!S318)</f>
        <v>0</v>
      </c>
      <c r="T318" s="93">
        <f>SUM('18'!T318)</f>
        <v>0</v>
      </c>
      <c r="U318" s="93">
        <f>SUM('18'!U318)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SUM('18'!X318)</f>
        <v>0</v>
      </c>
      <c r="Y318" s="93">
        <f>SUM('18'!Y318)</f>
        <v>0</v>
      </c>
      <c r="Z318" s="93">
        <f>SUM('18'!Z318)</f>
        <v>0</v>
      </c>
      <c r="AA318" s="93">
        <f>SUM('18'!AA318)</f>
        <v>0</v>
      </c>
      <c r="AB318" s="73"/>
      <c r="AC318" s="54"/>
      <c r="AD318" s="32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10" t="s">
        <v>102</v>
      </c>
      <c r="B319" s="611"/>
      <c r="C319" s="31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315"/>
      <c r="D320" s="17">
        <v>3.65</v>
      </c>
      <c r="E320" s="17"/>
      <c r="F320" s="53"/>
      <c r="G320" s="93">
        <f>SUM('18'!G320)</f>
        <v>0</v>
      </c>
      <c r="H320" s="321">
        <f>D320*G320</f>
        <v>0</v>
      </c>
      <c r="I320" s="93">
        <f>SUM('18'!I320)</f>
        <v>0</v>
      </c>
      <c r="J320" s="31" t="str">
        <f t="array" ref="J320">IF(ISERROR(G320/I320),"",G320/I320)</f>
        <v/>
      </c>
      <c r="K320" s="321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SUM('18'!O320)</f>
        <v>0</v>
      </c>
      <c r="P320" s="93">
        <f>SUM('18'!P320)</f>
        <v>0</v>
      </c>
      <c r="Q320" s="93">
        <f>SUM('18'!Q320)</f>
        <v>0</v>
      </c>
      <c r="R320" s="93">
        <f>SUM('18'!R320)</f>
        <v>0</v>
      </c>
      <c r="S320" s="93">
        <f>SUM('18'!S320)</f>
        <v>0</v>
      </c>
      <c r="T320" s="93">
        <f>SUM('18'!T320)</f>
        <v>0</v>
      </c>
      <c r="U320" s="93">
        <f>SUM('18'!U320)</f>
        <v>0</v>
      </c>
      <c r="V320" s="202">
        <f>SUM(X320:AA320)</f>
        <v>0</v>
      </c>
      <c r="W320" s="33" t="str">
        <f t="shared" si="59"/>
        <v/>
      </c>
      <c r="X320" s="93">
        <f>SUM('18'!X320)</f>
        <v>0</v>
      </c>
      <c r="Y320" s="93">
        <f>SUM('18'!Y320)</f>
        <v>0</v>
      </c>
      <c r="Z320" s="93">
        <f>SUM('18'!Z320)</f>
        <v>0</v>
      </c>
      <c r="AA320" s="93">
        <f>SUM('18'!AA320)</f>
        <v>0</v>
      </c>
      <c r="AB320" s="73"/>
      <c r="AC320" s="54"/>
      <c r="AD320" s="32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315"/>
      <c r="D321" s="17">
        <v>6.58</v>
      </c>
      <c r="E321" s="17"/>
      <c r="F321" s="6"/>
      <c r="G321" s="93">
        <f>SUM('18'!G321)</f>
        <v>0</v>
      </c>
      <c r="H321" s="321">
        <f t="shared" ref="H321:H333" si="60">D321*G321</f>
        <v>0</v>
      </c>
      <c r="I321" s="93">
        <f>SUM('18'!I321)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SUM('18'!O321)</f>
        <v>0</v>
      </c>
      <c r="P321" s="93">
        <f>SUM('18'!P321)</f>
        <v>0</v>
      </c>
      <c r="Q321" s="93">
        <f>SUM('18'!Q321)</f>
        <v>0</v>
      </c>
      <c r="R321" s="93">
        <f>SUM('18'!R321)</f>
        <v>0</v>
      </c>
      <c r="S321" s="93">
        <f>SUM('18'!S321)</f>
        <v>0</v>
      </c>
      <c r="T321" s="93">
        <f>SUM('18'!T321)</f>
        <v>0</v>
      </c>
      <c r="U321" s="93">
        <f>SUM('18'!U321)</f>
        <v>0</v>
      </c>
      <c r="V321" s="202">
        <f>SUM(X321:AA321)</f>
        <v>0</v>
      </c>
      <c r="W321" s="33" t="str">
        <f t="shared" si="59"/>
        <v/>
      </c>
      <c r="X321" s="93">
        <f>SUM('18'!X321)</f>
        <v>0</v>
      </c>
      <c r="Y321" s="93">
        <f>SUM('18'!Y321)</f>
        <v>0</v>
      </c>
      <c r="Z321" s="93">
        <f>SUM('18'!Z321)</f>
        <v>0</v>
      </c>
      <c r="AA321" s="93">
        <f>SUM('18'!AA321)</f>
        <v>0</v>
      </c>
      <c r="AB321" s="73"/>
      <c r="AC321" s="54"/>
      <c r="AD321" s="32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315"/>
      <c r="D322" s="17">
        <v>7.8</v>
      </c>
      <c r="E322" s="17"/>
      <c r="F322" s="6"/>
      <c r="G322" s="93">
        <f>SUM('18'!G322)</f>
        <v>0</v>
      </c>
      <c r="H322" s="321">
        <f t="shared" si="60"/>
        <v>0</v>
      </c>
      <c r="I322" s="93">
        <f>SUM('18'!I322)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SUM('18'!O322)</f>
        <v>0</v>
      </c>
      <c r="P322" s="93">
        <f>SUM('18'!P322)</f>
        <v>0</v>
      </c>
      <c r="Q322" s="93">
        <f>SUM('18'!Q322)</f>
        <v>0</v>
      </c>
      <c r="R322" s="93">
        <f>SUM('18'!R322)</f>
        <v>0</v>
      </c>
      <c r="S322" s="93">
        <f>SUM('18'!S322)</f>
        <v>0</v>
      </c>
      <c r="T322" s="93">
        <f>SUM('18'!T322)</f>
        <v>0</v>
      </c>
      <c r="U322" s="93">
        <f>SUM('18'!U322)</f>
        <v>0</v>
      </c>
      <c r="V322" s="202">
        <f>SUM(X322:AA322)</f>
        <v>0</v>
      </c>
      <c r="W322" s="33" t="str">
        <f t="shared" si="59"/>
        <v/>
      </c>
      <c r="X322" s="93">
        <f>SUM('18'!X322)</f>
        <v>0</v>
      </c>
      <c r="Y322" s="93">
        <f>SUM('18'!Y322)</f>
        <v>0</v>
      </c>
      <c r="Z322" s="93">
        <f>SUM('18'!Z322)</f>
        <v>0</v>
      </c>
      <c r="AA322" s="93">
        <f>SUM('18'!AA322)</f>
        <v>0</v>
      </c>
      <c r="AB322" s="73"/>
      <c r="AC322" s="54"/>
      <c r="AD322" s="32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315"/>
      <c r="D323" s="17">
        <v>4.4000000000000004</v>
      </c>
      <c r="E323" s="17"/>
      <c r="F323" s="6"/>
      <c r="G323" s="93">
        <f>SUM('18'!G323)</f>
        <v>0</v>
      </c>
      <c r="H323" s="321">
        <f t="shared" si="60"/>
        <v>0</v>
      </c>
      <c r="I323" s="93">
        <f>SUM('18'!I323)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SUM('18'!O323)</f>
        <v>0</v>
      </c>
      <c r="P323" s="93">
        <f>SUM('18'!P323)</f>
        <v>0</v>
      </c>
      <c r="Q323" s="93">
        <f>SUM('18'!Q323)</f>
        <v>0</v>
      </c>
      <c r="R323" s="93">
        <f>SUM('18'!R323)</f>
        <v>0</v>
      </c>
      <c r="S323" s="93">
        <f>SUM('18'!S323)</f>
        <v>0</v>
      </c>
      <c r="T323" s="93">
        <f>SUM('18'!T323)</f>
        <v>0</v>
      </c>
      <c r="U323" s="93">
        <f>SUM('18'!U323)</f>
        <v>0</v>
      </c>
      <c r="V323" s="202">
        <f>SUM(X323:AA323)</f>
        <v>0</v>
      </c>
      <c r="W323" s="33" t="str">
        <f t="shared" si="59"/>
        <v/>
      </c>
      <c r="X323" s="93">
        <f>SUM('18'!X323)</f>
        <v>0</v>
      </c>
      <c r="Y323" s="93">
        <f>SUM('18'!Y323)</f>
        <v>0</v>
      </c>
      <c r="Z323" s="93">
        <f>SUM('18'!Z323)</f>
        <v>0</v>
      </c>
      <c r="AA323" s="93">
        <f>SUM('18'!AA323)</f>
        <v>0</v>
      </c>
      <c r="AB323" s="73"/>
      <c r="AC323" s="54"/>
      <c r="AD323" s="32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315"/>
      <c r="D324" s="17"/>
      <c r="E324" s="17"/>
      <c r="F324" s="6"/>
      <c r="G324" s="93">
        <f>SUM('18'!G324)</f>
        <v>0</v>
      </c>
      <c r="H324" s="321">
        <f t="shared" si="60"/>
        <v>0</v>
      </c>
      <c r="I324" s="93">
        <f>SUM('18'!I324)</f>
        <v>0</v>
      </c>
      <c r="J324" s="31"/>
      <c r="K324" s="35"/>
      <c r="L324" s="87">
        <v>6</v>
      </c>
      <c r="M324" s="36"/>
      <c r="N324" s="31"/>
      <c r="O324" s="93">
        <f>SUM('18'!O324)</f>
        <v>0</v>
      </c>
      <c r="P324" s="93">
        <f>SUM('18'!P324)</f>
        <v>0</v>
      </c>
      <c r="Q324" s="93">
        <f>SUM('18'!Q324)</f>
        <v>0</v>
      </c>
      <c r="R324" s="93">
        <f>SUM('18'!R324)</f>
        <v>0</v>
      </c>
      <c r="S324" s="93">
        <f>SUM('18'!S324)</f>
        <v>0</v>
      </c>
      <c r="T324" s="93">
        <f>SUM('18'!T324)</f>
        <v>0</v>
      </c>
      <c r="U324" s="93">
        <f>SUM('18'!U324)</f>
        <v>0</v>
      </c>
      <c r="V324" s="202"/>
      <c r="W324" s="33"/>
      <c r="X324" s="93">
        <f>SUM('18'!X324)</f>
        <v>0</v>
      </c>
      <c r="Y324" s="93">
        <f>SUM('18'!Y324)</f>
        <v>0</v>
      </c>
      <c r="Z324" s="93">
        <f>SUM('18'!Z324)</f>
        <v>0</v>
      </c>
      <c r="AA324" s="93">
        <f>SUM('18'!AA324)</f>
        <v>0</v>
      </c>
      <c r="AB324" s="73"/>
      <c r="AC324" s="54"/>
      <c r="AD324" s="32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315" t="s">
        <v>53</v>
      </c>
      <c r="D325" s="17">
        <v>6.04</v>
      </c>
      <c r="E325" s="17"/>
      <c r="F325" s="6"/>
      <c r="G325" s="93">
        <f>SUM('18'!G325)</f>
        <v>0</v>
      </c>
      <c r="H325" s="321">
        <f t="shared" si="60"/>
        <v>0</v>
      </c>
      <c r="I325" s="93">
        <f>SUM('18'!I325)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SUM('18'!O325)</f>
        <v>0</v>
      </c>
      <c r="P325" s="93">
        <f>SUM('18'!P325)</f>
        <v>0</v>
      </c>
      <c r="Q325" s="93">
        <f>SUM('18'!Q325)</f>
        <v>0</v>
      </c>
      <c r="R325" s="93">
        <f>SUM('18'!R325)</f>
        <v>0</v>
      </c>
      <c r="S325" s="93">
        <f>SUM('18'!S325)</f>
        <v>0</v>
      </c>
      <c r="T325" s="93">
        <f>SUM('18'!T325)</f>
        <v>0</v>
      </c>
      <c r="U325" s="93">
        <f>SUM('18'!U325)</f>
        <v>0</v>
      </c>
      <c r="V325" s="202">
        <f>SUM(X325:AA325)</f>
        <v>0</v>
      </c>
      <c r="W325" s="33" t="str">
        <f>IF(ISERROR(V325/G325),"",V325/G325)</f>
        <v/>
      </c>
      <c r="X325" s="93">
        <f>SUM('18'!X325)</f>
        <v>0</v>
      </c>
      <c r="Y325" s="93">
        <f>SUM('18'!Y325)</f>
        <v>0</v>
      </c>
      <c r="Z325" s="93">
        <f>SUM('18'!Z325)</f>
        <v>0</v>
      </c>
      <c r="AA325" s="93">
        <f>SUM('18'!AA325)</f>
        <v>0</v>
      </c>
      <c r="AB325" s="73"/>
      <c r="AC325" s="54"/>
      <c r="AD325" s="32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315" t="s">
        <v>60</v>
      </c>
      <c r="D326" s="17">
        <v>6.04</v>
      </c>
      <c r="E326" s="17"/>
      <c r="F326" s="6"/>
      <c r="G326" s="93">
        <f>SUM('18'!G326)</f>
        <v>0</v>
      </c>
      <c r="H326" s="321">
        <f t="shared" si="60"/>
        <v>0</v>
      </c>
      <c r="I326" s="93">
        <f>SUM('18'!I326)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SUM('18'!O326)</f>
        <v>0</v>
      </c>
      <c r="P326" s="93">
        <f>SUM('18'!P326)</f>
        <v>0</v>
      </c>
      <c r="Q326" s="93">
        <f>SUM('18'!Q326)</f>
        <v>0</v>
      </c>
      <c r="R326" s="93">
        <f>SUM('18'!R326)</f>
        <v>0</v>
      </c>
      <c r="S326" s="93">
        <f>SUM('18'!S326)</f>
        <v>0</v>
      </c>
      <c r="T326" s="93">
        <f>SUM('18'!T326)</f>
        <v>0</v>
      </c>
      <c r="U326" s="93">
        <f>SUM('18'!U326)</f>
        <v>0</v>
      </c>
      <c r="V326" s="202">
        <f>SUM(X326:AA326)</f>
        <v>0</v>
      </c>
      <c r="W326" s="33" t="str">
        <f>IF(ISERROR(V326/G326),"",V326/G326)</f>
        <v/>
      </c>
      <c r="X326" s="93">
        <f>SUM('18'!X326)</f>
        <v>0</v>
      </c>
      <c r="Y326" s="93">
        <f>SUM('18'!Y326)</f>
        <v>0</v>
      </c>
      <c r="Z326" s="93">
        <f>SUM('18'!Z326)</f>
        <v>0</v>
      </c>
      <c r="AA326" s="93">
        <f>SUM('18'!AA326)</f>
        <v>0</v>
      </c>
      <c r="AB326" s="73"/>
      <c r="AC326" s="54"/>
      <c r="AD326" s="32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315" t="s">
        <v>53</v>
      </c>
      <c r="D327" s="17">
        <v>6</v>
      </c>
      <c r="E327" s="17"/>
      <c r="F327" s="6"/>
      <c r="G327" s="93">
        <f>SUM('18'!G327)</f>
        <v>0</v>
      </c>
      <c r="H327" s="321">
        <f t="shared" si="60"/>
        <v>0</v>
      </c>
      <c r="I327" s="93">
        <f>SUM('18'!I327)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2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315" t="s">
        <v>60</v>
      </c>
      <c r="D328" s="17">
        <v>6</v>
      </c>
      <c r="E328" s="17"/>
      <c r="F328" s="6"/>
      <c r="G328" s="93">
        <f>SUM('18'!G328)</f>
        <v>0</v>
      </c>
      <c r="H328" s="321">
        <f t="shared" si="60"/>
        <v>0</v>
      </c>
      <c r="I328" s="93">
        <f>SUM('18'!I328)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SUM('18'!O328)</f>
        <v>0</v>
      </c>
      <c r="P328" s="93">
        <f>SUM('18'!P328)</f>
        <v>0</v>
      </c>
      <c r="Q328" s="93">
        <f>SUM('18'!Q328)</f>
        <v>0</v>
      </c>
      <c r="R328" s="93">
        <f>SUM('18'!R328)</f>
        <v>0</v>
      </c>
      <c r="S328" s="93">
        <f>SUM('18'!S328)</f>
        <v>0</v>
      </c>
      <c r="T328" s="93">
        <f>SUM('18'!T328)</f>
        <v>0</v>
      </c>
      <c r="U328" s="93">
        <f>SUM('18'!U328)</f>
        <v>0</v>
      </c>
      <c r="V328" s="202"/>
      <c r="W328" s="33"/>
      <c r="X328" s="93">
        <f>SUM('18'!X328)</f>
        <v>0</v>
      </c>
      <c r="Y328" s="93">
        <f>SUM('18'!Y328)</f>
        <v>0</v>
      </c>
      <c r="Z328" s="93">
        <f>SUM('18'!Z328)</f>
        <v>0</v>
      </c>
      <c r="AA328" s="93">
        <f>SUM('18'!AA328)</f>
        <v>0</v>
      </c>
      <c r="AB328" s="73"/>
      <c r="AC328" s="54"/>
      <c r="AD328" s="32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21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27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SUM('18'!G330)</f>
        <v>0</v>
      </c>
      <c r="H330" s="321">
        <f t="shared" si="60"/>
        <v>0</v>
      </c>
      <c r="I330" s="93">
        <f>SUM('18'!I330)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SUM('18'!O330)</f>
        <v>0</v>
      </c>
      <c r="P330" s="93">
        <f>SUM('18'!P330)</f>
        <v>0</v>
      </c>
      <c r="Q330" s="93">
        <f>SUM('18'!Q330)</f>
        <v>0</v>
      </c>
      <c r="R330" s="93">
        <f>SUM('18'!R330)</f>
        <v>0</v>
      </c>
      <c r="S330" s="93">
        <f>SUM('18'!S330)</f>
        <v>0</v>
      </c>
      <c r="T330" s="93">
        <f>SUM('18'!T330)</f>
        <v>0</v>
      </c>
      <c r="U330" s="93">
        <f>SUM('18'!U330)</f>
        <v>0</v>
      </c>
      <c r="V330" s="202">
        <f>SUM(X330:AA330)</f>
        <v>0</v>
      </c>
      <c r="W330" s="33" t="str">
        <f>IF(ISERROR(V330/G330),"",V330/G330)</f>
        <v/>
      </c>
      <c r="X330" s="93">
        <f>SUM('18'!X330)</f>
        <v>0</v>
      </c>
      <c r="Y330" s="93">
        <f>SUM('18'!Y330)</f>
        <v>0</v>
      </c>
      <c r="Z330" s="93">
        <f>SUM('18'!Z330)</f>
        <v>0</v>
      </c>
      <c r="AA330" s="93">
        <f>SUM('18'!AA330)</f>
        <v>0</v>
      </c>
      <c r="AB330" s="73"/>
      <c r="AC330" s="54"/>
      <c r="AD330" s="32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317" t="s">
        <v>159</v>
      </c>
      <c r="C331" s="16"/>
      <c r="D331" s="17">
        <v>4.5</v>
      </c>
      <c r="E331" s="17"/>
      <c r="F331" s="6"/>
      <c r="G331" s="93">
        <f>SUM('18'!G331)</f>
        <v>0</v>
      </c>
      <c r="H331" s="321">
        <f t="shared" si="60"/>
        <v>0</v>
      </c>
      <c r="I331" s="93">
        <f>SUM('18'!I331)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SUM('18'!O331)</f>
        <v>0</v>
      </c>
      <c r="P331" s="93">
        <f>SUM('18'!P331)</f>
        <v>0</v>
      </c>
      <c r="Q331" s="93">
        <f>SUM('18'!Q331)</f>
        <v>0</v>
      </c>
      <c r="R331" s="93">
        <f>SUM('18'!R331)</f>
        <v>0</v>
      </c>
      <c r="S331" s="93">
        <f>SUM('18'!S331)</f>
        <v>0</v>
      </c>
      <c r="T331" s="93">
        <f>SUM('18'!T331)</f>
        <v>0</v>
      </c>
      <c r="U331" s="93">
        <f>SUM('18'!U331)</f>
        <v>0</v>
      </c>
      <c r="V331" s="202"/>
      <c r="W331" s="33"/>
      <c r="X331" s="93">
        <f>SUM('18'!X331)</f>
        <v>0</v>
      </c>
      <c r="Y331" s="93">
        <f>SUM('18'!Y331)</f>
        <v>0</v>
      </c>
      <c r="Z331" s="93">
        <f>SUM('18'!Z331)</f>
        <v>0</v>
      </c>
      <c r="AA331" s="93">
        <f>SUM('18'!AA331)</f>
        <v>0</v>
      </c>
      <c r="AB331" s="73"/>
      <c r="AC331" s="54"/>
      <c r="AD331" s="32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317" t="s">
        <v>160</v>
      </c>
      <c r="C332" s="16"/>
      <c r="D332" s="17">
        <v>4.5</v>
      </c>
      <c r="E332" s="17"/>
      <c r="F332" s="6"/>
      <c r="G332" s="93">
        <f>SUM('18'!G332)</f>
        <v>0</v>
      </c>
      <c r="H332" s="321">
        <f t="shared" si="60"/>
        <v>0</v>
      </c>
      <c r="I332" s="93">
        <f>SUM('18'!I332)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SUM('18'!O332)</f>
        <v>0</v>
      </c>
      <c r="P332" s="93">
        <f>SUM('18'!P332)</f>
        <v>0</v>
      </c>
      <c r="Q332" s="93">
        <f>SUM('18'!Q332)</f>
        <v>0</v>
      </c>
      <c r="R332" s="93">
        <f>SUM('18'!R332)</f>
        <v>0</v>
      </c>
      <c r="S332" s="93">
        <f>SUM('18'!S332)</f>
        <v>0</v>
      </c>
      <c r="T332" s="93">
        <f>SUM('18'!T332)</f>
        <v>0</v>
      </c>
      <c r="U332" s="93">
        <f>SUM('18'!U332)</f>
        <v>0</v>
      </c>
      <c r="V332" s="202"/>
      <c r="W332" s="33"/>
      <c r="X332" s="93">
        <f>SUM('18'!X332)</f>
        <v>0</v>
      </c>
      <c r="Y332" s="93">
        <f>SUM('18'!Y332)</f>
        <v>0</v>
      </c>
      <c r="Z332" s="93">
        <f>SUM('18'!Z332)</f>
        <v>0</v>
      </c>
      <c r="AA332" s="93">
        <f>SUM('18'!AA332)</f>
        <v>0</v>
      </c>
      <c r="AB332" s="73"/>
      <c r="AC332" s="54"/>
      <c r="AD332" s="32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SUM('18'!G333)</f>
        <v>0</v>
      </c>
      <c r="H333" s="321">
        <f t="shared" si="60"/>
        <v>0</v>
      </c>
      <c r="I333" s="93">
        <f>SUM('18'!I333)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SUM('18'!O333)</f>
        <v>0</v>
      </c>
      <c r="P333" s="93">
        <f>SUM('18'!P333)</f>
        <v>0</v>
      </c>
      <c r="Q333" s="93">
        <f>SUM('18'!Q333)</f>
        <v>0</v>
      </c>
      <c r="R333" s="93">
        <f>SUM('18'!R333)</f>
        <v>0</v>
      </c>
      <c r="S333" s="93">
        <f>SUM('18'!S333)</f>
        <v>0</v>
      </c>
      <c r="T333" s="93">
        <f>SUM('18'!T333)</f>
        <v>0</v>
      </c>
      <c r="U333" s="93">
        <f>SUM('18'!U333)</f>
        <v>0</v>
      </c>
      <c r="V333" s="202"/>
      <c r="W333" s="33"/>
      <c r="X333" s="93">
        <f>SUM('18'!X333)</f>
        <v>0</v>
      </c>
      <c r="Y333" s="93">
        <f>SUM('18'!Y333)</f>
        <v>0</v>
      </c>
      <c r="Z333" s="93">
        <f>SUM('18'!Z333)</f>
        <v>0</v>
      </c>
      <c r="AA333" s="93">
        <f>SUM('18'!AA333)</f>
        <v>0</v>
      </c>
      <c r="AB333" s="73"/>
      <c r="AC333" s="54"/>
      <c r="AD333" s="32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10" t="s">
        <v>106</v>
      </c>
      <c r="B334" s="611"/>
      <c r="C334" s="31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21" t="s">
        <v>108</v>
      </c>
      <c r="B335" s="622"/>
      <c r="C335" s="622"/>
      <c r="D335" s="622"/>
      <c r="E335" s="622"/>
      <c r="F335" s="623"/>
      <c r="G335" s="189">
        <f>SUM(G199,G257,G292,G308,G319,G334)</f>
        <v>1239</v>
      </c>
      <c r="H335" s="189">
        <f>SUM(H199,H257,H292,H308,H319,H334)</f>
        <v>6099.34</v>
      </c>
      <c r="I335" s="189">
        <f>SUM(I199,I257,I292,I308,I319,I334)</f>
        <v>54</v>
      </c>
      <c r="J335" s="52">
        <f t="array" ref="J335">IF(ISERROR(G335/I335),"",G335/I335)</f>
        <v>22.944444444444443</v>
      </c>
      <c r="K335" s="189">
        <f>SUM(K199,K257,K292,K308,K319,K334)</f>
        <v>38.608695652173914</v>
      </c>
      <c r="L335" s="52">
        <f>IF(ISERROR(G335/K335),"",G335/K335)</f>
        <v>32.091216216216218</v>
      </c>
      <c r="M335" s="189">
        <f t="shared" ref="M335:AA335" si="62">SUM(M199,M257,M292,M308,M319,M334)</f>
        <v>6.391304347826086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27"/>
      <c r="AE335" s="77"/>
      <c r="AF335" s="77"/>
      <c r="AG335" s="77"/>
      <c r="AH335" s="77"/>
      <c r="AI335" s="57"/>
      <c r="AJ335" s="57"/>
      <c r="AK335" s="57"/>
      <c r="AL335" s="638"/>
      <c r="AM335" s="638"/>
      <c r="AN335" s="638"/>
      <c r="AO335" s="638"/>
      <c r="AP335" s="638"/>
      <c r="AQ335" s="638"/>
      <c r="AR335" s="638"/>
      <c r="AS335" s="638"/>
      <c r="AT335" s="638"/>
      <c r="AU335" s="638"/>
      <c r="AV335" s="638"/>
      <c r="AW335" s="638"/>
      <c r="AX335" s="638"/>
      <c r="AY335" s="638"/>
      <c r="AZ335" s="638"/>
      <c r="BA335" s="638"/>
    </row>
    <row r="336" spans="1:53" ht="15.75" customHeight="1">
      <c r="A336" s="542" t="s">
        <v>497</v>
      </c>
      <c r="B336" s="319" t="s">
        <v>110</v>
      </c>
      <c r="C336" s="624" t="s">
        <v>111</v>
      </c>
      <c r="D336" s="624"/>
      <c r="E336" s="603" t="s">
        <v>112</v>
      </c>
      <c r="F336" s="603"/>
      <c r="G336" s="614" t="s">
        <v>113</v>
      </c>
      <c r="H336" s="614"/>
      <c r="I336" s="603" t="s">
        <v>114</v>
      </c>
      <c r="J336" s="603"/>
      <c r="K336" s="603" t="s">
        <v>36</v>
      </c>
      <c r="L336" s="603"/>
      <c r="M336" s="603" t="s">
        <v>115</v>
      </c>
      <c r="N336" s="603"/>
      <c r="O336" s="603" t="s">
        <v>116</v>
      </c>
      <c r="P336" s="614" t="s">
        <v>117</v>
      </c>
      <c r="Q336" s="614"/>
      <c r="R336" s="614" t="s">
        <v>36</v>
      </c>
      <c r="S336" s="614"/>
      <c r="T336" s="614" t="s">
        <v>118</v>
      </c>
      <c r="U336" s="614"/>
      <c r="V336" s="614" t="s">
        <v>119</v>
      </c>
      <c r="W336" s="614"/>
      <c r="X336" s="614" t="s">
        <v>36</v>
      </c>
      <c r="Y336" s="614"/>
      <c r="Z336" s="614" t="s">
        <v>118</v>
      </c>
      <c r="AA336" s="614"/>
      <c r="AB336" s="12"/>
      <c r="AC336" s="12"/>
      <c r="AD336" s="12"/>
      <c r="AE336" s="3"/>
      <c r="AF336" s="3"/>
      <c r="AG336" s="3"/>
      <c r="AH336" s="32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43"/>
      <c r="B337" s="319" t="s">
        <v>120</v>
      </c>
      <c r="C337" s="625">
        <f>SUM('18'!C337)</f>
        <v>1</v>
      </c>
      <c r="D337" s="626"/>
      <c r="E337" s="627">
        <f>D337*11</f>
        <v>0</v>
      </c>
      <c r="F337" s="627"/>
      <c r="G337" s="625">
        <f>SUM('18'!G337)</f>
        <v>1</v>
      </c>
      <c r="H337" s="626"/>
      <c r="I337" s="603">
        <f>G337*11</f>
        <v>11</v>
      </c>
      <c r="J337" s="603"/>
      <c r="K337" s="603">
        <f>E337-I337</f>
        <v>-11</v>
      </c>
      <c r="L337" s="603"/>
      <c r="M337" s="628" t="str">
        <f>IF(ISERROR(K337/E337),"",K337/E337)</f>
        <v/>
      </c>
      <c r="N337" s="628"/>
      <c r="O337" s="603"/>
      <c r="P337" s="614" t="s">
        <v>70</v>
      </c>
      <c r="Q337" s="614"/>
      <c r="R337" s="629">
        <f>SUM(O199:U199)</f>
        <v>0</v>
      </c>
      <c r="S337" s="629"/>
      <c r="T337" s="630" t="str">
        <f t="array" ref="T337">IF(ISERROR(R337/R344),"",R337/R344)</f>
        <v/>
      </c>
      <c r="U337" s="630"/>
      <c r="V337" s="614" t="s">
        <v>41</v>
      </c>
      <c r="W337" s="614"/>
      <c r="X337" s="639">
        <f>SUM(P198,P256,P291,P307,P318,P333)</f>
        <v>0</v>
      </c>
      <c r="Y337" s="640"/>
      <c r="Z337" s="630" t="str">
        <f t="array" ref="Z337">IF(ISERROR(X337/X344),"",X337/X344)</f>
        <v/>
      </c>
      <c r="AA337" s="630"/>
      <c r="AB337" s="12"/>
      <c r="AC337" s="22"/>
      <c r="AD337" s="22"/>
      <c r="AE337" s="3"/>
      <c r="AF337" s="3"/>
      <c r="AG337" s="3"/>
      <c r="AH337" s="32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43"/>
      <c r="B338" s="319" t="s">
        <v>121</v>
      </c>
      <c r="C338" s="625">
        <f>SUM('18'!C338)</f>
        <v>0</v>
      </c>
      <c r="D338" s="626"/>
      <c r="E338" s="627">
        <f>D338*11</f>
        <v>0</v>
      </c>
      <c r="F338" s="627"/>
      <c r="G338" s="625">
        <f>SUM('18'!G338)</f>
        <v>0</v>
      </c>
      <c r="H338" s="626"/>
      <c r="I338" s="603">
        <f>G338*11</f>
        <v>0</v>
      </c>
      <c r="J338" s="603"/>
      <c r="K338" s="603">
        <f>E338-I338</f>
        <v>0</v>
      </c>
      <c r="L338" s="603"/>
      <c r="M338" s="628" t="str">
        <f>IF(ISERROR(K338/E338),"",K338/E338)</f>
        <v/>
      </c>
      <c r="N338" s="628"/>
      <c r="O338" s="603"/>
      <c r="P338" s="614" t="s">
        <v>86</v>
      </c>
      <c r="Q338" s="614"/>
      <c r="R338" s="629">
        <f>SUM(O257:U257)</f>
        <v>0</v>
      </c>
      <c r="S338" s="629"/>
      <c r="T338" s="630" t="str">
        <f>IF(ISERROR(R338/R344),"",R338/R344)</f>
        <v/>
      </c>
      <c r="U338" s="630"/>
      <c r="V338" s="614" t="s">
        <v>42</v>
      </c>
      <c r="W338" s="614"/>
      <c r="X338" s="639">
        <f>SUM(P199,P257,P292,P308,P319,P334)</f>
        <v>0</v>
      </c>
      <c r="Y338" s="640"/>
      <c r="Z338" s="630" t="str">
        <f>IF(ISERROR(X338/X344),"",X338/X344)</f>
        <v/>
      </c>
      <c r="AA338" s="630"/>
      <c r="AB338" s="12"/>
      <c r="AC338" s="22"/>
      <c r="AD338" s="22"/>
      <c r="AE338" s="3"/>
      <c r="AF338" s="3"/>
      <c r="AG338" s="3"/>
      <c r="AH338" s="32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43"/>
      <c r="B339" s="319" t="s">
        <v>122</v>
      </c>
      <c r="C339" s="625">
        <f>SUM('18'!C339)</f>
        <v>0</v>
      </c>
      <c r="D339" s="626"/>
      <c r="E339" s="627">
        <f>D339*11</f>
        <v>0</v>
      </c>
      <c r="F339" s="627"/>
      <c r="G339" s="625">
        <f>SUM('18'!G339)</f>
        <v>1</v>
      </c>
      <c r="H339" s="626"/>
      <c r="I339" s="603">
        <f>G339*8</f>
        <v>8</v>
      </c>
      <c r="J339" s="603"/>
      <c r="K339" s="603">
        <f>E339-I339</f>
        <v>-8</v>
      </c>
      <c r="L339" s="603"/>
      <c r="M339" s="628" t="str">
        <f>IF(ISERROR(K339/E339),"",K339/E339)</f>
        <v/>
      </c>
      <c r="N339" s="628"/>
      <c r="O339" s="603"/>
      <c r="P339" s="614" t="s">
        <v>92</v>
      </c>
      <c r="Q339" s="614"/>
      <c r="R339" s="629">
        <f>SUM(O292:U292)</f>
        <v>0</v>
      </c>
      <c r="S339" s="629"/>
      <c r="T339" s="630" t="str">
        <f>IF(ISERROR(R339/R344),"",R339/R344)</f>
        <v/>
      </c>
      <c r="U339" s="630"/>
      <c r="V339" s="614" t="s">
        <v>43</v>
      </c>
      <c r="W339" s="614"/>
      <c r="X339" s="639">
        <f>SUM(P200,P258,P293,P309,P320,P335)</f>
        <v>0</v>
      </c>
      <c r="Y339" s="640"/>
      <c r="Z339" s="630" t="str">
        <f>IF(ISERROR(X339/X344),"",X339/X344)</f>
        <v/>
      </c>
      <c r="AA339" s="630"/>
      <c r="AB339" s="12"/>
      <c r="AC339" s="22"/>
      <c r="AD339" s="22"/>
      <c r="AE339" s="3"/>
      <c r="AF339" s="3"/>
      <c r="AG339" s="327"/>
      <c r="AH339" s="32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43"/>
      <c r="B340" s="319" t="s">
        <v>47</v>
      </c>
      <c r="C340" s="625">
        <f>SUM('18'!C340)</f>
        <v>1</v>
      </c>
      <c r="D340" s="626"/>
      <c r="E340" s="627">
        <f>D340*11</f>
        <v>0</v>
      </c>
      <c r="F340" s="627"/>
      <c r="G340" s="625">
        <f>SUM('18'!G340)</f>
        <v>1</v>
      </c>
      <c r="H340" s="626"/>
      <c r="I340" s="603">
        <f>G340*11</f>
        <v>11</v>
      </c>
      <c r="J340" s="603"/>
      <c r="K340" s="603">
        <f>E340-I340</f>
        <v>-11</v>
      </c>
      <c r="L340" s="603"/>
      <c r="M340" s="628" t="str">
        <f>IF(ISERROR(K340/E340),"",K340/E340)</f>
        <v/>
      </c>
      <c r="N340" s="628"/>
      <c r="O340" s="603"/>
      <c r="P340" s="614" t="s">
        <v>99</v>
      </c>
      <c r="Q340" s="614"/>
      <c r="R340" s="629">
        <f>SUM(O308:U308)</f>
        <v>0</v>
      </c>
      <c r="S340" s="629"/>
      <c r="T340" s="630" t="str">
        <f>IF(ISERROR(R340/R344),"",R340/R344)</f>
        <v/>
      </c>
      <c r="U340" s="630"/>
      <c r="V340" s="614" t="s">
        <v>44</v>
      </c>
      <c r="W340" s="614"/>
      <c r="X340" s="639">
        <f>SUM(P202,P259,P294,P310,P321,P336)</f>
        <v>0</v>
      </c>
      <c r="Y340" s="640"/>
      <c r="Z340" s="630" t="str">
        <f>IF(ISERROR(X340/X344),"",X340/X344)</f>
        <v/>
      </c>
      <c r="AA340" s="630"/>
      <c r="AB340" s="12"/>
      <c r="AC340" s="22"/>
      <c r="AD340" s="22"/>
      <c r="AE340" s="3"/>
      <c r="AF340" s="3"/>
      <c r="AG340" s="327"/>
      <c r="AH340" s="32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44"/>
      <c r="B341" s="319" t="s">
        <v>123</v>
      </c>
      <c r="C341" s="632">
        <f>SUM(C337:D340)</f>
        <v>2</v>
      </c>
      <c r="D341" s="603"/>
      <c r="E341" s="627">
        <f>SUM(F337:F340)</f>
        <v>0</v>
      </c>
      <c r="F341" s="603"/>
      <c r="G341" s="632">
        <f>SUM(G337:H340)</f>
        <v>3</v>
      </c>
      <c r="H341" s="603"/>
      <c r="I341" s="603">
        <f>SUM(I337:J340)</f>
        <v>30</v>
      </c>
      <c r="J341" s="603"/>
      <c r="K341" s="603">
        <f>SUM(K337:L340)</f>
        <v>-30</v>
      </c>
      <c r="L341" s="603"/>
      <c r="M341" s="628" t="str">
        <f>IF(ISERROR(K341/E341),"",K341/E341)</f>
        <v/>
      </c>
      <c r="N341" s="628"/>
      <c r="O341" s="603"/>
      <c r="P341" s="614" t="s">
        <v>102</v>
      </c>
      <c r="Q341" s="614"/>
      <c r="R341" s="629">
        <f>SUM(O319:U319)</f>
        <v>0</v>
      </c>
      <c r="S341" s="629"/>
      <c r="T341" s="630" t="str">
        <f>IF(ISERROR(R341/R344),"",R341/R344)</f>
        <v/>
      </c>
      <c r="U341" s="630"/>
      <c r="V341" s="614" t="s">
        <v>45</v>
      </c>
      <c r="W341" s="614"/>
      <c r="X341" s="639">
        <f>SUM(P203,P260,P295,P311,P322,P337)</f>
        <v>0</v>
      </c>
      <c r="Y341" s="640"/>
      <c r="Z341" s="630" t="str">
        <f>IF(ISERROR(X341/X344),"",X341/X344)</f>
        <v/>
      </c>
      <c r="AA341" s="630"/>
      <c r="AB341" s="12"/>
      <c r="AC341" s="22"/>
      <c r="AD341" s="22"/>
      <c r="AE341" s="3"/>
      <c r="AF341" s="3"/>
      <c r="AG341" s="327"/>
      <c r="AH341" s="32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24"/>
      <c r="AV341" s="324"/>
      <c r="AW341" s="324"/>
      <c r="AX341" s="324"/>
      <c r="AY341" s="324"/>
      <c r="AZ341" s="324"/>
      <c r="BA341" s="324"/>
    </row>
    <row r="342" spans="1:53" ht="17.25">
      <c r="A342" s="269" t="s">
        <v>498</v>
      </c>
      <c r="B342" s="319">
        <f>G335</f>
        <v>1239</v>
      </c>
      <c r="C342" s="629" t="s">
        <v>155</v>
      </c>
      <c r="D342" s="629"/>
      <c r="E342" s="614">
        <f>H335</f>
        <v>6099.34</v>
      </c>
      <c r="F342" s="614"/>
      <c r="G342" s="614" t="s">
        <v>34</v>
      </c>
      <c r="H342" s="614"/>
      <c r="I342" s="631">
        <f>L335</f>
        <v>32.091216216216218</v>
      </c>
      <c r="J342" s="631"/>
      <c r="K342" s="603" t="s">
        <v>32</v>
      </c>
      <c r="L342" s="603"/>
      <c r="M342" s="631">
        <f>J335</f>
        <v>22.944444444444443</v>
      </c>
      <c r="N342" s="631"/>
      <c r="O342" s="603"/>
      <c r="P342" s="614" t="s">
        <v>106</v>
      </c>
      <c r="Q342" s="614"/>
      <c r="R342" s="629">
        <f>SUM(O334:U334)</f>
        <v>0</v>
      </c>
      <c r="S342" s="629"/>
      <c r="T342" s="630" t="str">
        <f>IF(ISERROR(R342/R344),"",R342/R344)</f>
        <v/>
      </c>
      <c r="U342" s="630"/>
      <c r="V342" s="614" t="s">
        <v>46</v>
      </c>
      <c r="W342" s="614"/>
      <c r="X342" s="639">
        <f>SUM(P204,P261,P296,P312,P323,P338)</f>
        <v>0</v>
      </c>
      <c r="Y342" s="640"/>
      <c r="Z342" s="630" t="str">
        <f>IF(ISERROR(X342/X344),"",X342/X344)</f>
        <v/>
      </c>
      <c r="AA342" s="630"/>
      <c r="AB342" s="12"/>
      <c r="AC342" s="22"/>
      <c r="AD342" s="22"/>
      <c r="AE342" s="3"/>
      <c r="AF342" s="3"/>
      <c r="AG342" s="327"/>
      <c r="AH342" s="32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24"/>
      <c r="AV342" s="324"/>
      <c r="AW342" s="324"/>
      <c r="AX342" s="324"/>
      <c r="AY342" s="324"/>
      <c r="AZ342" s="324"/>
      <c r="BA342" s="324"/>
    </row>
    <row r="343" spans="1:53" ht="15.75" customHeight="1">
      <c r="A343" s="270" t="s">
        <v>499</v>
      </c>
      <c r="B343" s="319">
        <f>I335+C341</f>
        <v>56</v>
      </c>
      <c r="C343" s="614" t="s">
        <v>114</v>
      </c>
      <c r="D343" s="614"/>
      <c r="E343" s="624">
        <f>K335+I341</f>
        <v>68.608695652173907</v>
      </c>
      <c r="F343" s="624"/>
      <c r="G343" s="614" t="s">
        <v>150</v>
      </c>
      <c r="H343" s="614"/>
      <c r="I343" s="631">
        <f>B343-E343</f>
        <v>-12.608695652173907</v>
      </c>
      <c r="J343" s="631"/>
      <c r="K343" s="603" t="s">
        <v>151</v>
      </c>
      <c r="L343" s="603"/>
      <c r="M343" s="628">
        <f>IF(ISERROR(I343/B343),"",I343/B343)</f>
        <v>-0.22515527950310549</v>
      </c>
      <c r="N343" s="628"/>
      <c r="O343" s="603"/>
      <c r="P343" s="614" t="s">
        <v>107</v>
      </c>
      <c r="Q343" s="614"/>
      <c r="R343" s="629"/>
      <c r="S343" s="629"/>
      <c r="T343" s="630" t="str">
        <f>IF(ISERROR(R343/R344),"",R343/R344)</f>
        <v/>
      </c>
      <c r="U343" s="630"/>
      <c r="V343" s="614" t="s">
        <v>47</v>
      </c>
      <c r="W343" s="614"/>
      <c r="X343" s="639">
        <f>SUM(P205,P262,P297,P313,P324,P339)</f>
        <v>0</v>
      </c>
      <c r="Y343" s="640"/>
      <c r="Z343" s="630" t="str">
        <f>IF(ISERROR(X343/X344),"",X343/X344)</f>
        <v/>
      </c>
      <c r="AA343" s="630"/>
      <c r="AB343" s="12"/>
      <c r="AC343" s="22"/>
      <c r="AD343" s="22"/>
      <c r="AE343" s="3"/>
      <c r="AF343" s="3"/>
      <c r="AG343" s="327"/>
      <c r="AH343" s="32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24"/>
      <c r="AV343" s="324"/>
      <c r="AW343" s="324"/>
      <c r="AX343" s="324"/>
      <c r="AY343" s="324"/>
      <c r="AZ343" s="324"/>
      <c r="BA343" s="324"/>
    </row>
    <row r="344" spans="1:53" ht="15.75" customHeight="1">
      <c r="A344" s="270" t="s">
        <v>501</v>
      </c>
      <c r="B344" s="319">
        <f>N335</f>
        <v>0</v>
      </c>
      <c r="C344" s="614" t="s">
        <v>149</v>
      </c>
      <c r="D344" s="614"/>
      <c r="E344" s="630">
        <f>IF(ISERROR(B344/B343),"",B344/B343)</f>
        <v>0</v>
      </c>
      <c r="F344" s="630"/>
      <c r="G344" s="614" t="s">
        <v>158</v>
      </c>
      <c r="H344" s="614"/>
      <c r="I344" s="603">
        <f>V335</f>
        <v>0</v>
      </c>
      <c r="J344" s="603"/>
      <c r="K344" s="603" t="s">
        <v>156</v>
      </c>
      <c r="L344" s="603"/>
      <c r="M344" s="628">
        <f t="array" ref="M344">IF(ISERROR(I344/B342),"",I344/B342)</f>
        <v>0</v>
      </c>
      <c r="N344" s="628"/>
      <c r="O344" s="603"/>
      <c r="P344" s="614" t="s">
        <v>123</v>
      </c>
      <c r="Q344" s="614"/>
      <c r="R344" s="629">
        <f>SUM(R337:S343)</f>
        <v>0</v>
      </c>
      <c r="S344" s="629"/>
      <c r="T344" s="630">
        <f>SUM(T337:U343)</f>
        <v>0</v>
      </c>
      <c r="U344" s="630"/>
      <c r="V344" s="614" t="s">
        <v>123</v>
      </c>
      <c r="W344" s="614"/>
      <c r="X344" s="629">
        <f>SUM(X337:Y343)</f>
        <v>0</v>
      </c>
      <c r="Y344" s="629"/>
      <c r="Z344" s="630">
        <f>SUM(Z337:AA343)</f>
        <v>0</v>
      </c>
      <c r="AA344" s="630"/>
      <c r="AB344" s="12"/>
      <c r="AC344" s="22"/>
      <c r="AD344" s="22"/>
      <c r="AE344" s="3"/>
      <c r="AF344" s="3"/>
      <c r="AG344" s="327"/>
      <c r="AH344" s="32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24"/>
      <c r="AV344" s="324"/>
      <c r="AW344" s="324"/>
      <c r="AX344" s="324"/>
      <c r="AY344" s="324"/>
      <c r="AZ344" s="324"/>
      <c r="BA344" s="324"/>
    </row>
    <row r="345" spans="1:53" ht="15.75" customHeight="1">
      <c r="A345" s="633" t="s">
        <v>129</v>
      </c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633"/>
      <c r="AG345" s="633"/>
      <c r="AH345" s="633"/>
      <c r="AI345" s="633"/>
      <c r="AJ345" s="633"/>
      <c r="AK345" s="633"/>
      <c r="AL345" s="633"/>
      <c r="AM345" s="633"/>
      <c r="AN345" s="633"/>
      <c r="AO345" s="633"/>
      <c r="AP345" s="633"/>
      <c r="AQ345" s="633"/>
      <c r="AR345" s="633"/>
      <c r="AS345" s="633"/>
      <c r="AT345" s="633"/>
      <c r="AU345" s="633"/>
      <c r="AV345" s="633"/>
      <c r="AW345" s="633"/>
      <c r="AX345" s="633"/>
      <c r="AY345" s="633"/>
      <c r="AZ345" s="633"/>
      <c r="BA345" s="633"/>
    </row>
    <row r="346" spans="1:53">
      <c r="A346" s="553" t="s">
        <v>496</v>
      </c>
      <c r="B346" s="594" t="s">
        <v>25</v>
      </c>
      <c r="C346" s="594" t="s">
        <v>26</v>
      </c>
      <c r="D346" s="594" t="s">
        <v>27</v>
      </c>
      <c r="E346" s="597" t="s">
        <v>28</v>
      </c>
      <c r="F346" s="600" t="s">
        <v>29</v>
      </c>
      <c r="G346" s="603" t="s">
        <v>30</v>
      </c>
      <c r="H346" s="603"/>
      <c r="I346" s="594" t="s">
        <v>31</v>
      </c>
      <c r="J346" s="604" t="s">
        <v>32</v>
      </c>
      <c r="K346" s="615" t="s">
        <v>33</v>
      </c>
      <c r="L346" s="594" t="s">
        <v>34</v>
      </c>
      <c r="M346" s="618" t="s">
        <v>35</v>
      </c>
      <c r="N346" s="612" t="s">
        <v>36</v>
      </c>
      <c r="O346" s="603" t="s">
        <v>37</v>
      </c>
      <c r="P346" s="603"/>
      <c r="Q346" s="603"/>
      <c r="R346" s="603"/>
      <c r="S346" s="603"/>
      <c r="T346" s="603"/>
      <c r="U346" s="603"/>
      <c r="V346" s="620" t="s">
        <v>38</v>
      </c>
      <c r="W346" s="612" t="s">
        <v>39</v>
      </c>
      <c r="X346" s="603" t="s">
        <v>40</v>
      </c>
      <c r="Y346" s="603"/>
      <c r="Z346" s="603"/>
      <c r="AA346" s="603"/>
      <c r="AB346" s="21"/>
      <c r="AC346" s="21"/>
      <c r="AD346" s="21"/>
      <c r="AE346" s="21"/>
      <c r="AF346" s="21"/>
      <c r="AG346" s="21"/>
      <c r="AH346" s="21"/>
      <c r="AI346" s="637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>
      <c r="A347" s="554"/>
      <c r="B347" s="595"/>
      <c r="C347" s="595"/>
      <c r="D347" s="595"/>
      <c r="E347" s="598"/>
      <c r="F347" s="601"/>
      <c r="G347" s="603"/>
      <c r="H347" s="603"/>
      <c r="I347" s="595"/>
      <c r="J347" s="605"/>
      <c r="K347" s="616"/>
      <c r="L347" s="595"/>
      <c r="M347" s="619"/>
      <c r="N347" s="612"/>
      <c r="O347" s="603" t="s">
        <v>41</v>
      </c>
      <c r="P347" s="603" t="s">
        <v>42</v>
      </c>
      <c r="Q347" s="603" t="s">
        <v>43</v>
      </c>
      <c r="R347" s="613" t="s">
        <v>44</v>
      </c>
      <c r="S347" s="614" t="s">
        <v>45</v>
      </c>
      <c r="T347" s="603" t="s">
        <v>46</v>
      </c>
      <c r="U347" s="603" t="s">
        <v>47</v>
      </c>
      <c r="V347" s="620"/>
      <c r="W347" s="612"/>
      <c r="X347" s="603" t="s">
        <v>13</v>
      </c>
      <c r="Y347" s="603" t="s">
        <v>48</v>
      </c>
      <c r="Z347" s="603" t="s">
        <v>49</v>
      </c>
      <c r="AA347" s="603" t="s">
        <v>47</v>
      </c>
      <c r="AB347" s="21"/>
      <c r="AC347" s="21"/>
      <c r="AD347" s="21"/>
      <c r="AE347" s="21"/>
      <c r="AF347" s="21"/>
      <c r="AG347" s="21"/>
      <c r="AH347" s="21"/>
      <c r="AI347" s="637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36"/>
      <c r="AT347" s="636"/>
      <c r="AU347" s="636"/>
      <c r="AV347" s="636"/>
      <c r="AW347" s="636"/>
      <c r="AX347" s="636"/>
      <c r="AY347" s="636"/>
      <c r="AZ347" s="636"/>
      <c r="BA347" s="636"/>
    </row>
    <row r="348" spans="1:53" ht="15.75" customHeight="1">
      <c r="A348" s="555"/>
      <c r="B348" s="596"/>
      <c r="C348" s="596"/>
      <c r="D348" s="596"/>
      <c r="E348" s="599"/>
      <c r="F348" s="602"/>
      <c r="G348" s="315" t="s">
        <v>50</v>
      </c>
      <c r="H348" s="315" t="s">
        <v>51</v>
      </c>
      <c r="I348" s="596"/>
      <c r="J348" s="606"/>
      <c r="K348" s="617"/>
      <c r="L348" s="596"/>
      <c r="M348" s="619"/>
      <c r="N348" s="612"/>
      <c r="O348" s="603"/>
      <c r="P348" s="603"/>
      <c r="Q348" s="603"/>
      <c r="R348" s="613"/>
      <c r="S348" s="614"/>
      <c r="T348" s="603"/>
      <c r="U348" s="603"/>
      <c r="V348" s="620"/>
      <c r="W348" s="612"/>
      <c r="X348" s="603"/>
      <c r="Y348" s="603"/>
      <c r="Z348" s="603"/>
      <c r="AA348" s="603"/>
      <c r="AB348" s="21"/>
      <c r="AC348" s="21"/>
      <c r="AD348" s="21"/>
      <c r="AE348" s="21"/>
      <c r="AF348" s="21"/>
      <c r="AG348" s="21"/>
      <c r="AH348" s="21"/>
      <c r="AI348" s="637"/>
      <c r="AJ348" s="635"/>
      <c r="AK348" s="635"/>
      <c r="AL348" s="324"/>
      <c r="AM348" s="324"/>
      <c r="AN348" s="324"/>
      <c r="AO348" s="324"/>
      <c r="AP348" s="324"/>
      <c r="AQ348" s="324"/>
      <c r="AR348" s="324"/>
      <c r="AS348" s="21"/>
      <c r="AT348" s="21"/>
      <c r="AU348" s="21"/>
      <c r="AV348" s="325"/>
      <c r="AW348" s="324"/>
      <c r="AX348" s="324"/>
      <c r="AY348" s="324"/>
      <c r="AZ348" s="324"/>
      <c r="BA348" s="324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SUM('18'!G349)</f>
        <v>0</v>
      </c>
      <c r="H349" s="95">
        <f t="shared" ref="H349:H369" si="63">D349*G349</f>
        <v>0</v>
      </c>
      <c r="I349" s="93">
        <f>SUM('18'!I349)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SUM('18'!O349)</f>
        <v>0</v>
      </c>
      <c r="P349" s="93">
        <f>SUM('18'!P349)</f>
        <v>0</v>
      </c>
      <c r="Q349" s="93">
        <f>SUM('18'!Q349)</f>
        <v>0</v>
      </c>
      <c r="R349" s="93">
        <f>SUM('18'!R349)</f>
        <v>0</v>
      </c>
      <c r="S349" s="93">
        <f>SUM('18'!S349)</f>
        <v>0</v>
      </c>
      <c r="T349" s="93">
        <f>SUM('18'!T349)</f>
        <v>0</v>
      </c>
      <c r="U349" s="93">
        <f>SUM('18'!U349)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SUM('18'!X349)</f>
        <v>0</v>
      </c>
      <c r="Y349" s="93">
        <f>SUM('18'!Y349)</f>
        <v>0</v>
      </c>
      <c r="Z349" s="93">
        <f>SUM('18'!Z349)</f>
        <v>0</v>
      </c>
      <c r="AA349" s="93">
        <f>SUM('18'!AA349)</f>
        <v>0</v>
      </c>
      <c r="AB349" s="73"/>
      <c r="AC349" s="54"/>
      <c r="AD349" s="327"/>
      <c r="AE349" s="54"/>
      <c r="AF349" s="54"/>
      <c r="AG349" s="54"/>
      <c r="AH349" s="54"/>
      <c r="AI349" s="57"/>
      <c r="AJ349" s="57"/>
      <c r="AK349" s="57"/>
      <c r="AL349" s="326"/>
      <c r="AM349" s="54"/>
      <c r="AN349" s="326"/>
      <c r="AO349" s="32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SUM('18'!G350)</f>
        <v>0</v>
      </c>
      <c r="H350" s="95">
        <f t="shared" si="63"/>
        <v>0</v>
      </c>
      <c r="I350" s="93">
        <f>SUM('18'!I350)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SUM('18'!O350)</f>
        <v>0</v>
      </c>
      <c r="P350" s="93">
        <f>SUM('18'!P350)</f>
        <v>0</v>
      </c>
      <c r="Q350" s="93">
        <f>SUM('18'!Q350)</f>
        <v>0</v>
      </c>
      <c r="R350" s="93">
        <f>SUM('18'!R350)</f>
        <v>0</v>
      </c>
      <c r="S350" s="93">
        <f>SUM('18'!S350)</f>
        <v>0</v>
      </c>
      <c r="T350" s="93">
        <f>SUM('18'!T350)</f>
        <v>0</v>
      </c>
      <c r="U350" s="93">
        <f>SUM('18'!U350)</f>
        <v>0</v>
      </c>
      <c r="V350" s="202">
        <f t="shared" si="65"/>
        <v>0</v>
      </c>
      <c r="W350" s="33" t="str">
        <f t="shared" si="66"/>
        <v/>
      </c>
      <c r="X350" s="93">
        <f>SUM('18'!X350)</f>
        <v>0</v>
      </c>
      <c r="Y350" s="93">
        <f>SUM('18'!Y350)</f>
        <v>0</v>
      </c>
      <c r="Z350" s="93">
        <f>SUM('18'!Z350)</f>
        <v>0</v>
      </c>
      <c r="AA350" s="93">
        <f>SUM('18'!AA350)</f>
        <v>0</v>
      </c>
      <c r="AB350" s="73"/>
      <c r="AC350" s="54"/>
      <c r="AD350" s="327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6"/>
      <c r="AO350" s="54"/>
      <c r="AP350" s="326"/>
      <c r="AQ350" s="54"/>
      <c r="AR350" s="54"/>
      <c r="AS350" s="326"/>
      <c r="AT350" s="326"/>
      <c r="AU350" s="326"/>
      <c r="AV350" s="326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SUM('18'!G351)</f>
        <v>0</v>
      </c>
      <c r="H351" s="95">
        <f t="shared" si="63"/>
        <v>0</v>
      </c>
      <c r="I351" s="93">
        <f>SUM('18'!I351)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SUM('18'!O351)</f>
        <v>0</v>
      </c>
      <c r="P351" s="93">
        <f>SUM('18'!P351)</f>
        <v>0</v>
      </c>
      <c r="Q351" s="93">
        <f>SUM('18'!Q351)</f>
        <v>0</v>
      </c>
      <c r="R351" s="93">
        <f>SUM('18'!R351)</f>
        <v>0</v>
      </c>
      <c r="S351" s="93">
        <f>SUM('18'!S351)</f>
        <v>0</v>
      </c>
      <c r="T351" s="93">
        <f>SUM('18'!T351)</f>
        <v>0</v>
      </c>
      <c r="U351" s="93">
        <f>SUM('18'!U351)</f>
        <v>0</v>
      </c>
      <c r="V351" s="202">
        <f t="shared" si="65"/>
        <v>0</v>
      </c>
      <c r="W351" s="33" t="str">
        <f t="shared" si="66"/>
        <v/>
      </c>
      <c r="X351" s="93">
        <f>SUM('18'!X351)</f>
        <v>0</v>
      </c>
      <c r="Y351" s="93">
        <f>SUM('18'!Y351)</f>
        <v>0</v>
      </c>
      <c r="Z351" s="93">
        <f>SUM('18'!Z351)</f>
        <v>0</v>
      </c>
      <c r="AA351" s="93">
        <f>SUM('18'!AA351)</f>
        <v>0</v>
      </c>
      <c r="AB351" s="73"/>
      <c r="AC351" s="54"/>
      <c r="AD351" s="32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SUM('18'!G352)</f>
        <v>0</v>
      </c>
      <c r="H352" s="95">
        <f t="shared" si="63"/>
        <v>0</v>
      </c>
      <c r="I352" s="93">
        <f>SUM('18'!I352)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SUM('18'!O352)</f>
        <v>0</v>
      </c>
      <c r="P352" s="93">
        <f>SUM('18'!P352)</f>
        <v>0</v>
      </c>
      <c r="Q352" s="93">
        <f>SUM('18'!Q352)</f>
        <v>0</v>
      </c>
      <c r="R352" s="93">
        <f>SUM('18'!R352)</f>
        <v>0</v>
      </c>
      <c r="S352" s="93">
        <f>SUM('18'!S352)</f>
        <v>0</v>
      </c>
      <c r="T352" s="93">
        <f>SUM('18'!T352)</f>
        <v>0</v>
      </c>
      <c r="U352" s="93">
        <f>SUM('18'!U352)</f>
        <v>0</v>
      </c>
      <c r="V352" s="202">
        <f t="shared" si="65"/>
        <v>0</v>
      </c>
      <c r="W352" s="33" t="str">
        <f t="shared" si="66"/>
        <v/>
      </c>
      <c r="X352" s="93">
        <f>SUM('18'!X352)</f>
        <v>0</v>
      </c>
      <c r="Y352" s="93">
        <f>SUM('18'!Y352)</f>
        <v>0</v>
      </c>
      <c r="Z352" s="93">
        <f>SUM('18'!Z352)</f>
        <v>0</v>
      </c>
      <c r="AA352" s="93">
        <f>SUM('18'!AA352)</f>
        <v>0</v>
      </c>
      <c r="AB352" s="73"/>
      <c r="AC352" s="54"/>
      <c r="AD352" s="32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SUM('18'!G353)</f>
        <v>0</v>
      </c>
      <c r="H353" s="95">
        <f t="shared" si="63"/>
        <v>0</v>
      </c>
      <c r="I353" s="93">
        <f>SUM('18'!I353)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SUM('18'!O353)</f>
        <v>0</v>
      </c>
      <c r="P353" s="93">
        <f>SUM('18'!P353)</f>
        <v>0</v>
      </c>
      <c r="Q353" s="93">
        <f>SUM('18'!Q353)</f>
        <v>0</v>
      </c>
      <c r="R353" s="93">
        <f>SUM('18'!R353)</f>
        <v>0</v>
      </c>
      <c r="S353" s="93">
        <f>SUM('18'!S353)</f>
        <v>0</v>
      </c>
      <c r="T353" s="93">
        <f>SUM('18'!T353)</f>
        <v>0</v>
      </c>
      <c r="U353" s="93">
        <f>SUM('18'!U353)</f>
        <v>0</v>
      </c>
      <c r="V353" s="202">
        <f t="shared" si="65"/>
        <v>0</v>
      </c>
      <c r="W353" s="33" t="str">
        <f t="shared" si="66"/>
        <v/>
      </c>
      <c r="X353" s="93">
        <f>SUM('18'!X353)</f>
        <v>0</v>
      </c>
      <c r="Y353" s="93">
        <f>SUM('18'!Y353)</f>
        <v>0</v>
      </c>
      <c r="Z353" s="93">
        <f>SUM('18'!Z353)</f>
        <v>0</v>
      </c>
      <c r="AA353" s="93">
        <f>SUM('18'!AA353)</f>
        <v>0</v>
      </c>
      <c r="AB353" s="73"/>
      <c r="AC353" s="54"/>
      <c r="AD353" s="32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SUM('18'!G354)</f>
        <v>0</v>
      </c>
      <c r="H354" s="95">
        <f t="shared" si="63"/>
        <v>0</v>
      </c>
      <c r="I354" s="93">
        <f>SUM('18'!I354)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SUM('18'!O354)</f>
        <v>0</v>
      </c>
      <c r="P354" s="93">
        <f>SUM('18'!P354)</f>
        <v>0</v>
      </c>
      <c r="Q354" s="93">
        <f>SUM('18'!Q354)</f>
        <v>0</v>
      </c>
      <c r="R354" s="93">
        <f>SUM('18'!R354)</f>
        <v>0</v>
      </c>
      <c r="S354" s="93">
        <f>SUM('18'!S354)</f>
        <v>0</v>
      </c>
      <c r="T354" s="93">
        <f>SUM('18'!T354)</f>
        <v>0</v>
      </c>
      <c r="U354" s="93">
        <f>SUM('18'!U354)</f>
        <v>0</v>
      </c>
      <c r="V354" s="202">
        <f t="shared" si="65"/>
        <v>0</v>
      </c>
      <c r="W354" s="33" t="str">
        <f t="shared" si="66"/>
        <v/>
      </c>
      <c r="X354" s="93">
        <f>SUM('18'!X354)</f>
        <v>0</v>
      </c>
      <c r="Y354" s="93">
        <f>SUM('18'!Y354)</f>
        <v>0</v>
      </c>
      <c r="Z354" s="93">
        <f>SUM('18'!Z354)</f>
        <v>0</v>
      </c>
      <c r="AA354" s="93">
        <f>SUM('18'!AA354)</f>
        <v>0</v>
      </c>
      <c r="AB354" s="73"/>
      <c r="AC354" s="54"/>
      <c r="AD354" s="32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SUM('18'!G355)</f>
        <v>0</v>
      </c>
      <c r="H355" s="95">
        <f t="shared" si="63"/>
        <v>0</v>
      </c>
      <c r="I355" s="93">
        <f>SUM('18'!I355)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SUM('18'!O355)</f>
        <v>0</v>
      </c>
      <c r="P355" s="93">
        <f>SUM('18'!P355)</f>
        <v>0</v>
      </c>
      <c r="Q355" s="93">
        <f>SUM('18'!Q355)</f>
        <v>0</v>
      </c>
      <c r="R355" s="93">
        <f>SUM('18'!R355)</f>
        <v>0</v>
      </c>
      <c r="S355" s="93">
        <f>SUM('18'!S355)</f>
        <v>0</v>
      </c>
      <c r="T355" s="93">
        <f>SUM('18'!T355)</f>
        <v>0</v>
      </c>
      <c r="U355" s="93">
        <f>SUM('18'!U355)</f>
        <v>0</v>
      </c>
      <c r="V355" s="202">
        <f t="shared" si="65"/>
        <v>0</v>
      </c>
      <c r="W355" s="33" t="str">
        <f t="shared" si="66"/>
        <v/>
      </c>
      <c r="X355" s="93">
        <f>SUM('18'!X355)</f>
        <v>0</v>
      </c>
      <c r="Y355" s="93">
        <f>SUM('18'!Y355)</f>
        <v>0</v>
      </c>
      <c r="Z355" s="93">
        <f>SUM('18'!Z355)</f>
        <v>0</v>
      </c>
      <c r="AA355" s="93">
        <f>SUM('18'!AA355)</f>
        <v>0</v>
      </c>
      <c r="AB355" s="73"/>
      <c r="AC355" s="54"/>
      <c r="AD355" s="32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SUM('18'!G356)</f>
        <v>0</v>
      </c>
      <c r="H356" s="95">
        <f t="shared" si="63"/>
        <v>0</v>
      </c>
      <c r="I356" s="93">
        <f>SUM('18'!I356)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SUM('18'!O356)</f>
        <v>0</v>
      </c>
      <c r="P356" s="93">
        <f>SUM('18'!P356)</f>
        <v>0</v>
      </c>
      <c r="Q356" s="93">
        <f>SUM('18'!Q356)</f>
        <v>0</v>
      </c>
      <c r="R356" s="93">
        <f>SUM('18'!R356)</f>
        <v>0</v>
      </c>
      <c r="S356" s="93">
        <f>SUM('18'!S356)</f>
        <v>0</v>
      </c>
      <c r="T356" s="93">
        <f>SUM('18'!T356)</f>
        <v>0</v>
      </c>
      <c r="U356" s="93">
        <f>SUM('18'!U356)</f>
        <v>0</v>
      </c>
      <c r="V356" s="202">
        <f t="shared" si="65"/>
        <v>0</v>
      </c>
      <c r="W356" s="33" t="str">
        <f t="shared" si="66"/>
        <v/>
      </c>
      <c r="X356" s="93">
        <f>SUM('18'!X356)</f>
        <v>0</v>
      </c>
      <c r="Y356" s="93">
        <f>SUM('18'!Y356)</f>
        <v>0</v>
      </c>
      <c r="Z356" s="93">
        <f>SUM('18'!Z356)</f>
        <v>0</v>
      </c>
      <c r="AA356" s="93">
        <f>SUM('18'!AA356)</f>
        <v>0</v>
      </c>
      <c r="AB356" s="73"/>
      <c r="AC356" s="54"/>
      <c r="AD356" s="32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SUM('18'!G357)</f>
        <v>0</v>
      </c>
      <c r="H357" s="95">
        <f t="shared" si="63"/>
        <v>0</v>
      </c>
      <c r="I357" s="93">
        <f>SUM('18'!I357)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SUM('18'!O357)</f>
        <v>0</v>
      </c>
      <c r="P357" s="93">
        <f>SUM('18'!P357)</f>
        <v>0</v>
      </c>
      <c r="Q357" s="93">
        <f>SUM('18'!Q357)</f>
        <v>0</v>
      </c>
      <c r="R357" s="93">
        <f>SUM('18'!R357)</f>
        <v>0</v>
      </c>
      <c r="S357" s="93">
        <f>SUM('18'!S357)</f>
        <v>0</v>
      </c>
      <c r="T357" s="93">
        <f>SUM('18'!T357)</f>
        <v>0</v>
      </c>
      <c r="U357" s="93">
        <f>SUM('18'!U357)</f>
        <v>0</v>
      </c>
      <c r="V357" s="202">
        <f t="shared" si="65"/>
        <v>0</v>
      </c>
      <c r="W357" s="33" t="str">
        <f t="shared" si="66"/>
        <v/>
      </c>
      <c r="X357" s="93">
        <f>SUM('18'!X357)</f>
        <v>0</v>
      </c>
      <c r="Y357" s="93">
        <f>SUM('18'!Y357)</f>
        <v>0</v>
      </c>
      <c r="Z357" s="93">
        <f>SUM('18'!Z357)</f>
        <v>0</v>
      </c>
      <c r="AA357" s="93">
        <f>SUM('18'!AA357)</f>
        <v>0</v>
      </c>
      <c r="AB357" s="73"/>
      <c r="AC357" s="54"/>
      <c r="AD357" s="327"/>
      <c r="AE357" s="54"/>
      <c r="AF357" s="54"/>
      <c r="AG357" s="54"/>
      <c r="AH357" s="54"/>
      <c r="AI357" s="57"/>
      <c r="AJ357" s="57"/>
      <c r="AK357" s="57"/>
      <c r="AL357" s="326"/>
      <c r="AM357" s="54"/>
      <c r="AN357" s="54"/>
      <c r="AO357" s="54"/>
      <c r="AP357" s="326"/>
      <c r="AQ357" s="326"/>
      <c r="AR357" s="32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SUM('18'!G358)</f>
        <v>0</v>
      </c>
      <c r="H358" s="95">
        <f t="shared" si="63"/>
        <v>0</v>
      </c>
      <c r="I358" s="93">
        <f>SUM('18'!I358)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SUM('18'!O358)</f>
        <v>0</v>
      </c>
      <c r="P358" s="93">
        <f>SUM('18'!P358)</f>
        <v>0</v>
      </c>
      <c r="Q358" s="93">
        <f>SUM('18'!Q358)</f>
        <v>0</v>
      </c>
      <c r="R358" s="93">
        <f>SUM('18'!R358)</f>
        <v>0</v>
      </c>
      <c r="S358" s="93">
        <f>SUM('18'!S358)</f>
        <v>0</v>
      </c>
      <c r="T358" s="93">
        <f>SUM('18'!T358)</f>
        <v>0</v>
      </c>
      <c r="U358" s="93">
        <f>SUM('18'!U358)</f>
        <v>0</v>
      </c>
      <c r="V358" s="202">
        <f t="shared" si="65"/>
        <v>0</v>
      </c>
      <c r="W358" s="33" t="str">
        <f t="shared" si="66"/>
        <v/>
      </c>
      <c r="X358" s="93">
        <f>SUM('18'!X358)</f>
        <v>0</v>
      </c>
      <c r="Y358" s="93">
        <f>SUM('18'!Y358)</f>
        <v>0</v>
      </c>
      <c r="Z358" s="93">
        <f>SUM('18'!Z358)</f>
        <v>0</v>
      </c>
      <c r="AA358" s="93">
        <f>SUM('18'!AA358)</f>
        <v>0</v>
      </c>
      <c r="AB358" s="73"/>
      <c r="AC358" s="54"/>
      <c r="AD358" s="32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SUM('18'!G359)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2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SUM('18'!G360)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2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SUM('18'!G361)</f>
        <v>0</v>
      </c>
      <c r="H361" s="95">
        <f t="shared" si="63"/>
        <v>0</v>
      </c>
      <c r="I361" s="93">
        <f>SUM('18'!I361)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SUM('18'!O361)</f>
        <v>0</v>
      </c>
      <c r="P361" s="93">
        <f>SUM('18'!P361)</f>
        <v>0</v>
      </c>
      <c r="Q361" s="93">
        <f>SUM('18'!Q361)</f>
        <v>0</v>
      </c>
      <c r="R361" s="93">
        <f>SUM('18'!R361)</f>
        <v>0</v>
      </c>
      <c r="S361" s="93">
        <f>SUM('18'!S361)</f>
        <v>0</v>
      </c>
      <c r="T361" s="93">
        <f>SUM('18'!T361)</f>
        <v>0</v>
      </c>
      <c r="U361" s="93">
        <f>SUM('18'!U361)</f>
        <v>0</v>
      </c>
      <c r="V361" s="202">
        <f>SUM(X361:AA361)</f>
        <v>0</v>
      </c>
      <c r="W361" s="33" t="str">
        <f>IF(ISERROR(V361/G361),"",V361/G361)</f>
        <v/>
      </c>
      <c r="X361" s="93">
        <f>SUM('18'!X361)</f>
        <v>0</v>
      </c>
      <c r="Y361" s="93">
        <f>SUM('18'!Y361)</f>
        <v>0</v>
      </c>
      <c r="Z361" s="93">
        <f>SUM('18'!Z361)</f>
        <v>0</v>
      </c>
      <c r="AA361" s="93">
        <f>SUM('18'!AA361)</f>
        <v>0</v>
      </c>
      <c r="AB361" s="73"/>
      <c r="AC361" s="54"/>
      <c r="AD361" s="32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SUM('18'!G362)</f>
        <v>0</v>
      </c>
      <c r="H362" s="95">
        <f t="shared" si="63"/>
        <v>0</v>
      </c>
      <c r="I362" s="93">
        <f>SUM('18'!I362)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SUM('18'!O362)</f>
        <v>0</v>
      </c>
      <c r="P362" s="93">
        <f>SUM('18'!P362)</f>
        <v>0</v>
      </c>
      <c r="Q362" s="93">
        <f>SUM('18'!Q362)</f>
        <v>0</v>
      </c>
      <c r="R362" s="93">
        <f>SUM('18'!R362)</f>
        <v>0</v>
      </c>
      <c r="S362" s="93">
        <f>SUM('18'!S362)</f>
        <v>0</v>
      </c>
      <c r="T362" s="93">
        <f>SUM('18'!T362)</f>
        <v>0</v>
      </c>
      <c r="U362" s="93">
        <f>SUM('18'!U362)</f>
        <v>0</v>
      </c>
      <c r="V362" s="202">
        <f>SUM(X362:AA362)</f>
        <v>0</v>
      </c>
      <c r="W362" s="33" t="str">
        <f>IF(ISERROR(V362/G362),"",V362/G362)</f>
        <v/>
      </c>
      <c r="X362" s="93">
        <f>SUM('18'!X362)</f>
        <v>0</v>
      </c>
      <c r="Y362" s="93">
        <f>SUM('18'!Y362)</f>
        <v>0</v>
      </c>
      <c r="Z362" s="93">
        <f>SUM('18'!Z362)</f>
        <v>0</v>
      </c>
      <c r="AA362" s="93">
        <f>SUM('18'!AA362)</f>
        <v>0</v>
      </c>
      <c r="AB362" s="73"/>
      <c r="AC362" s="54"/>
      <c r="AD362" s="32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SUM('18'!G363)</f>
        <v>0</v>
      </c>
      <c r="H363" s="95">
        <f t="shared" si="63"/>
        <v>0</v>
      </c>
      <c r="I363" s="93">
        <f>SUM('18'!I363)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SUM('18'!O363)</f>
        <v>0</v>
      </c>
      <c r="P363" s="93">
        <f>SUM('18'!P363)</f>
        <v>0</v>
      </c>
      <c r="Q363" s="93">
        <f>SUM('18'!Q363)</f>
        <v>0</v>
      </c>
      <c r="R363" s="93">
        <f>SUM('18'!R363)</f>
        <v>0</v>
      </c>
      <c r="S363" s="93">
        <f>SUM('18'!S363)</f>
        <v>0</v>
      </c>
      <c r="T363" s="93">
        <f>SUM('18'!T363)</f>
        <v>0</v>
      </c>
      <c r="U363" s="93">
        <f>SUM('18'!U363)</f>
        <v>0</v>
      </c>
      <c r="V363" s="202">
        <f>SUM(X363:AA363)</f>
        <v>0</v>
      </c>
      <c r="W363" s="33" t="str">
        <f>IF(ISERROR(V363/G363),"",V363/G363)</f>
        <v/>
      </c>
      <c r="X363" s="93">
        <f>SUM('18'!X363)</f>
        <v>0</v>
      </c>
      <c r="Y363" s="93">
        <f>SUM('18'!Y363)</f>
        <v>0</v>
      </c>
      <c r="Z363" s="93">
        <f>SUM('18'!Z363)</f>
        <v>0</v>
      </c>
      <c r="AA363" s="93">
        <f>SUM('18'!AA363)</f>
        <v>0</v>
      </c>
      <c r="AB363" s="73"/>
      <c r="AC363" s="54"/>
      <c r="AD363" s="32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313" t="s">
        <v>190</v>
      </c>
      <c r="D364" s="107">
        <v>4.8</v>
      </c>
      <c r="E364" s="17"/>
      <c r="F364" s="6"/>
      <c r="G364" s="93">
        <f>SUM('18'!G364)</f>
        <v>0</v>
      </c>
      <c r="H364" s="95">
        <f t="shared" si="63"/>
        <v>0</v>
      </c>
      <c r="I364" s="93">
        <f>SUM('18'!I364)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SUM('18'!O364)</f>
        <v>0</v>
      </c>
      <c r="P364" s="93">
        <f>SUM('18'!P364)</f>
        <v>0</v>
      </c>
      <c r="Q364" s="93">
        <f>SUM('18'!Q364)</f>
        <v>0</v>
      </c>
      <c r="R364" s="93">
        <f>SUM('18'!R364)</f>
        <v>0</v>
      </c>
      <c r="S364" s="93">
        <f>SUM('18'!S364)</f>
        <v>0</v>
      </c>
      <c r="T364" s="93">
        <f>SUM('18'!T364)</f>
        <v>0</v>
      </c>
      <c r="U364" s="93">
        <f>SUM('18'!U364)</f>
        <v>0</v>
      </c>
      <c r="V364" s="202">
        <f>SUM(X364:AA364)</f>
        <v>0</v>
      </c>
      <c r="W364" s="33" t="str">
        <f>IF(ISERROR(V364/G364),"",V364/G364)</f>
        <v/>
      </c>
      <c r="X364" s="93">
        <f>SUM('18'!X364)</f>
        <v>0</v>
      </c>
      <c r="Y364" s="93">
        <f>SUM('18'!Y364)</f>
        <v>0</v>
      </c>
      <c r="Z364" s="93">
        <f>SUM('18'!Z364)</f>
        <v>0</v>
      </c>
      <c r="AA364" s="93">
        <f>SUM('18'!AA364)</f>
        <v>0</v>
      </c>
      <c r="AB364" s="73"/>
      <c r="AC364" s="54"/>
      <c r="AD364" s="32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313" t="s">
        <v>187</v>
      </c>
      <c r="D365" s="107">
        <v>4.8</v>
      </c>
      <c r="E365" s="17"/>
      <c r="F365" s="6"/>
      <c r="G365" s="93">
        <f>SUM('18'!G365)</f>
        <v>0</v>
      </c>
      <c r="H365" s="95">
        <f t="shared" si="63"/>
        <v>0</v>
      </c>
      <c r="I365" s="93">
        <f>SUM('18'!I365)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SUM('18'!O365)</f>
        <v>0</v>
      </c>
      <c r="P365" s="93">
        <f>SUM('18'!P365)</f>
        <v>0</v>
      </c>
      <c r="Q365" s="93">
        <f>SUM('18'!Q365)</f>
        <v>0</v>
      </c>
      <c r="R365" s="93">
        <f>SUM('18'!R365)</f>
        <v>0</v>
      </c>
      <c r="S365" s="93">
        <f>SUM('18'!S365)</f>
        <v>0</v>
      </c>
      <c r="T365" s="93">
        <f>SUM('18'!T365)</f>
        <v>0</v>
      </c>
      <c r="U365" s="93">
        <f>SUM('18'!U365)</f>
        <v>0</v>
      </c>
      <c r="V365" s="202"/>
      <c r="W365" s="33"/>
      <c r="X365" s="93">
        <f>SUM('18'!X365)</f>
        <v>0</v>
      </c>
      <c r="Y365" s="93">
        <f>SUM('18'!Y365)</f>
        <v>0</v>
      </c>
      <c r="Z365" s="93">
        <f>SUM('18'!Z365)</f>
        <v>0</v>
      </c>
      <c r="AA365" s="93">
        <f>SUM('18'!AA365)</f>
        <v>0</v>
      </c>
      <c r="AB365" s="73"/>
      <c r="AC365" s="54"/>
      <c r="AD365" s="32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313" t="s">
        <v>179</v>
      </c>
      <c r="D366" s="107">
        <v>4.8</v>
      </c>
      <c r="E366" s="17"/>
      <c r="F366" s="6"/>
      <c r="G366" s="93">
        <f>SUM('18'!G366)</f>
        <v>0</v>
      </c>
      <c r="H366" s="95">
        <f t="shared" si="63"/>
        <v>0</v>
      </c>
      <c r="I366" s="93">
        <f>SUM('18'!I366)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SUM('18'!O366)</f>
        <v>0</v>
      </c>
      <c r="P366" s="93">
        <f>SUM('18'!P366)</f>
        <v>0</v>
      </c>
      <c r="Q366" s="93">
        <f>SUM('18'!Q366)</f>
        <v>0</v>
      </c>
      <c r="R366" s="93">
        <f>SUM('18'!R366)</f>
        <v>0</v>
      </c>
      <c r="S366" s="93">
        <f>SUM('18'!S366)</f>
        <v>0</v>
      </c>
      <c r="T366" s="93">
        <f>SUM('18'!T366)</f>
        <v>0</v>
      </c>
      <c r="U366" s="93">
        <f>SUM('18'!U366)</f>
        <v>0</v>
      </c>
      <c r="V366" s="202"/>
      <c r="W366" s="33"/>
      <c r="X366" s="93">
        <f>SUM('18'!X366)</f>
        <v>0</v>
      </c>
      <c r="Y366" s="93">
        <f>SUM('18'!Y366)</f>
        <v>0</v>
      </c>
      <c r="Z366" s="93">
        <f>SUM('18'!Z366)</f>
        <v>0</v>
      </c>
      <c r="AA366" s="93">
        <f>SUM('18'!AA366)</f>
        <v>0</v>
      </c>
      <c r="AB366" s="73"/>
      <c r="AC366" s="54"/>
      <c r="AD366" s="32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313" t="s">
        <v>199</v>
      </c>
      <c r="D367" s="107">
        <v>4.8</v>
      </c>
      <c r="E367" s="17"/>
      <c r="F367" s="6"/>
      <c r="G367" s="93">
        <f>SUM('18'!G367)</f>
        <v>0</v>
      </c>
      <c r="H367" s="95">
        <f t="shared" si="63"/>
        <v>0</v>
      </c>
      <c r="I367" s="93">
        <f>SUM('18'!I367)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SUM('18'!O367)</f>
        <v>0</v>
      </c>
      <c r="P367" s="93">
        <f>SUM('18'!P367)</f>
        <v>0</v>
      </c>
      <c r="Q367" s="93">
        <f>SUM('18'!Q367)</f>
        <v>0</v>
      </c>
      <c r="R367" s="93">
        <f>SUM('18'!R367)</f>
        <v>0</v>
      </c>
      <c r="S367" s="93">
        <f>SUM('18'!S367)</f>
        <v>0</v>
      </c>
      <c r="T367" s="93">
        <f>SUM('18'!T367)</f>
        <v>0</v>
      </c>
      <c r="U367" s="93">
        <f>SUM('18'!U367)</f>
        <v>0</v>
      </c>
      <c r="V367" s="202"/>
      <c r="W367" s="33"/>
      <c r="X367" s="93">
        <f>SUM('18'!X367)</f>
        <v>0</v>
      </c>
      <c r="Y367" s="93">
        <f>SUM('18'!Y367)</f>
        <v>0</v>
      </c>
      <c r="Z367" s="93">
        <f>SUM('18'!Z367)</f>
        <v>0</v>
      </c>
      <c r="AA367" s="93">
        <f>SUM('18'!AA367)</f>
        <v>0</v>
      </c>
      <c r="AB367" s="73"/>
      <c r="AC367" s="54"/>
      <c r="AD367" s="32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SUM('18'!G368)</f>
        <v>0</v>
      </c>
      <c r="H368" s="95">
        <f t="shared" si="63"/>
        <v>0</v>
      </c>
      <c r="I368" s="93">
        <f>SUM('18'!I368)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SUM('18'!O368)</f>
        <v>0</v>
      </c>
      <c r="P368" s="93">
        <f>SUM('18'!P368)</f>
        <v>0</v>
      </c>
      <c r="Q368" s="93">
        <f>SUM('18'!Q368)</f>
        <v>0</v>
      </c>
      <c r="R368" s="93">
        <f>SUM('18'!R368)</f>
        <v>0</v>
      </c>
      <c r="S368" s="93">
        <f>SUM('18'!S368)</f>
        <v>0</v>
      </c>
      <c r="T368" s="93">
        <f>SUM('18'!T368)</f>
        <v>0</v>
      </c>
      <c r="U368" s="93">
        <f>SUM('18'!U368)</f>
        <v>0</v>
      </c>
      <c r="V368" s="202"/>
      <c r="W368" s="33"/>
      <c r="X368" s="93">
        <f>SUM('18'!X368)</f>
        <v>0</v>
      </c>
      <c r="Y368" s="93">
        <f>SUM('18'!Y368)</f>
        <v>0</v>
      </c>
      <c r="Z368" s="93">
        <f>SUM('18'!Z368)</f>
        <v>0</v>
      </c>
      <c r="AA368" s="93">
        <f>SUM('18'!AA368)</f>
        <v>0</v>
      </c>
      <c r="AB368" s="73"/>
      <c r="AC368" s="54"/>
      <c r="AD368" s="32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SUM('18'!G369)</f>
        <v>0</v>
      </c>
      <c r="H369" s="95">
        <f t="shared" si="63"/>
        <v>0</v>
      </c>
      <c r="I369" s="93">
        <f>SUM('18'!I369)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SUM('18'!O369)</f>
        <v>0</v>
      </c>
      <c r="P369" s="93">
        <f>SUM('18'!P369)</f>
        <v>0</v>
      </c>
      <c r="Q369" s="93">
        <f>SUM('18'!Q369)</f>
        <v>0</v>
      </c>
      <c r="R369" s="93">
        <f>SUM('18'!R369)</f>
        <v>0</v>
      </c>
      <c r="S369" s="93">
        <f>SUM('18'!S369)</f>
        <v>0</v>
      </c>
      <c r="T369" s="93">
        <f>SUM('18'!T369)</f>
        <v>0</v>
      </c>
      <c r="U369" s="93">
        <f>SUM('18'!U369)</f>
        <v>0</v>
      </c>
      <c r="V369" s="202">
        <f>SUM(X369:AA369)</f>
        <v>0</v>
      </c>
      <c r="W369" s="33" t="str">
        <f>IF(ISERROR(V369/G369),"",V369/G369)</f>
        <v/>
      </c>
      <c r="X369" s="93">
        <f>SUM('18'!X369)</f>
        <v>0</v>
      </c>
      <c r="Y369" s="93">
        <f>SUM('18'!Y369)</f>
        <v>0</v>
      </c>
      <c r="Z369" s="93">
        <f>SUM('18'!Z369)</f>
        <v>0</v>
      </c>
      <c r="AA369" s="93">
        <f>SUM('18'!AA369)</f>
        <v>0</v>
      </c>
      <c r="AB369" s="73"/>
      <c r="AC369" s="54"/>
      <c r="AD369" s="32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07" t="s">
        <v>70</v>
      </c>
      <c r="B370" s="60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SUM('18'!G371)</f>
        <v>0</v>
      </c>
      <c r="H371" s="321">
        <f t="shared" ref="H371:H427" si="70">D371*G371</f>
        <v>0</v>
      </c>
      <c r="I371" s="93">
        <f>SUM('18'!I371)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SUM('18'!O371)</f>
        <v>0</v>
      </c>
      <c r="P371" s="93">
        <f>SUM('18'!P371)</f>
        <v>0</v>
      </c>
      <c r="Q371" s="93">
        <f>SUM('18'!Q371)</f>
        <v>0</v>
      </c>
      <c r="R371" s="93">
        <f>SUM('18'!R371)</f>
        <v>0</v>
      </c>
      <c r="S371" s="93">
        <f>SUM('18'!S371)</f>
        <v>0</v>
      </c>
      <c r="T371" s="93">
        <f>SUM('18'!T371)</f>
        <v>0</v>
      </c>
      <c r="U371" s="93">
        <f>SUM('18'!U371)</f>
        <v>0</v>
      </c>
      <c r="V371" s="202">
        <f>SUM(X371:AA371)</f>
        <v>0</v>
      </c>
      <c r="W371" s="33" t="str">
        <f>IF(ISERROR(V371/G371),"",V371/G371)</f>
        <v/>
      </c>
      <c r="X371" s="93">
        <f>SUM('18'!X371)</f>
        <v>0</v>
      </c>
      <c r="Y371" s="93">
        <f>SUM('18'!Y371)</f>
        <v>0</v>
      </c>
      <c r="Z371" s="93">
        <f>SUM('18'!Z371)</f>
        <v>0</v>
      </c>
      <c r="AA371" s="93">
        <f>SUM('18'!AA371)</f>
        <v>0</v>
      </c>
      <c r="AB371" s="25"/>
      <c r="AC371" s="54"/>
      <c r="AD371" s="32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SUM('18'!G372)</f>
        <v>0</v>
      </c>
      <c r="H372" s="321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2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SUM('18'!G373)</f>
        <v>0</v>
      </c>
      <c r="H373" s="321">
        <f t="shared" si="70"/>
        <v>0</v>
      </c>
      <c r="I373" s="93">
        <f>SUM('18'!I373)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SUM('18'!O373)</f>
        <v>0</v>
      </c>
      <c r="P373" s="93">
        <f>SUM('18'!P373)</f>
        <v>0</v>
      </c>
      <c r="Q373" s="93">
        <f>SUM('18'!Q373)</f>
        <v>0</v>
      </c>
      <c r="R373" s="93">
        <f>SUM('18'!R373)</f>
        <v>0</v>
      </c>
      <c r="S373" s="93">
        <f>SUM('18'!S373)</f>
        <v>0</v>
      </c>
      <c r="T373" s="93">
        <f>SUM('18'!T373)</f>
        <v>0</v>
      </c>
      <c r="U373" s="93">
        <f>SUM('18'!U373)</f>
        <v>0</v>
      </c>
      <c r="V373" s="202">
        <f>SUM(X373:AA373)</f>
        <v>0</v>
      </c>
      <c r="W373" s="33" t="str">
        <f>IF(ISERROR(V373/G373),"",V373/G373)</f>
        <v/>
      </c>
      <c r="X373" s="93">
        <f>SUM('18'!X373)</f>
        <v>0</v>
      </c>
      <c r="Y373" s="93">
        <f>SUM('18'!Y373)</f>
        <v>0</v>
      </c>
      <c r="Z373" s="93">
        <f>SUM('18'!Z373)</f>
        <v>0</v>
      </c>
      <c r="AA373" s="93">
        <f>SUM('18'!AA373)</f>
        <v>0</v>
      </c>
      <c r="AB373" s="25"/>
      <c r="AC373" s="54"/>
      <c r="AD373" s="32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SUM('18'!G374)</f>
        <v>0</v>
      </c>
      <c r="H374" s="321">
        <f t="shared" si="70"/>
        <v>0</v>
      </c>
      <c r="I374" s="93">
        <f>SUM('18'!I374)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SUM('18'!O374)</f>
        <v>0</v>
      </c>
      <c r="P374" s="93">
        <f>SUM('18'!P374)</f>
        <v>0</v>
      </c>
      <c r="Q374" s="93">
        <f>SUM('18'!Q374)</f>
        <v>0</v>
      </c>
      <c r="R374" s="93">
        <f>SUM('18'!R374)</f>
        <v>0</v>
      </c>
      <c r="S374" s="93">
        <f>SUM('18'!S374)</f>
        <v>0</v>
      </c>
      <c r="T374" s="93">
        <f>SUM('18'!T374)</f>
        <v>0</v>
      </c>
      <c r="U374" s="93">
        <f>SUM('18'!U374)</f>
        <v>0</v>
      </c>
      <c r="V374" s="202">
        <f>SUM(X374:AA374)</f>
        <v>0</v>
      </c>
      <c r="W374" s="33" t="str">
        <f>IF(ISERROR(V374/G374),"",V374/G374)</f>
        <v/>
      </c>
      <c r="X374" s="93">
        <f>SUM('18'!X374)</f>
        <v>0</v>
      </c>
      <c r="Y374" s="93">
        <f>SUM('18'!Y374)</f>
        <v>0</v>
      </c>
      <c r="Z374" s="93">
        <f>SUM('18'!Z374)</f>
        <v>0</v>
      </c>
      <c r="AA374" s="93">
        <f>SUM('18'!AA374)</f>
        <v>0</v>
      </c>
      <c r="AB374" s="25"/>
      <c r="AC374" s="54"/>
      <c r="AD374" s="32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SUM('18'!G375)</f>
        <v>0</v>
      </c>
      <c r="H375" s="321">
        <f t="shared" si="70"/>
        <v>0</v>
      </c>
      <c r="I375" s="93">
        <f>SUM('18'!I375)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SUM('18'!O375)</f>
        <v>0</v>
      </c>
      <c r="P375" s="93">
        <f>SUM('18'!P375)</f>
        <v>0</v>
      </c>
      <c r="Q375" s="93">
        <f>SUM('18'!Q375)</f>
        <v>0</v>
      </c>
      <c r="R375" s="93">
        <f>SUM('18'!R375)</f>
        <v>0</v>
      </c>
      <c r="S375" s="93">
        <f>SUM('18'!S375)</f>
        <v>0</v>
      </c>
      <c r="T375" s="93">
        <f>SUM('18'!T375)</f>
        <v>0</v>
      </c>
      <c r="U375" s="93">
        <f>SUM('18'!U375)</f>
        <v>0</v>
      </c>
      <c r="V375" s="202">
        <f>SUM(X375:AA375)</f>
        <v>0</v>
      </c>
      <c r="W375" s="33" t="str">
        <f>IF(ISERROR(V375/G375),"",V375/G375)</f>
        <v/>
      </c>
      <c r="X375" s="93">
        <f>SUM('18'!X375)</f>
        <v>0</v>
      </c>
      <c r="Y375" s="93">
        <f>SUM('18'!Y375)</f>
        <v>0</v>
      </c>
      <c r="Z375" s="93">
        <f>SUM('18'!Z375)</f>
        <v>0</v>
      </c>
      <c r="AA375" s="93">
        <f>SUM('18'!AA375)</f>
        <v>0</v>
      </c>
      <c r="AB375" s="25"/>
      <c r="AC375" s="54"/>
      <c r="AD375" s="32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312" t="s">
        <v>414</v>
      </c>
      <c r="C376" s="183" t="s">
        <v>415</v>
      </c>
      <c r="D376" s="17"/>
      <c r="E376" s="17"/>
      <c r="F376" s="6"/>
      <c r="G376" s="93">
        <f>SUM('18'!G376)</f>
        <v>0</v>
      </c>
      <c r="H376" s="321">
        <f t="shared" si="70"/>
        <v>0</v>
      </c>
      <c r="I376" s="93">
        <f>SUM('18'!I376)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2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312" t="s">
        <v>414</v>
      </c>
      <c r="C377" s="183" t="s">
        <v>416</v>
      </c>
      <c r="D377" s="17"/>
      <c r="E377" s="17"/>
      <c r="F377" s="6"/>
      <c r="G377" s="93">
        <f>SUM('18'!G377)</f>
        <v>0</v>
      </c>
      <c r="H377" s="321">
        <f t="shared" si="70"/>
        <v>0</v>
      </c>
      <c r="I377" s="93">
        <f>SUM('18'!I377)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2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312" t="s">
        <v>414</v>
      </c>
      <c r="C378" s="183" t="s">
        <v>61</v>
      </c>
      <c r="D378" s="17"/>
      <c r="E378" s="17"/>
      <c r="F378" s="6"/>
      <c r="G378" s="93">
        <f>SUM('18'!G378)</f>
        <v>0</v>
      </c>
      <c r="H378" s="321">
        <f t="shared" si="70"/>
        <v>0</v>
      </c>
      <c r="I378" s="93">
        <f>SUM('18'!I378)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2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SUM('18'!G379)</f>
        <v>0</v>
      </c>
      <c r="H379" s="321">
        <f t="shared" si="70"/>
        <v>0</v>
      </c>
      <c r="I379" s="93">
        <f>SUM('18'!I379)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SUM('18'!O379)</f>
        <v>0</v>
      </c>
      <c r="P379" s="93">
        <f>SUM('18'!P379)</f>
        <v>0</v>
      </c>
      <c r="Q379" s="93">
        <f>SUM('18'!Q379)</f>
        <v>0</v>
      </c>
      <c r="R379" s="93">
        <f>SUM('18'!R379)</f>
        <v>0</v>
      </c>
      <c r="S379" s="93">
        <f>SUM('18'!S379)</f>
        <v>0</v>
      </c>
      <c r="T379" s="93">
        <f>SUM('18'!T379)</f>
        <v>0</v>
      </c>
      <c r="U379" s="93">
        <f>SUM('18'!U379)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SUM('18'!X379)</f>
        <v>0</v>
      </c>
      <c r="Y379" s="93">
        <f>SUM('18'!Y379)</f>
        <v>0</v>
      </c>
      <c r="Z379" s="93">
        <f>SUM('18'!Z379)</f>
        <v>0</v>
      </c>
      <c r="AA379" s="93">
        <f>SUM('18'!AA379)</f>
        <v>0</v>
      </c>
      <c r="AB379" s="25"/>
      <c r="AC379" s="54"/>
      <c r="AD379" s="32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SUM('18'!G380)</f>
        <v>0</v>
      </c>
      <c r="H380" s="321">
        <f t="shared" si="70"/>
        <v>0</v>
      </c>
      <c r="I380" s="93">
        <f>SUM('18'!I380)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SUM('18'!O380)</f>
        <v>0</v>
      </c>
      <c r="P380" s="93">
        <f>SUM('18'!P380)</f>
        <v>0</v>
      </c>
      <c r="Q380" s="93">
        <f>SUM('18'!Q380)</f>
        <v>0</v>
      </c>
      <c r="R380" s="93">
        <f>SUM('18'!R380)</f>
        <v>0</v>
      </c>
      <c r="S380" s="93">
        <f>SUM('18'!S380)</f>
        <v>0</v>
      </c>
      <c r="T380" s="93">
        <f>SUM('18'!T380)</f>
        <v>0</v>
      </c>
      <c r="U380" s="93">
        <f>SUM('18'!U380)</f>
        <v>0</v>
      </c>
      <c r="V380" s="202">
        <f t="shared" si="73"/>
        <v>0</v>
      </c>
      <c r="W380" s="33" t="str">
        <f t="shared" si="74"/>
        <v/>
      </c>
      <c r="X380" s="93">
        <f>SUM('18'!X380)</f>
        <v>0</v>
      </c>
      <c r="Y380" s="93">
        <f>SUM('18'!Y380)</f>
        <v>0</v>
      </c>
      <c r="Z380" s="93">
        <f>SUM('18'!Z380)</f>
        <v>0</v>
      </c>
      <c r="AA380" s="93">
        <f>SUM('18'!AA380)</f>
        <v>0</v>
      </c>
      <c r="AB380" s="25"/>
      <c r="AC380" s="54"/>
      <c r="AD380" s="32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SUM('18'!G381)</f>
        <v>0</v>
      </c>
      <c r="H381" s="321">
        <f t="shared" si="70"/>
        <v>0</v>
      </c>
      <c r="I381" s="93">
        <f>SUM('18'!I381)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SUM('18'!O381)</f>
        <v>0</v>
      </c>
      <c r="P381" s="93">
        <f>SUM('18'!P381)</f>
        <v>0</v>
      </c>
      <c r="Q381" s="93">
        <f>SUM('18'!Q381)</f>
        <v>0</v>
      </c>
      <c r="R381" s="93">
        <f>SUM('18'!R381)</f>
        <v>0</v>
      </c>
      <c r="S381" s="93">
        <f>SUM('18'!S381)</f>
        <v>0</v>
      </c>
      <c r="T381" s="93">
        <f>SUM('18'!T381)</f>
        <v>0</v>
      </c>
      <c r="U381" s="93">
        <f>SUM('18'!U381)</f>
        <v>0</v>
      </c>
      <c r="V381" s="202">
        <f t="shared" si="73"/>
        <v>0</v>
      </c>
      <c r="W381" s="33" t="str">
        <f t="shared" si="74"/>
        <v/>
      </c>
      <c r="X381" s="93">
        <f>SUM('18'!X381)</f>
        <v>0</v>
      </c>
      <c r="Y381" s="93">
        <f>SUM('18'!Y381)</f>
        <v>0</v>
      </c>
      <c r="Z381" s="93">
        <f>SUM('18'!Z381)</f>
        <v>0</v>
      </c>
      <c r="AA381" s="93">
        <f>SUM('18'!AA381)</f>
        <v>0</v>
      </c>
      <c r="AB381" s="25"/>
      <c r="AC381" s="54"/>
      <c r="AD381" s="32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SUM('18'!G382)</f>
        <v>0</v>
      </c>
      <c r="H382" s="321">
        <f t="shared" si="70"/>
        <v>0</v>
      </c>
      <c r="I382" s="93">
        <f>SUM('18'!I382)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SUM('18'!O382)</f>
        <v>0</v>
      </c>
      <c r="P382" s="93">
        <f>SUM('18'!P382)</f>
        <v>0</v>
      </c>
      <c r="Q382" s="93">
        <f>SUM('18'!Q382)</f>
        <v>0</v>
      </c>
      <c r="R382" s="93">
        <f>SUM('18'!R382)</f>
        <v>0</v>
      </c>
      <c r="S382" s="93">
        <f>SUM('18'!S382)</f>
        <v>0</v>
      </c>
      <c r="T382" s="93">
        <f>SUM('18'!T382)</f>
        <v>0</v>
      </c>
      <c r="U382" s="93">
        <f>SUM('18'!U382)</f>
        <v>0</v>
      </c>
      <c r="V382" s="202">
        <f t="shared" si="73"/>
        <v>0</v>
      </c>
      <c r="W382" s="33" t="str">
        <f t="shared" si="74"/>
        <v/>
      </c>
      <c r="X382" s="93">
        <f>SUM('18'!X382)</f>
        <v>0</v>
      </c>
      <c r="Y382" s="93">
        <f>SUM('18'!Y382)</f>
        <v>0</v>
      </c>
      <c r="Z382" s="93">
        <f>SUM('18'!Z382)</f>
        <v>0</v>
      </c>
      <c r="AA382" s="93">
        <f>SUM('18'!AA382)</f>
        <v>0</v>
      </c>
      <c r="AB382" s="25"/>
      <c r="AC382" s="54"/>
      <c r="AD382" s="32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SUM('18'!G383)</f>
        <v>0</v>
      </c>
      <c r="H383" s="321">
        <f t="shared" si="70"/>
        <v>0</v>
      </c>
      <c r="I383" s="93">
        <f>SUM('18'!I383)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SUM('18'!O383)</f>
        <v>0</v>
      </c>
      <c r="P383" s="93">
        <f>SUM('18'!P383)</f>
        <v>0</v>
      </c>
      <c r="Q383" s="93">
        <f>SUM('18'!Q383)</f>
        <v>0</v>
      </c>
      <c r="R383" s="93">
        <f>SUM('18'!R383)</f>
        <v>0</v>
      </c>
      <c r="S383" s="93">
        <f>SUM('18'!S383)</f>
        <v>0</v>
      </c>
      <c r="T383" s="93">
        <f>SUM('18'!T383)</f>
        <v>0</v>
      </c>
      <c r="U383" s="93">
        <f>SUM('18'!U383)</f>
        <v>0</v>
      </c>
      <c r="V383" s="202">
        <f t="shared" si="73"/>
        <v>0</v>
      </c>
      <c r="W383" s="33" t="str">
        <f t="shared" si="74"/>
        <v/>
      </c>
      <c r="X383" s="93">
        <f>SUM('18'!X383)</f>
        <v>0</v>
      </c>
      <c r="Y383" s="93">
        <f>SUM('18'!Y383)</f>
        <v>0</v>
      </c>
      <c r="Z383" s="93">
        <f>SUM('18'!Z383)</f>
        <v>0</v>
      </c>
      <c r="AA383" s="93">
        <f>SUM('18'!AA383)</f>
        <v>0</v>
      </c>
      <c r="AB383" s="25"/>
      <c r="AC383" s="54"/>
      <c r="AD383" s="32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SUM('18'!G384)</f>
        <v>0</v>
      </c>
      <c r="H384" s="321">
        <f t="shared" si="70"/>
        <v>0</v>
      </c>
      <c r="I384" s="93">
        <f>SUM('18'!I384)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SUM('18'!O384)</f>
        <v>0</v>
      </c>
      <c r="P384" s="93">
        <f>SUM('18'!P384)</f>
        <v>0</v>
      </c>
      <c r="Q384" s="93">
        <f>SUM('18'!Q384)</f>
        <v>0</v>
      </c>
      <c r="R384" s="93">
        <f>SUM('18'!R384)</f>
        <v>0</v>
      </c>
      <c r="S384" s="93">
        <f>SUM('18'!S384)</f>
        <v>0</v>
      </c>
      <c r="T384" s="93">
        <f>SUM('18'!T384)</f>
        <v>0</v>
      </c>
      <c r="U384" s="93">
        <f>SUM('18'!U384)</f>
        <v>0</v>
      </c>
      <c r="V384" s="202">
        <f t="shared" si="73"/>
        <v>0</v>
      </c>
      <c r="W384" s="33" t="str">
        <f t="shared" si="74"/>
        <v/>
      </c>
      <c r="X384" s="93">
        <f>SUM('18'!X384)</f>
        <v>0</v>
      </c>
      <c r="Y384" s="93">
        <f>SUM('18'!Y384)</f>
        <v>0</v>
      </c>
      <c r="Z384" s="93">
        <f>SUM('18'!Z384)</f>
        <v>0</v>
      </c>
      <c r="AA384" s="93">
        <f>SUM('18'!AA384)</f>
        <v>0</v>
      </c>
      <c r="AB384" s="73"/>
      <c r="AC384" s="54"/>
      <c r="AD384" s="32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SUM('18'!G385)</f>
        <v>0</v>
      </c>
      <c r="H385" s="321">
        <f t="shared" si="70"/>
        <v>0</v>
      </c>
      <c r="I385" s="93">
        <f>SUM('18'!I385)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SUM('18'!O385)</f>
        <v>0</v>
      </c>
      <c r="P385" s="93">
        <f>SUM('18'!P385)</f>
        <v>0</v>
      </c>
      <c r="Q385" s="93">
        <f>SUM('18'!Q385)</f>
        <v>0</v>
      </c>
      <c r="R385" s="93">
        <f>SUM('18'!R385)</f>
        <v>0</v>
      </c>
      <c r="S385" s="93">
        <f>SUM('18'!S385)</f>
        <v>0</v>
      </c>
      <c r="T385" s="93">
        <f>SUM('18'!T385)</f>
        <v>0</v>
      </c>
      <c r="U385" s="93">
        <f>SUM('18'!U385)</f>
        <v>0</v>
      </c>
      <c r="V385" s="202">
        <f t="shared" si="73"/>
        <v>0</v>
      </c>
      <c r="W385" s="33" t="str">
        <f t="shared" si="74"/>
        <v/>
      </c>
      <c r="X385" s="93">
        <f>SUM('18'!X385)</f>
        <v>0</v>
      </c>
      <c r="Y385" s="93">
        <f>SUM('18'!Y385)</f>
        <v>0</v>
      </c>
      <c r="Z385" s="93">
        <f>SUM('18'!Z385)</f>
        <v>0</v>
      </c>
      <c r="AA385" s="93">
        <f>SUM('18'!AA385)</f>
        <v>0</v>
      </c>
      <c r="AB385" s="25"/>
      <c r="AC385" s="54"/>
      <c r="AD385" s="32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SUM('18'!G386)</f>
        <v>0</v>
      </c>
      <c r="H386" s="321">
        <f t="shared" si="70"/>
        <v>0</v>
      </c>
      <c r="I386" s="93">
        <f>SUM('18'!I386)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SUM('18'!O386)</f>
        <v>0</v>
      </c>
      <c r="P386" s="93">
        <f>SUM('18'!P386)</f>
        <v>0</v>
      </c>
      <c r="Q386" s="93">
        <f>SUM('18'!Q386)</f>
        <v>0</v>
      </c>
      <c r="R386" s="93">
        <f>SUM('18'!R386)</f>
        <v>0</v>
      </c>
      <c r="S386" s="93">
        <f>SUM('18'!S386)</f>
        <v>0</v>
      </c>
      <c r="T386" s="93">
        <f>SUM('18'!T386)</f>
        <v>0</v>
      </c>
      <c r="U386" s="93">
        <f>SUM('18'!U386)</f>
        <v>0</v>
      </c>
      <c r="V386" s="202">
        <f t="shared" si="73"/>
        <v>0</v>
      </c>
      <c r="W386" s="33" t="str">
        <f t="shared" si="74"/>
        <v/>
      </c>
      <c r="X386" s="93">
        <f>SUM('18'!X386)</f>
        <v>0</v>
      </c>
      <c r="Y386" s="93">
        <f>SUM('18'!Y386)</f>
        <v>0</v>
      </c>
      <c r="Z386" s="93">
        <f>SUM('18'!Z386)</f>
        <v>0</v>
      </c>
      <c r="AA386" s="93">
        <f>SUM('18'!AA386)</f>
        <v>0</v>
      </c>
      <c r="AB386" s="73"/>
      <c r="AC386" s="54"/>
      <c r="AD386" s="32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SUM('18'!G387)</f>
        <v>0</v>
      </c>
      <c r="H387" s="321">
        <f t="shared" si="70"/>
        <v>0</v>
      </c>
      <c r="I387" s="93">
        <f>SUM('18'!I387)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SUM('18'!O387)</f>
        <v>0</v>
      </c>
      <c r="P387" s="93">
        <f>SUM('18'!P387)</f>
        <v>0</v>
      </c>
      <c r="Q387" s="93">
        <f>SUM('18'!Q387)</f>
        <v>0</v>
      </c>
      <c r="R387" s="93">
        <f>SUM('18'!R387)</f>
        <v>0</v>
      </c>
      <c r="S387" s="93">
        <f>SUM('18'!S387)</f>
        <v>0</v>
      </c>
      <c r="T387" s="93">
        <f>SUM('18'!T387)</f>
        <v>0</v>
      </c>
      <c r="U387" s="93">
        <f>SUM('18'!U387)</f>
        <v>0</v>
      </c>
      <c r="V387" s="202">
        <f t="shared" si="73"/>
        <v>0</v>
      </c>
      <c r="W387" s="33" t="str">
        <f t="shared" si="74"/>
        <v/>
      </c>
      <c r="X387" s="93">
        <f>SUM('18'!X387)</f>
        <v>0</v>
      </c>
      <c r="Y387" s="93">
        <f>SUM('18'!Y387)</f>
        <v>0</v>
      </c>
      <c r="Z387" s="93">
        <f>SUM('18'!Z387)</f>
        <v>0</v>
      </c>
      <c r="AA387" s="93">
        <f>SUM('18'!AA387)</f>
        <v>0</v>
      </c>
      <c r="AB387" s="25"/>
      <c r="AC387" s="54"/>
      <c r="AD387" s="32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SUM('18'!G388)</f>
        <v>0</v>
      </c>
      <c r="H388" s="321">
        <f t="shared" si="70"/>
        <v>0</v>
      </c>
      <c r="I388" s="93">
        <f>SUM('18'!I388)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SUM('18'!O388)</f>
        <v>0</v>
      </c>
      <c r="P388" s="93">
        <f>SUM('18'!P388)</f>
        <v>0</v>
      </c>
      <c r="Q388" s="93">
        <f>SUM('18'!Q388)</f>
        <v>0</v>
      </c>
      <c r="R388" s="93">
        <f>SUM('18'!R388)</f>
        <v>0</v>
      </c>
      <c r="S388" s="93">
        <f>SUM('18'!S388)</f>
        <v>0</v>
      </c>
      <c r="T388" s="93">
        <f>SUM('18'!T388)</f>
        <v>0</v>
      </c>
      <c r="U388" s="93">
        <f>SUM('18'!U388)</f>
        <v>0</v>
      </c>
      <c r="V388" s="202">
        <f t="shared" si="73"/>
        <v>0</v>
      </c>
      <c r="W388" s="33" t="str">
        <f t="shared" si="74"/>
        <v/>
      </c>
      <c r="X388" s="93">
        <f>SUM('18'!X388)</f>
        <v>0</v>
      </c>
      <c r="Y388" s="93">
        <f>SUM('18'!Y388)</f>
        <v>0</v>
      </c>
      <c r="Z388" s="93">
        <f>SUM('18'!Z388)</f>
        <v>0</v>
      </c>
      <c r="AA388" s="93">
        <f>SUM('18'!AA388)</f>
        <v>0</v>
      </c>
      <c r="AB388" s="25"/>
      <c r="AC388" s="54"/>
      <c r="AD388" s="32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SUM('18'!G389)</f>
        <v>0</v>
      </c>
      <c r="H389" s="321">
        <f t="shared" si="70"/>
        <v>0</v>
      </c>
      <c r="I389" s="93">
        <f>SUM('18'!I389)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SUM('18'!O389)</f>
        <v>0</v>
      </c>
      <c r="P389" s="93">
        <f>SUM('18'!P389)</f>
        <v>0</v>
      </c>
      <c r="Q389" s="93">
        <f>SUM('18'!Q389)</f>
        <v>0</v>
      </c>
      <c r="R389" s="93">
        <f>SUM('18'!R389)</f>
        <v>0</v>
      </c>
      <c r="S389" s="93">
        <f>SUM('18'!S389)</f>
        <v>0</v>
      </c>
      <c r="T389" s="93">
        <f>SUM('18'!T389)</f>
        <v>0</v>
      </c>
      <c r="U389" s="93">
        <f>SUM('18'!U389)</f>
        <v>0</v>
      </c>
      <c r="V389" s="202">
        <f t="shared" si="73"/>
        <v>0</v>
      </c>
      <c r="W389" s="33" t="str">
        <f t="shared" si="74"/>
        <v/>
      </c>
      <c r="X389" s="93">
        <f>SUM('18'!X389)</f>
        <v>0</v>
      </c>
      <c r="Y389" s="93">
        <f>SUM('18'!Y389)</f>
        <v>0</v>
      </c>
      <c r="Z389" s="93">
        <f>SUM('18'!Z389)</f>
        <v>0</v>
      </c>
      <c r="AA389" s="93">
        <f>SUM('18'!AA389)</f>
        <v>0</v>
      </c>
      <c r="AB389" s="25"/>
      <c r="AC389" s="54"/>
      <c r="AD389" s="32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SUM('18'!G390)</f>
        <v>0</v>
      </c>
      <c r="H390" s="321">
        <f t="shared" si="70"/>
        <v>0</v>
      </c>
      <c r="I390" s="93">
        <f>SUM('18'!I390)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SUM('18'!O390)</f>
        <v>0</v>
      </c>
      <c r="P390" s="93">
        <f>SUM('18'!P390)</f>
        <v>0</v>
      </c>
      <c r="Q390" s="93">
        <f>SUM('18'!Q390)</f>
        <v>0</v>
      </c>
      <c r="R390" s="93">
        <f>SUM('18'!R390)</f>
        <v>0</v>
      </c>
      <c r="S390" s="93">
        <f>SUM('18'!S390)</f>
        <v>0</v>
      </c>
      <c r="T390" s="93">
        <f>SUM('18'!T390)</f>
        <v>0</v>
      </c>
      <c r="U390" s="93">
        <f>SUM('18'!U390)</f>
        <v>0</v>
      </c>
      <c r="V390" s="202">
        <f t="shared" si="73"/>
        <v>0</v>
      </c>
      <c r="W390" s="33" t="str">
        <f t="shared" si="74"/>
        <v/>
      </c>
      <c r="X390" s="93">
        <f>SUM('18'!X390)</f>
        <v>0</v>
      </c>
      <c r="Y390" s="93">
        <f>SUM('18'!Y390)</f>
        <v>0</v>
      </c>
      <c r="Z390" s="93">
        <f>SUM('18'!Z390)</f>
        <v>0</v>
      </c>
      <c r="AA390" s="93">
        <f>SUM('18'!AA390)</f>
        <v>0</v>
      </c>
      <c r="AB390" s="25"/>
      <c r="AC390" s="54"/>
      <c r="AD390" s="32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SUM('18'!G391)</f>
        <v>0</v>
      </c>
      <c r="H391" s="321">
        <f t="shared" si="70"/>
        <v>0</v>
      </c>
      <c r="I391" s="93">
        <f>SUM('18'!I391)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SUM('18'!O391)</f>
        <v>0</v>
      </c>
      <c r="P391" s="93">
        <f>SUM('18'!P391)</f>
        <v>0</v>
      </c>
      <c r="Q391" s="93">
        <f>SUM('18'!Q391)</f>
        <v>0</v>
      </c>
      <c r="R391" s="93">
        <f>SUM('18'!R391)</f>
        <v>0</v>
      </c>
      <c r="S391" s="93">
        <f>SUM('18'!S391)</f>
        <v>0</v>
      </c>
      <c r="T391" s="93">
        <f>SUM('18'!T391)</f>
        <v>0</v>
      </c>
      <c r="U391" s="93">
        <f>SUM('18'!U391)</f>
        <v>0</v>
      </c>
      <c r="V391" s="202"/>
      <c r="W391" s="33"/>
      <c r="X391" s="93">
        <f>SUM('18'!X391)</f>
        <v>0</v>
      </c>
      <c r="Y391" s="93">
        <f>SUM('18'!Y391)</f>
        <v>0</v>
      </c>
      <c r="Z391" s="93">
        <f>SUM('18'!Z391)</f>
        <v>0</v>
      </c>
      <c r="AA391" s="93">
        <f>SUM('18'!AA391)</f>
        <v>0</v>
      </c>
      <c r="AB391" s="25"/>
      <c r="AC391" s="54"/>
      <c r="AD391" s="32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SUM('18'!G392)</f>
        <v>0</v>
      </c>
      <c r="H392" s="321">
        <f t="shared" si="70"/>
        <v>0</v>
      </c>
      <c r="I392" s="93">
        <f>SUM('18'!I392)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SUM('18'!O392)</f>
        <v>0</v>
      </c>
      <c r="P392" s="93">
        <f>SUM('18'!P392)</f>
        <v>0</v>
      </c>
      <c r="Q392" s="93">
        <f>SUM('18'!Q392)</f>
        <v>0</v>
      </c>
      <c r="R392" s="93">
        <f>SUM('18'!R392)</f>
        <v>0</v>
      </c>
      <c r="S392" s="93">
        <f>SUM('18'!S392)</f>
        <v>0</v>
      </c>
      <c r="T392" s="93">
        <f>SUM('18'!T392)</f>
        <v>0</v>
      </c>
      <c r="U392" s="93">
        <f>SUM('18'!U392)</f>
        <v>0</v>
      </c>
      <c r="V392" s="202"/>
      <c r="W392" s="33"/>
      <c r="X392" s="93">
        <f>SUM('18'!X392)</f>
        <v>0</v>
      </c>
      <c r="Y392" s="93">
        <f>SUM('18'!Y392)</f>
        <v>0</v>
      </c>
      <c r="Z392" s="93">
        <f>SUM('18'!Z392)</f>
        <v>0</v>
      </c>
      <c r="AA392" s="93">
        <f>SUM('18'!AA392)</f>
        <v>0</v>
      </c>
      <c r="AB392" s="25"/>
      <c r="AC392" s="54"/>
      <c r="AD392" s="32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SUM('18'!G393)</f>
        <v>0</v>
      </c>
      <c r="H393" s="321">
        <f t="shared" si="70"/>
        <v>0</v>
      </c>
      <c r="I393" s="93">
        <f>SUM('18'!I393)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SUM('18'!O393)</f>
        <v>0</v>
      </c>
      <c r="P393" s="93">
        <f>SUM('18'!P393)</f>
        <v>0</v>
      </c>
      <c r="Q393" s="93">
        <f>SUM('18'!Q393)</f>
        <v>0</v>
      </c>
      <c r="R393" s="93">
        <f>SUM('18'!R393)</f>
        <v>0</v>
      </c>
      <c r="S393" s="93">
        <f>SUM('18'!S393)</f>
        <v>0</v>
      </c>
      <c r="T393" s="93">
        <f>SUM('18'!T393)</f>
        <v>0</v>
      </c>
      <c r="U393" s="93">
        <f>SUM('18'!U393)</f>
        <v>0</v>
      </c>
      <c r="V393" s="202"/>
      <c r="W393" s="33"/>
      <c r="X393" s="93">
        <f>SUM('18'!X393)</f>
        <v>0</v>
      </c>
      <c r="Y393" s="93">
        <f>SUM('18'!Y393)</f>
        <v>0</v>
      </c>
      <c r="Z393" s="93">
        <f>SUM('18'!Z393)</f>
        <v>0</v>
      </c>
      <c r="AA393" s="93">
        <f>SUM('18'!AA393)</f>
        <v>0</v>
      </c>
      <c r="AB393" s="25"/>
      <c r="AC393" s="54"/>
      <c r="AD393" s="32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SUM('18'!G394)</f>
        <v>0</v>
      </c>
      <c r="H394" s="321">
        <f t="shared" si="70"/>
        <v>0</v>
      </c>
      <c r="I394" s="93">
        <f>SUM('18'!I394)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SUM('18'!O394)</f>
        <v>0</v>
      </c>
      <c r="P394" s="93">
        <f>SUM('18'!P394)</f>
        <v>0</v>
      </c>
      <c r="Q394" s="93">
        <f>SUM('18'!Q394)</f>
        <v>0</v>
      </c>
      <c r="R394" s="93">
        <f>SUM('18'!R394)</f>
        <v>0</v>
      </c>
      <c r="S394" s="93">
        <f>SUM('18'!S394)</f>
        <v>0</v>
      </c>
      <c r="T394" s="93">
        <f>SUM('18'!T394)</f>
        <v>0</v>
      </c>
      <c r="U394" s="93">
        <f>SUM('18'!U394)</f>
        <v>0</v>
      </c>
      <c r="V394" s="202"/>
      <c r="W394" s="33"/>
      <c r="X394" s="93">
        <f>SUM('18'!X394)</f>
        <v>0</v>
      </c>
      <c r="Y394" s="93">
        <f>SUM('18'!Y394)</f>
        <v>0</v>
      </c>
      <c r="Z394" s="93">
        <f>SUM('18'!Z394)</f>
        <v>0</v>
      </c>
      <c r="AA394" s="93">
        <f>SUM('18'!AA394)</f>
        <v>0</v>
      </c>
      <c r="AB394" s="25"/>
      <c r="AC394" s="54"/>
      <c r="AD394" s="32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SUM('18'!G395)</f>
        <v>0</v>
      </c>
      <c r="H395" s="321">
        <f t="shared" si="70"/>
        <v>0</v>
      </c>
      <c r="I395" s="93">
        <f>SUM('18'!I395)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SUM('18'!O395)</f>
        <v>0</v>
      </c>
      <c r="P395" s="93">
        <f>SUM('18'!P395)</f>
        <v>0</v>
      </c>
      <c r="Q395" s="93">
        <f>SUM('18'!Q395)</f>
        <v>0</v>
      </c>
      <c r="R395" s="93">
        <f>SUM('18'!R395)</f>
        <v>0</v>
      </c>
      <c r="S395" s="93">
        <f>SUM('18'!S395)</f>
        <v>0</v>
      </c>
      <c r="T395" s="93">
        <f>SUM('18'!T395)</f>
        <v>0</v>
      </c>
      <c r="U395" s="93">
        <f>SUM('18'!U395)</f>
        <v>0</v>
      </c>
      <c r="V395" s="202"/>
      <c r="W395" s="33"/>
      <c r="X395" s="93">
        <f>SUM('18'!X395)</f>
        <v>0</v>
      </c>
      <c r="Y395" s="93">
        <f>SUM('18'!Y395)</f>
        <v>0</v>
      </c>
      <c r="Z395" s="93">
        <f>SUM('18'!Z395)</f>
        <v>0</v>
      </c>
      <c r="AA395" s="93">
        <f>SUM('18'!AA395)</f>
        <v>0</v>
      </c>
      <c r="AB395" s="25"/>
      <c r="AC395" s="54"/>
      <c r="AD395" s="32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SUM('18'!G396)</f>
        <v>0</v>
      </c>
      <c r="H396" s="321">
        <f t="shared" si="70"/>
        <v>0</v>
      </c>
      <c r="I396" s="93">
        <f>SUM('18'!I396)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SUM('18'!O396)</f>
        <v>0</v>
      </c>
      <c r="P396" s="93">
        <f>SUM('18'!P396)</f>
        <v>0</v>
      </c>
      <c r="Q396" s="93">
        <f>SUM('18'!Q396)</f>
        <v>0</v>
      </c>
      <c r="R396" s="93">
        <f>SUM('18'!R396)</f>
        <v>0</v>
      </c>
      <c r="S396" s="93">
        <f>SUM('18'!S396)</f>
        <v>0</v>
      </c>
      <c r="T396" s="93">
        <f>SUM('18'!T396)</f>
        <v>0</v>
      </c>
      <c r="U396" s="93">
        <f>SUM('18'!U396)</f>
        <v>0</v>
      </c>
      <c r="V396" s="202"/>
      <c r="W396" s="33"/>
      <c r="X396" s="93">
        <f>SUM('18'!X396)</f>
        <v>0</v>
      </c>
      <c r="Y396" s="93">
        <f>SUM('18'!Y396)</f>
        <v>0</v>
      </c>
      <c r="Z396" s="93">
        <f>SUM('18'!Z396)</f>
        <v>0</v>
      </c>
      <c r="AA396" s="93">
        <f>SUM('18'!AA396)</f>
        <v>0</v>
      </c>
      <c r="AB396" s="25"/>
      <c r="AC396" s="54"/>
      <c r="AD396" s="32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SUM('18'!G397)</f>
        <v>0</v>
      </c>
      <c r="H397" s="321">
        <f t="shared" si="70"/>
        <v>0</v>
      </c>
      <c r="I397" s="93">
        <f>SUM('18'!I397)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SUM('18'!O397)</f>
        <v>0</v>
      </c>
      <c r="P397" s="93">
        <f>SUM('18'!P397)</f>
        <v>0</v>
      </c>
      <c r="Q397" s="93">
        <f>SUM('18'!Q397)</f>
        <v>0</v>
      </c>
      <c r="R397" s="93">
        <f>SUM('18'!R397)</f>
        <v>0</v>
      </c>
      <c r="S397" s="93">
        <f>SUM('18'!S397)</f>
        <v>0</v>
      </c>
      <c r="T397" s="93">
        <f>SUM('18'!T397)</f>
        <v>0</v>
      </c>
      <c r="U397" s="93">
        <f>SUM('18'!U397)</f>
        <v>0</v>
      </c>
      <c r="V397" s="202"/>
      <c r="W397" s="33"/>
      <c r="X397" s="93">
        <f>SUM('18'!X397)</f>
        <v>0</v>
      </c>
      <c r="Y397" s="93">
        <f>SUM('18'!Y397)</f>
        <v>0</v>
      </c>
      <c r="Z397" s="93">
        <f>SUM('18'!Z397)</f>
        <v>0</v>
      </c>
      <c r="AA397" s="93">
        <f>SUM('18'!AA397)</f>
        <v>0</v>
      </c>
      <c r="AB397" s="25"/>
      <c r="AC397" s="54"/>
      <c r="AD397" s="32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SUM('18'!G398)</f>
        <v>0</v>
      </c>
      <c r="H398" s="321">
        <f t="shared" si="70"/>
        <v>0</v>
      </c>
      <c r="I398" s="93">
        <f>SUM('18'!I398)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SUM('18'!O398)</f>
        <v>0</v>
      </c>
      <c r="P398" s="93">
        <f>SUM('18'!P398)</f>
        <v>0</v>
      </c>
      <c r="Q398" s="93">
        <f>SUM('18'!Q398)</f>
        <v>0</v>
      </c>
      <c r="R398" s="93">
        <f>SUM('18'!R398)</f>
        <v>0</v>
      </c>
      <c r="S398" s="93">
        <f>SUM('18'!S398)</f>
        <v>0</v>
      </c>
      <c r="T398" s="93">
        <f>SUM('18'!T398)</f>
        <v>0</v>
      </c>
      <c r="U398" s="93">
        <f>SUM('18'!U398)</f>
        <v>0</v>
      </c>
      <c r="V398" s="202"/>
      <c r="W398" s="33"/>
      <c r="X398" s="93">
        <f>SUM('18'!X398)</f>
        <v>0</v>
      </c>
      <c r="Y398" s="93">
        <f>SUM('18'!Y398)</f>
        <v>0</v>
      </c>
      <c r="Z398" s="93">
        <f>SUM('18'!Z398)</f>
        <v>0</v>
      </c>
      <c r="AA398" s="93">
        <f>SUM('18'!AA398)</f>
        <v>0</v>
      </c>
      <c r="AB398" s="25"/>
      <c r="AC398" s="54"/>
      <c r="AD398" s="32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SUM('18'!G399)</f>
        <v>0</v>
      </c>
      <c r="H399" s="321">
        <f t="shared" si="70"/>
        <v>0</v>
      </c>
      <c r="I399" s="93">
        <f>SUM('18'!I399)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SUM('18'!O399)</f>
        <v>0</v>
      </c>
      <c r="P399" s="93">
        <f>SUM('18'!P399)</f>
        <v>0</v>
      </c>
      <c r="Q399" s="93">
        <f>SUM('18'!Q399)</f>
        <v>0</v>
      </c>
      <c r="R399" s="93">
        <f>SUM('18'!R399)</f>
        <v>0</v>
      </c>
      <c r="S399" s="93">
        <f>SUM('18'!S399)</f>
        <v>0</v>
      </c>
      <c r="T399" s="93">
        <f>SUM('18'!T399)</f>
        <v>0</v>
      </c>
      <c r="U399" s="93">
        <f>SUM('18'!U399)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SUM('18'!X399)</f>
        <v>0</v>
      </c>
      <c r="Y399" s="93">
        <f>SUM('18'!Y399)</f>
        <v>0</v>
      </c>
      <c r="Z399" s="93">
        <f>SUM('18'!Z399)</f>
        <v>0</v>
      </c>
      <c r="AA399" s="93">
        <f>SUM('18'!AA399)</f>
        <v>0</v>
      </c>
      <c r="AB399" s="73"/>
      <c r="AC399" s="54"/>
      <c r="AD399" s="32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SUM('18'!G400)</f>
        <v>0</v>
      </c>
      <c r="H400" s="321">
        <f t="shared" si="70"/>
        <v>0</v>
      </c>
      <c r="I400" s="93">
        <f>SUM('18'!I400)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SUM('18'!O400)</f>
        <v>0</v>
      </c>
      <c r="P400" s="93">
        <f>SUM('18'!P400)</f>
        <v>0</v>
      </c>
      <c r="Q400" s="93">
        <f>SUM('18'!Q400)</f>
        <v>0</v>
      </c>
      <c r="R400" s="93">
        <f>SUM('18'!R400)</f>
        <v>0</v>
      </c>
      <c r="S400" s="93">
        <f>SUM('18'!S400)</f>
        <v>0</v>
      </c>
      <c r="T400" s="93">
        <f>SUM('18'!T400)</f>
        <v>0</v>
      </c>
      <c r="U400" s="93">
        <f>SUM('18'!U400)</f>
        <v>0</v>
      </c>
      <c r="V400" s="202">
        <f t="shared" si="76"/>
        <v>0</v>
      </c>
      <c r="W400" s="33" t="str">
        <f t="shared" si="77"/>
        <v/>
      </c>
      <c r="X400" s="93">
        <f>SUM('18'!X400)</f>
        <v>0</v>
      </c>
      <c r="Y400" s="93">
        <f>SUM('18'!Y400)</f>
        <v>0</v>
      </c>
      <c r="Z400" s="93">
        <f>SUM('18'!Z400)</f>
        <v>0</v>
      </c>
      <c r="AA400" s="93">
        <f>SUM('18'!AA400)</f>
        <v>0</v>
      </c>
      <c r="AB400" s="73"/>
      <c r="AC400" s="54"/>
      <c r="AD400" s="32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SUM('18'!G401)</f>
        <v>0</v>
      </c>
      <c r="H401" s="321">
        <f t="shared" si="70"/>
        <v>0</v>
      </c>
      <c r="I401" s="93">
        <f>SUM('18'!I401)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SUM('18'!O401)</f>
        <v>0</v>
      </c>
      <c r="P401" s="93">
        <f>SUM('18'!P401)</f>
        <v>0</v>
      </c>
      <c r="Q401" s="93">
        <f>SUM('18'!Q401)</f>
        <v>0</v>
      </c>
      <c r="R401" s="93">
        <f>SUM('18'!R401)</f>
        <v>0</v>
      </c>
      <c r="S401" s="93">
        <f>SUM('18'!S401)</f>
        <v>0</v>
      </c>
      <c r="T401" s="93">
        <f>SUM('18'!T401)</f>
        <v>0</v>
      </c>
      <c r="U401" s="93">
        <f>SUM('18'!U401)</f>
        <v>0</v>
      </c>
      <c r="V401" s="202">
        <f t="shared" si="76"/>
        <v>0</v>
      </c>
      <c r="W401" s="33" t="str">
        <f t="shared" si="77"/>
        <v/>
      </c>
      <c r="X401" s="93">
        <f>SUM('18'!X401)</f>
        <v>0</v>
      </c>
      <c r="Y401" s="93">
        <f>SUM('18'!Y401)</f>
        <v>0</v>
      </c>
      <c r="Z401" s="93">
        <f>SUM('18'!Z401)</f>
        <v>0</v>
      </c>
      <c r="AA401" s="93">
        <f>SUM('18'!AA401)</f>
        <v>0</v>
      </c>
      <c r="AB401" s="73"/>
      <c r="AC401" s="54"/>
      <c r="AD401" s="32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SUM('18'!G402)</f>
        <v>0</v>
      </c>
      <c r="H402" s="321">
        <f t="shared" si="70"/>
        <v>0</v>
      </c>
      <c r="I402" s="93">
        <f>SUM('18'!I402)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SUM('18'!O402)</f>
        <v>0</v>
      </c>
      <c r="P402" s="93">
        <f>SUM('18'!P402)</f>
        <v>0</v>
      </c>
      <c r="Q402" s="93">
        <f>SUM('18'!Q402)</f>
        <v>0</v>
      </c>
      <c r="R402" s="93">
        <f>SUM('18'!R402)</f>
        <v>0</v>
      </c>
      <c r="S402" s="93">
        <f>SUM('18'!S402)</f>
        <v>0</v>
      </c>
      <c r="T402" s="93">
        <f>SUM('18'!T402)</f>
        <v>0</v>
      </c>
      <c r="U402" s="93">
        <f>SUM('18'!U402)</f>
        <v>0</v>
      </c>
      <c r="V402" s="202">
        <f t="shared" si="76"/>
        <v>0</v>
      </c>
      <c r="W402" s="33" t="str">
        <f t="shared" si="77"/>
        <v/>
      </c>
      <c r="X402" s="93">
        <f>SUM('18'!X402)</f>
        <v>0</v>
      </c>
      <c r="Y402" s="93">
        <f>SUM('18'!Y402)</f>
        <v>0</v>
      </c>
      <c r="Z402" s="93">
        <f>SUM('18'!Z402)</f>
        <v>0</v>
      </c>
      <c r="AA402" s="93">
        <f>SUM('18'!AA402)</f>
        <v>0</v>
      </c>
      <c r="AB402" s="73"/>
      <c r="AC402" s="54"/>
      <c r="AD402" s="32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SUM('18'!G403)</f>
        <v>0</v>
      </c>
      <c r="H403" s="321">
        <f t="shared" si="70"/>
        <v>0</v>
      </c>
      <c r="I403" s="93">
        <f>SUM('18'!I403)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SUM('18'!O403)</f>
        <v>0</v>
      </c>
      <c r="P403" s="93">
        <f>SUM('18'!P403)</f>
        <v>0</v>
      </c>
      <c r="Q403" s="93">
        <f>SUM('18'!Q403)</f>
        <v>0</v>
      </c>
      <c r="R403" s="93">
        <f>SUM('18'!R403)</f>
        <v>0</v>
      </c>
      <c r="S403" s="93">
        <f>SUM('18'!S403)</f>
        <v>0</v>
      </c>
      <c r="T403" s="93">
        <f>SUM('18'!T403)</f>
        <v>0</v>
      </c>
      <c r="U403" s="93">
        <f>SUM('18'!U403)</f>
        <v>0</v>
      </c>
      <c r="V403" s="202">
        <f t="shared" si="76"/>
        <v>0</v>
      </c>
      <c r="W403" s="33" t="str">
        <f t="shared" si="77"/>
        <v/>
      </c>
      <c r="X403" s="93">
        <f>SUM('18'!X403)</f>
        <v>0</v>
      </c>
      <c r="Y403" s="93">
        <f>SUM('18'!Y403)</f>
        <v>0</v>
      </c>
      <c r="Z403" s="93">
        <f>SUM('18'!Z403)</f>
        <v>0</v>
      </c>
      <c r="AA403" s="93">
        <f>SUM('18'!AA403)</f>
        <v>0</v>
      </c>
      <c r="AB403" s="73"/>
      <c r="AC403" s="54"/>
      <c r="AD403" s="32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SUM('18'!G404)</f>
        <v>0</v>
      </c>
      <c r="H404" s="321">
        <f t="shared" si="70"/>
        <v>0</v>
      </c>
      <c r="I404" s="93">
        <f>SUM('18'!I404)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SUM('18'!O404)</f>
        <v>0</v>
      </c>
      <c r="P404" s="93">
        <f>SUM('18'!P404)</f>
        <v>0</v>
      </c>
      <c r="Q404" s="93">
        <f>SUM('18'!Q404)</f>
        <v>0</v>
      </c>
      <c r="R404" s="93">
        <f>SUM('18'!R404)</f>
        <v>0</v>
      </c>
      <c r="S404" s="93">
        <f>SUM('18'!S404)</f>
        <v>0</v>
      </c>
      <c r="T404" s="93">
        <f>SUM('18'!T404)</f>
        <v>0</v>
      </c>
      <c r="U404" s="93">
        <f>SUM('18'!U404)</f>
        <v>0</v>
      </c>
      <c r="V404" s="202">
        <f t="shared" si="76"/>
        <v>0</v>
      </c>
      <c r="W404" s="33" t="str">
        <f t="shared" si="77"/>
        <v/>
      </c>
      <c r="X404" s="93">
        <f>SUM('18'!X404)</f>
        <v>0</v>
      </c>
      <c r="Y404" s="93">
        <f>SUM('18'!Y404)</f>
        <v>0</v>
      </c>
      <c r="Z404" s="93">
        <f>SUM('18'!Z404)</f>
        <v>0</v>
      </c>
      <c r="AA404" s="93">
        <f>SUM('18'!AA404)</f>
        <v>0</v>
      </c>
      <c r="AB404" s="73"/>
      <c r="AC404" s="54"/>
      <c r="AD404" s="32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SUM('18'!G405)</f>
        <v>0</v>
      </c>
      <c r="H405" s="321">
        <f t="shared" si="70"/>
        <v>0</v>
      </c>
      <c r="I405" s="93">
        <f>SUM('18'!I405)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SUM('18'!O405)</f>
        <v>0</v>
      </c>
      <c r="P405" s="93">
        <f>SUM('18'!P405)</f>
        <v>0</v>
      </c>
      <c r="Q405" s="93">
        <f>SUM('18'!Q405)</f>
        <v>0</v>
      </c>
      <c r="R405" s="93">
        <f>SUM('18'!R405)</f>
        <v>0</v>
      </c>
      <c r="S405" s="93">
        <f>SUM('18'!S405)</f>
        <v>0</v>
      </c>
      <c r="T405" s="93">
        <f>SUM('18'!T405)</f>
        <v>0</v>
      </c>
      <c r="U405" s="93">
        <f>SUM('18'!U405)</f>
        <v>0</v>
      </c>
      <c r="V405" s="202">
        <f t="shared" si="76"/>
        <v>0</v>
      </c>
      <c r="W405" s="33" t="str">
        <f t="shared" si="77"/>
        <v/>
      </c>
      <c r="X405" s="93">
        <f>SUM('18'!X405)</f>
        <v>0</v>
      </c>
      <c r="Y405" s="93">
        <f>SUM('18'!Y405)</f>
        <v>0</v>
      </c>
      <c r="Z405" s="93">
        <f>SUM('18'!Z405)</f>
        <v>0</v>
      </c>
      <c r="AA405" s="93">
        <f>SUM('18'!AA405)</f>
        <v>0</v>
      </c>
      <c r="AB405" s="73"/>
      <c r="AC405" s="54"/>
      <c r="AD405" s="32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SUM('18'!G406)</f>
        <v>0</v>
      </c>
      <c r="H406" s="321">
        <f t="shared" si="70"/>
        <v>0</v>
      </c>
      <c r="I406" s="93">
        <f>SUM('18'!I406)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SUM('18'!O406)</f>
        <v>0</v>
      </c>
      <c r="P406" s="93">
        <f>SUM('18'!P406)</f>
        <v>0</v>
      </c>
      <c r="Q406" s="93">
        <f>SUM('18'!Q406)</f>
        <v>0</v>
      </c>
      <c r="R406" s="93">
        <f>SUM('18'!R406)</f>
        <v>0</v>
      </c>
      <c r="S406" s="93">
        <f>SUM('18'!S406)</f>
        <v>0</v>
      </c>
      <c r="T406" s="93">
        <f>SUM('18'!T406)</f>
        <v>0</v>
      </c>
      <c r="U406" s="93">
        <f>SUM('18'!U406)</f>
        <v>0</v>
      </c>
      <c r="V406" s="202">
        <f t="shared" si="76"/>
        <v>0</v>
      </c>
      <c r="W406" s="33" t="str">
        <f t="shared" si="77"/>
        <v/>
      </c>
      <c r="X406" s="93">
        <f>SUM('18'!X406)</f>
        <v>0</v>
      </c>
      <c r="Y406" s="93">
        <f>SUM('18'!Y406)</f>
        <v>0</v>
      </c>
      <c r="Z406" s="93">
        <f>SUM('18'!Z406)</f>
        <v>0</v>
      </c>
      <c r="AA406" s="93">
        <f>SUM('18'!AA406)</f>
        <v>0</v>
      </c>
      <c r="AB406" s="73"/>
      <c r="AC406" s="54"/>
      <c r="AD406" s="32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SUM('18'!G407)</f>
        <v>0</v>
      </c>
      <c r="H407" s="321">
        <f t="shared" si="70"/>
        <v>0</v>
      </c>
      <c r="I407" s="93">
        <f>SUM('18'!I407)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SUM('18'!O407)</f>
        <v>0</v>
      </c>
      <c r="P407" s="93">
        <f>SUM('18'!P407)</f>
        <v>0</v>
      </c>
      <c r="Q407" s="93">
        <f>SUM('18'!Q407)</f>
        <v>0</v>
      </c>
      <c r="R407" s="93">
        <f>SUM('18'!R407)</f>
        <v>0</v>
      </c>
      <c r="S407" s="93">
        <f>SUM('18'!S407)</f>
        <v>0</v>
      </c>
      <c r="T407" s="93">
        <f>SUM('18'!T407)</f>
        <v>0</v>
      </c>
      <c r="U407" s="93">
        <f>SUM('18'!U407)</f>
        <v>0</v>
      </c>
      <c r="V407" s="202">
        <f t="shared" si="76"/>
        <v>0</v>
      </c>
      <c r="W407" s="33" t="str">
        <f t="shared" si="77"/>
        <v/>
      </c>
      <c r="X407" s="93">
        <f>SUM('18'!X407)</f>
        <v>0</v>
      </c>
      <c r="Y407" s="93">
        <f>SUM('18'!Y407)</f>
        <v>0</v>
      </c>
      <c r="Z407" s="93">
        <f>SUM('18'!Z407)</f>
        <v>0</v>
      </c>
      <c r="AA407" s="93">
        <f>SUM('18'!AA407)</f>
        <v>0</v>
      </c>
      <c r="AB407" s="73"/>
      <c r="AC407" s="54"/>
      <c r="AD407" s="32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SUM('18'!G408)</f>
        <v>0</v>
      </c>
      <c r="H408" s="321">
        <f t="shared" si="70"/>
        <v>0</v>
      </c>
      <c r="I408" s="93">
        <f>SUM('18'!I408)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SUM('18'!O408)</f>
        <v>0</v>
      </c>
      <c r="P408" s="93">
        <f>SUM('18'!P408)</f>
        <v>0</v>
      </c>
      <c r="Q408" s="93">
        <f>SUM('18'!Q408)</f>
        <v>0</v>
      </c>
      <c r="R408" s="93">
        <f>SUM('18'!R408)</f>
        <v>0</v>
      </c>
      <c r="S408" s="93">
        <f>SUM('18'!S408)</f>
        <v>0</v>
      </c>
      <c r="T408" s="93">
        <f>SUM('18'!T408)</f>
        <v>0</v>
      </c>
      <c r="U408" s="93">
        <f>SUM('18'!U408)</f>
        <v>0</v>
      </c>
      <c r="V408" s="202">
        <f t="shared" si="76"/>
        <v>0</v>
      </c>
      <c r="W408" s="33" t="str">
        <f t="shared" si="77"/>
        <v/>
      </c>
      <c r="X408" s="93">
        <f>SUM('18'!X408)</f>
        <v>0</v>
      </c>
      <c r="Y408" s="93">
        <f>SUM('18'!Y408)</f>
        <v>0</v>
      </c>
      <c r="Z408" s="93">
        <f>SUM('18'!Z408)</f>
        <v>0</v>
      </c>
      <c r="AA408" s="93">
        <f>SUM('18'!AA408)</f>
        <v>0</v>
      </c>
      <c r="AB408" s="73"/>
      <c r="AC408" s="54"/>
      <c r="AD408" s="32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>
        <f>SUM('18'!G409)</f>
        <v>0</v>
      </c>
      <c r="H409" s="321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2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SUM('18'!G410)</f>
        <v>0</v>
      </c>
      <c r="H410" s="321">
        <f t="shared" si="70"/>
        <v>0</v>
      </c>
      <c r="I410" s="93">
        <f>SUM('18'!I410)</f>
        <v>0</v>
      </c>
      <c r="J410" s="31"/>
      <c r="K410" s="35"/>
      <c r="L410" s="87">
        <v>50</v>
      </c>
      <c r="M410" s="36"/>
      <c r="N410" s="31"/>
      <c r="O410" s="93">
        <f>SUM('18'!O410)</f>
        <v>0</v>
      </c>
      <c r="P410" s="93">
        <f>SUM('18'!P410)</f>
        <v>0</v>
      </c>
      <c r="Q410" s="93">
        <f>SUM('18'!Q410)</f>
        <v>0</v>
      </c>
      <c r="R410" s="93">
        <f>SUM('18'!R410)</f>
        <v>0</v>
      </c>
      <c r="S410" s="93">
        <f>SUM('18'!S410)</f>
        <v>0</v>
      </c>
      <c r="T410" s="93">
        <f>SUM('18'!T410)</f>
        <v>0</v>
      </c>
      <c r="U410" s="93">
        <f>SUM('18'!U410)</f>
        <v>0</v>
      </c>
      <c r="V410" s="202"/>
      <c r="W410" s="33"/>
      <c r="X410" s="93">
        <f>SUM('18'!X410)</f>
        <v>0</v>
      </c>
      <c r="Y410" s="93">
        <f>SUM('18'!Y410)</f>
        <v>0</v>
      </c>
      <c r="Z410" s="93">
        <f>SUM('18'!Z410)</f>
        <v>0</v>
      </c>
      <c r="AA410" s="93">
        <f>SUM('18'!AA410)</f>
        <v>0</v>
      </c>
      <c r="AB410" s="73"/>
      <c r="AC410" s="54"/>
      <c r="AD410" s="32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SUM('18'!G411)</f>
        <v>0</v>
      </c>
      <c r="H411" s="321">
        <f t="shared" si="70"/>
        <v>0</v>
      </c>
      <c r="I411" s="93">
        <f>SUM('18'!I411)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SUM('18'!O411)</f>
        <v>0</v>
      </c>
      <c r="P411" s="93">
        <f>SUM('18'!P411)</f>
        <v>0</v>
      </c>
      <c r="Q411" s="93">
        <f>SUM('18'!Q411)</f>
        <v>0</v>
      </c>
      <c r="R411" s="93">
        <f>SUM('18'!R411)</f>
        <v>0</v>
      </c>
      <c r="S411" s="93">
        <f>SUM('18'!S411)</f>
        <v>0</v>
      </c>
      <c r="T411" s="93">
        <f>SUM('18'!T411)</f>
        <v>0</v>
      </c>
      <c r="U411" s="93">
        <f>SUM('18'!U411)</f>
        <v>0</v>
      </c>
      <c r="V411" s="202">
        <f>SUM(X411:AA411)</f>
        <v>0</v>
      </c>
      <c r="W411" s="33" t="str">
        <f>IF(ISERROR(V411/G411),"",V411/G411)</f>
        <v/>
      </c>
      <c r="X411" s="93">
        <f>SUM('18'!X411)</f>
        <v>0</v>
      </c>
      <c r="Y411" s="93">
        <f>SUM('18'!Y411)</f>
        <v>0</v>
      </c>
      <c r="Z411" s="93">
        <f>SUM('18'!Z411)</f>
        <v>0</v>
      </c>
      <c r="AA411" s="93">
        <f>SUM('18'!AA411)</f>
        <v>0</v>
      </c>
      <c r="AB411" s="73"/>
      <c r="AC411" s="54"/>
      <c r="AD411" s="32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SUM('18'!G412)</f>
        <v>0</v>
      </c>
      <c r="H412" s="321">
        <f t="shared" si="70"/>
        <v>0</v>
      </c>
      <c r="I412" s="93">
        <f>SUM('18'!I412)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SUM('18'!O412)</f>
        <v>0</v>
      </c>
      <c r="P412" s="93">
        <f>SUM('18'!P412)</f>
        <v>0</v>
      </c>
      <c r="Q412" s="93">
        <f>SUM('18'!Q412)</f>
        <v>0</v>
      </c>
      <c r="R412" s="93">
        <f>SUM('18'!R412)</f>
        <v>0</v>
      </c>
      <c r="S412" s="93">
        <f>SUM('18'!S412)</f>
        <v>0</v>
      </c>
      <c r="T412" s="93">
        <f>SUM('18'!T412)</f>
        <v>0</v>
      </c>
      <c r="U412" s="93">
        <f>SUM('18'!U412)</f>
        <v>0</v>
      </c>
      <c r="V412" s="202">
        <f>SUM(X412:AA412)</f>
        <v>0</v>
      </c>
      <c r="W412" s="33" t="str">
        <f>IF(ISERROR(V412/G412),"",V412/G412)</f>
        <v/>
      </c>
      <c r="X412" s="93">
        <f>SUM('18'!X412)</f>
        <v>0</v>
      </c>
      <c r="Y412" s="93">
        <f>SUM('18'!Y412)</f>
        <v>0</v>
      </c>
      <c r="Z412" s="93">
        <f>SUM('18'!Z412)</f>
        <v>0</v>
      </c>
      <c r="AA412" s="93">
        <f>SUM('18'!AA412)</f>
        <v>0</v>
      </c>
      <c r="AB412" s="73"/>
      <c r="AC412" s="54"/>
      <c r="AD412" s="32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SUM('18'!G413)</f>
        <v>0</v>
      </c>
      <c r="H413" s="321">
        <f t="shared" si="70"/>
        <v>0</v>
      </c>
      <c r="I413" s="93">
        <f>SUM('18'!I413)</f>
        <v>0</v>
      </c>
      <c r="J413" s="31"/>
      <c r="K413" s="35"/>
      <c r="L413" s="87"/>
      <c r="M413" s="36"/>
      <c r="N413" s="31"/>
      <c r="O413" s="93">
        <f>SUM('18'!O413)</f>
        <v>0</v>
      </c>
      <c r="P413" s="93">
        <f>SUM('18'!P413)</f>
        <v>0</v>
      </c>
      <c r="Q413" s="93">
        <f>SUM('18'!Q413)</f>
        <v>0</v>
      </c>
      <c r="R413" s="93">
        <f>SUM('18'!R413)</f>
        <v>0</v>
      </c>
      <c r="S413" s="93">
        <f>SUM('18'!S413)</f>
        <v>0</v>
      </c>
      <c r="T413" s="93">
        <f>SUM('18'!T413)</f>
        <v>0</v>
      </c>
      <c r="U413" s="93">
        <f>SUM('18'!U413)</f>
        <v>0</v>
      </c>
      <c r="V413" s="202"/>
      <c r="W413" s="33"/>
      <c r="X413" s="93">
        <f>SUM('18'!X413)</f>
        <v>0</v>
      </c>
      <c r="Y413" s="93">
        <f>SUM('18'!Y413)</f>
        <v>0</v>
      </c>
      <c r="Z413" s="93">
        <f>SUM('18'!Z413)</f>
        <v>0</v>
      </c>
      <c r="AA413" s="93">
        <f>SUM('18'!AA413)</f>
        <v>0</v>
      </c>
      <c r="AB413" s="73"/>
      <c r="AC413" s="54"/>
      <c r="AD413" s="32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SUM('18'!G414)</f>
        <v>0</v>
      </c>
      <c r="H414" s="321">
        <f t="shared" si="70"/>
        <v>0</v>
      </c>
      <c r="I414" s="93">
        <f>SUM('18'!I414)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SUM('18'!O414)</f>
        <v>0</v>
      </c>
      <c r="P414" s="93">
        <f>SUM('18'!P414)</f>
        <v>0</v>
      </c>
      <c r="Q414" s="93">
        <f>SUM('18'!Q414)</f>
        <v>0</v>
      </c>
      <c r="R414" s="93">
        <f>SUM('18'!R414)</f>
        <v>0</v>
      </c>
      <c r="S414" s="93">
        <f>SUM('18'!S414)</f>
        <v>0</v>
      </c>
      <c r="T414" s="93">
        <f>SUM('18'!T414)</f>
        <v>0</v>
      </c>
      <c r="U414" s="93">
        <f>SUM('18'!U414)</f>
        <v>0</v>
      </c>
      <c r="V414" s="202">
        <f>SUM(X414:AA414)</f>
        <v>0</v>
      </c>
      <c r="W414" s="33" t="str">
        <f>IF(ISERROR(V414/G414),"",V414/G414)</f>
        <v/>
      </c>
      <c r="X414" s="93">
        <f>SUM('18'!X414)</f>
        <v>0</v>
      </c>
      <c r="Y414" s="93">
        <f>SUM('18'!Y414)</f>
        <v>0</v>
      </c>
      <c r="Z414" s="93">
        <f>SUM('18'!Z414)</f>
        <v>0</v>
      </c>
      <c r="AA414" s="93">
        <f>SUM('18'!AA414)</f>
        <v>0</v>
      </c>
      <c r="AB414" s="73"/>
      <c r="AC414" s="54"/>
      <c r="AD414" s="32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SUM('18'!G415)</f>
        <v>0</v>
      </c>
      <c r="H415" s="321">
        <f t="shared" si="70"/>
        <v>0</v>
      </c>
      <c r="I415" s="93">
        <f>SUM('18'!I415)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SUM('18'!O415)</f>
        <v>0</v>
      </c>
      <c r="P415" s="93">
        <f>SUM('18'!P415)</f>
        <v>0</v>
      </c>
      <c r="Q415" s="93">
        <f>SUM('18'!Q415)</f>
        <v>0</v>
      </c>
      <c r="R415" s="93">
        <f>SUM('18'!R415)</f>
        <v>0</v>
      </c>
      <c r="S415" s="93">
        <f>SUM('18'!S415)</f>
        <v>0</v>
      </c>
      <c r="T415" s="93">
        <f>SUM('18'!T415)</f>
        <v>0</v>
      </c>
      <c r="U415" s="93">
        <f>SUM('18'!U415)</f>
        <v>0</v>
      </c>
      <c r="V415" s="202">
        <f>SUM(X415:AA415)</f>
        <v>0</v>
      </c>
      <c r="W415" s="33" t="str">
        <f>IF(ISERROR(V415/G415),"",V415/G415)</f>
        <v/>
      </c>
      <c r="X415" s="93">
        <f>SUM('18'!X415)</f>
        <v>0</v>
      </c>
      <c r="Y415" s="93">
        <f>SUM('18'!Y415)</f>
        <v>0</v>
      </c>
      <c r="Z415" s="93">
        <f>SUM('18'!Z415)</f>
        <v>0</v>
      </c>
      <c r="AA415" s="93">
        <f>SUM('18'!AA415)</f>
        <v>0</v>
      </c>
      <c r="AB415" s="73"/>
      <c r="AC415" s="54"/>
      <c r="AD415" s="32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SUM('18'!G416)</f>
        <v>0</v>
      </c>
      <c r="H416" s="321">
        <f t="shared" si="70"/>
        <v>0</v>
      </c>
      <c r="I416" s="93">
        <f>SUM('18'!I416)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SUM('18'!O416)</f>
        <v>0</v>
      </c>
      <c r="P416" s="93">
        <f>SUM('18'!P416)</f>
        <v>0</v>
      </c>
      <c r="Q416" s="93">
        <f>SUM('18'!Q416)</f>
        <v>0</v>
      </c>
      <c r="R416" s="93">
        <f>SUM('18'!R416)</f>
        <v>0</v>
      </c>
      <c r="S416" s="93">
        <f>SUM('18'!S416)</f>
        <v>0</v>
      </c>
      <c r="T416" s="93">
        <f>SUM('18'!T416)</f>
        <v>0</v>
      </c>
      <c r="U416" s="93">
        <f>SUM('18'!U416)</f>
        <v>0</v>
      </c>
      <c r="V416" s="202">
        <f>SUM(X416:AA416)</f>
        <v>0</v>
      </c>
      <c r="W416" s="33" t="str">
        <f>IF(ISERROR(V416/G416),"",V416/G416)</f>
        <v/>
      </c>
      <c r="X416" s="93">
        <f>SUM('18'!X416)</f>
        <v>0</v>
      </c>
      <c r="Y416" s="93">
        <f>SUM('18'!Y416)</f>
        <v>0</v>
      </c>
      <c r="Z416" s="93">
        <f>SUM('18'!Z416)</f>
        <v>0</v>
      </c>
      <c r="AA416" s="93">
        <f>SUM('18'!AA416)</f>
        <v>0</v>
      </c>
      <c r="AB416" s="73"/>
      <c r="AC416" s="54"/>
      <c r="AD416" s="32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SUM('18'!G417)</f>
        <v>0</v>
      </c>
      <c r="H417" s="321">
        <f t="shared" si="70"/>
        <v>0</v>
      </c>
      <c r="I417" s="93">
        <f>SUM('18'!I417)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SUM('18'!O417)</f>
        <v>0</v>
      </c>
      <c r="P417" s="93">
        <f>SUM('18'!P417)</f>
        <v>0</v>
      </c>
      <c r="Q417" s="93">
        <f>SUM('18'!Q417)</f>
        <v>0</v>
      </c>
      <c r="R417" s="93">
        <f>SUM('18'!R417)</f>
        <v>0</v>
      </c>
      <c r="S417" s="93">
        <f>SUM('18'!S417)</f>
        <v>0</v>
      </c>
      <c r="T417" s="93">
        <f>SUM('18'!T417)</f>
        <v>0</v>
      </c>
      <c r="U417" s="93">
        <f>SUM('18'!U417)</f>
        <v>0</v>
      </c>
      <c r="V417" s="202">
        <f>SUM(X417:AA417)</f>
        <v>0</v>
      </c>
      <c r="W417" s="33" t="str">
        <f>IF(ISERROR(V417/G417),"",V417/G417)</f>
        <v/>
      </c>
      <c r="X417" s="93">
        <f>SUM('18'!X417)</f>
        <v>0</v>
      </c>
      <c r="Y417" s="93">
        <f>SUM('18'!Y417)</f>
        <v>0</v>
      </c>
      <c r="Z417" s="93">
        <f>SUM('18'!Z417)</f>
        <v>0</v>
      </c>
      <c r="AA417" s="93">
        <f>SUM('18'!AA417)</f>
        <v>0</v>
      </c>
      <c r="AB417" s="73"/>
      <c r="AC417" s="54"/>
      <c r="AD417" s="32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SUM('18'!G418)</f>
        <v>0</v>
      </c>
      <c r="H418" s="321">
        <f t="shared" si="70"/>
        <v>0</v>
      </c>
      <c r="I418" s="93">
        <f>SUM('18'!I418)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SUM('18'!O418)</f>
        <v>0</v>
      </c>
      <c r="P418" s="93">
        <f>SUM('18'!P418)</f>
        <v>0</v>
      </c>
      <c r="Q418" s="93">
        <f>SUM('18'!Q418)</f>
        <v>0</v>
      </c>
      <c r="R418" s="93">
        <f>SUM('18'!R418)</f>
        <v>0</v>
      </c>
      <c r="S418" s="93">
        <f>SUM('18'!S418)</f>
        <v>0</v>
      </c>
      <c r="T418" s="93">
        <f>SUM('18'!T418)</f>
        <v>0</v>
      </c>
      <c r="U418" s="93">
        <f>SUM('18'!U418)</f>
        <v>0</v>
      </c>
      <c r="V418" s="202"/>
      <c r="W418" s="33"/>
      <c r="X418" s="93">
        <f>SUM('18'!X418)</f>
        <v>0</v>
      </c>
      <c r="Y418" s="93">
        <f>SUM('18'!Y418)</f>
        <v>0</v>
      </c>
      <c r="Z418" s="93">
        <f>SUM('18'!Z418)</f>
        <v>0</v>
      </c>
      <c r="AA418" s="93">
        <f>SUM('18'!AA418)</f>
        <v>0</v>
      </c>
      <c r="AB418" s="73"/>
      <c r="AC418" s="54"/>
      <c r="AD418" s="32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SUM('18'!G419)</f>
        <v>0</v>
      </c>
      <c r="H419" s="321">
        <f t="shared" si="70"/>
        <v>0</v>
      </c>
      <c r="I419" s="93">
        <f>SUM('18'!I419)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SUM('18'!O419)</f>
        <v>0</v>
      </c>
      <c r="P419" s="93">
        <f>SUM('18'!P419)</f>
        <v>0</v>
      </c>
      <c r="Q419" s="93">
        <f>SUM('18'!Q419)</f>
        <v>0</v>
      </c>
      <c r="R419" s="93">
        <f>SUM('18'!R419)</f>
        <v>0</v>
      </c>
      <c r="S419" s="93">
        <f>SUM('18'!S419)</f>
        <v>0</v>
      </c>
      <c r="T419" s="93">
        <f>SUM('18'!T419)</f>
        <v>0</v>
      </c>
      <c r="U419" s="93">
        <f>SUM('18'!U419)</f>
        <v>0</v>
      </c>
      <c r="V419" s="202"/>
      <c r="W419" s="33"/>
      <c r="X419" s="93">
        <f>SUM('18'!X419)</f>
        <v>0</v>
      </c>
      <c r="Y419" s="93">
        <f>SUM('18'!Y419)</f>
        <v>0</v>
      </c>
      <c r="Z419" s="93">
        <f>SUM('18'!Z419)</f>
        <v>0</v>
      </c>
      <c r="AA419" s="93">
        <f>SUM('18'!AA419)</f>
        <v>0</v>
      </c>
      <c r="AB419" s="73"/>
      <c r="AC419" s="54"/>
      <c r="AD419" s="32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SUM('18'!G420)</f>
        <v>0</v>
      </c>
      <c r="H420" s="321">
        <f t="shared" si="70"/>
        <v>0</v>
      </c>
      <c r="I420" s="93">
        <f>SUM('18'!I420)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SUM('18'!O420)</f>
        <v>0</v>
      </c>
      <c r="P420" s="93">
        <f>SUM('18'!P420)</f>
        <v>0</v>
      </c>
      <c r="Q420" s="93">
        <f>SUM('18'!Q420)</f>
        <v>0</v>
      </c>
      <c r="R420" s="93">
        <f>SUM('18'!R420)</f>
        <v>0</v>
      </c>
      <c r="S420" s="93">
        <f>SUM('18'!S420)</f>
        <v>0</v>
      </c>
      <c r="T420" s="93">
        <f>SUM('18'!T420)</f>
        <v>0</v>
      </c>
      <c r="U420" s="93">
        <f>SUM('18'!U420)</f>
        <v>0</v>
      </c>
      <c r="V420" s="202"/>
      <c r="W420" s="33"/>
      <c r="X420" s="93">
        <f>SUM('18'!X420)</f>
        <v>0</v>
      </c>
      <c r="Y420" s="93">
        <f>SUM('18'!Y420)</f>
        <v>0</v>
      </c>
      <c r="Z420" s="93">
        <f>SUM('18'!Z420)</f>
        <v>0</v>
      </c>
      <c r="AA420" s="93">
        <f>SUM('18'!AA420)</f>
        <v>0</v>
      </c>
      <c r="AB420" s="73"/>
      <c r="AC420" s="54"/>
      <c r="AD420" s="32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SUM('18'!G421)</f>
        <v>0</v>
      </c>
      <c r="H421" s="321">
        <f t="shared" si="70"/>
        <v>0</v>
      </c>
      <c r="I421" s="93">
        <f>SUM('18'!I421)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SUM('18'!O421)</f>
        <v>0</v>
      </c>
      <c r="P421" s="93">
        <f>SUM('18'!P421)</f>
        <v>0</v>
      </c>
      <c r="Q421" s="93">
        <f>SUM('18'!Q421)</f>
        <v>0</v>
      </c>
      <c r="R421" s="93">
        <f>SUM('18'!R421)</f>
        <v>0</v>
      </c>
      <c r="S421" s="93">
        <f>SUM('18'!S421)</f>
        <v>0</v>
      </c>
      <c r="T421" s="93">
        <f>SUM('18'!T421)</f>
        <v>0</v>
      </c>
      <c r="U421" s="93">
        <f>SUM('18'!U421)</f>
        <v>0</v>
      </c>
      <c r="V421" s="202"/>
      <c r="W421" s="33"/>
      <c r="X421" s="93">
        <f>SUM('18'!X421)</f>
        <v>0</v>
      </c>
      <c r="Y421" s="93">
        <f>SUM('18'!Y421)</f>
        <v>0</v>
      </c>
      <c r="Z421" s="93">
        <f>SUM('18'!Z421)</f>
        <v>0</v>
      </c>
      <c r="AA421" s="93">
        <f>SUM('18'!AA421)</f>
        <v>0</v>
      </c>
      <c r="AB421" s="73"/>
      <c r="AC421" s="54"/>
      <c r="AD421" s="32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SUM('18'!G422)</f>
        <v>0</v>
      </c>
      <c r="H422" s="321">
        <f t="shared" si="70"/>
        <v>0</v>
      </c>
      <c r="I422" s="93">
        <f>SUM('18'!I422)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2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SUM('18'!G423)</f>
        <v>0</v>
      </c>
      <c r="H423" s="321">
        <f t="shared" si="70"/>
        <v>0</v>
      </c>
      <c r="I423" s="93">
        <f>SUM('18'!I423)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2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SUM('18'!G424)</f>
        <v>0</v>
      </c>
      <c r="H424" s="321">
        <f t="shared" si="70"/>
        <v>0</v>
      </c>
      <c r="I424" s="93">
        <f>SUM('18'!I424)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2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SUM('18'!G425)</f>
        <v>0</v>
      </c>
      <c r="H425" s="321">
        <f t="shared" si="70"/>
        <v>0</v>
      </c>
      <c r="I425" s="93">
        <f>SUM('18'!I425)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SUM('18'!O425)</f>
        <v>0</v>
      </c>
      <c r="P425" s="93">
        <f>SUM('18'!P425)</f>
        <v>0</v>
      </c>
      <c r="Q425" s="93">
        <f>SUM('18'!Q425)</f>
        <v>0</v>
      </c>
      <c r="R425" s="93">
        <f>SUM('18'!R425)</f>
        <v>0</v>
      </c>
      <c r="S425" s="93">
        <f>SUM('18'!S425)</f>
        <v>0</v>
      </c>
      <c r="T425" s="93">
        <f>SUM('18'!T425)</f>
        <v>0</v>
      </c>
      <c r="U425" s="93">
        <f>SUM('18'!U425)</f>
        <v>0</v>
      </c>
      <c r="V425" s="202"/>
      <c r="W425" s="33"/>
      <c r="X425" s="93">
        <f>SUM('18'!X425)</f>
        <v>0</v>
      </c>
      <c r="Y425" s="93">
        <f>SUM('18'!Y425)</f>
        <v>0</v>
      </c>
      <c r="Z425" s="93">
        <f>SUM('18'!Z425)</f>
        <v>0</v>
      </c>
      <c r="AA425" s="93">
        <f>SUM('18'!AA425)</f>
        <v>0</v>
      </c>
      <c r="AB425" s="73"/>
      <c r="AC425" s="54"/>
      <c r="AD425" s="32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SUM('18'!G426)</f>
        <v>0</v>
      </c>
      <c r="H426" s="321">
        <f t="shared" si="70"/>
        <v>0</v>
      </c>
      <c r="I426" s="93">
        <f>SUM('18'!I426)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SUM('18'!O426)</f>
        <v>0</v>
      </c>
      <c r="P426" s="93">
        <f>SUM('18'!P426)</f>
        <v>0</v>
      </c>
      <c r="Q426" s="93">
        <f>SUM('18'!Q426)</f>
        <v>0</v>
      </c>
      <c r="R426" s="93">
        <f>SUM('18'!R426)</f>
        <v>0</v>
      </c>
      <c r="S426" s="93">
        <f>SUM('18'!S426)</f>
        <v>0</v>
      </c>
      <c r="T426" s="93">
        <f>SUM('18'!T426)</f>
        <v>0</v>
      </c>
      <c r="U426" s="93">
        <f>SUM('18'!U426)</f>
        <v>0</v>
      </c>
      <c r="V426" s="202"/>
      <c r="W426" s="33"/>
      <c r="X426" s="93">
        <f>SUM('18'!X426)</f>
        <v>0</v>
      </c>
      <c r="Y426" s="93">
        <f>SUM('18'!Y426)</f>
        <v>0</v>
      </c>
      <c r="Z426" s="93">
        <f>SUM('18'!Z426)</f>
        <v>0</v>
      </c>
      <c r="AA426" s="93">
        <f>SUM('18'!AA426)</f>
        <v>0</v>
      </c>
      <c r="AB426" s="73"/>
      <c r="AC426" s="54"/>
      <c r="AD426" s="32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SUM('18'!G427)</f>
        <v>0</v>
      </c>
      <c r="H427" s="321">
        <f t="shared" si="70"/>
        <v>0</v>
      </c>
      <c r="I427" s="93">
        <f>SUM('18'!I427)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SUM('18'!O427)</f>
        <v>0</v>
      </c>
      <c r="P427" s="93">
        <f>SUM('18'!P427)</f>
        <v>0</v>
      </c>
      <c r="Q427" s="93">
        <f>SUM('18'!Q427)</f>
        <v>0</v>
      </c>
      <c r="R427" s="93">
        <f>SUM('18'!R427)</f>
        <v>0</v>
      </c>
      <c r="S427" s="93">
        <f>SUM('18'!S427)</f>
        <v>0</v>
      </c>
      <c r="T427" s="93">
        <f>SUM('18'!T427)</f>
        <v>0</v>
      </c>
      <c r="U427" s="93">
        <f>SUM('18'!U427)</f>
        <v>0</v>
      </c>
      <c r="V427" s="202"/>
      <c r="W427" s="33"/>
      <c r="X427" s="93">
        <f>SUM('18'!X427)</f>
        <v>0</v>
      </c>
      <c r="Y427" s="93">
        <f>SUM('18'!Y427)</f>
        <v>0</v>
      </c>
      <c r="Z427" s="93">
        <f>SUM('18'!Z427)</f>
        <v>0</v>
      </c>
      <c r="AA427" s="93">
        <f>SUM('18'!AA427)</f>
        <v>0</v>
      </c>
      <c r="AB427" s="73"/>
      <c r="AC427" s="54"/>
      <c r="AD427" s="32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09" t="s">
        <v>86</v>
      </c>
      <c r="B428" s="609"/>
      <c r="C428" s="31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SUM('18'!G429)</f>
        <v>0</v>
      </c>
      <c r="H429" s="321">
        <f>D429*G429</f>
        <v>0</v>
      </c>
      <c r="I429" s="93">
        <f>SUM('18'!I429)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SUM('18'!O429)</f>
        <v>0</v>
      </c>
      <c r="P429" s="93">
        <f>SUM('18'!P429)</f>
        <v>0</v>
      </c>
      <c r="Q429" s="93">
        <f>SUM('18'!Q429)</f>
        <v>0</v>
      </c>
      <c r="R429" s="93">
        <f>SUM('18'!R429)</f>
        <v>0</v>
      </c>
      <c r="S429" s="93">
        <f>SUM('18'!S429)</f>
        <v>0</v>
      </c>
      <c r="T429" s="93">
        <f>SUM('18'!T429)</f>
        <v>0</v>
      </c>
      <c r="U429" s="93">
        <f>SUM('18'!U429)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SUM('18'!X429)</f>
        <v>0</v>
      </c>
      <c r="Y429" s="93">
        <f>SUM('18'!Y429)</f>
        <v>0</v>
      </c>
      <c r="Z429" s="93">
        <f>SUM('18'!Z429)</f>
        <v>0</v>
      </c>
      <c r="AA429" s="93">
        <f>SUM('18'!AA429)</f>
        <v>0</v>
      </c>
      <c r="AB429" s="73"/>
      <c r="AC429" s="54"/>
      <c r="AD429" s="32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SUM('18'!G430)</f>
        <v>0</v>
      </c>
      <c r="H430" s="321">
        <f t="shared" ref="H430:H462" si="84">D430*G430</f>
        <v>0</v>
      </c>
      <c r="I430" s="93">
        <f>SUM('18'!I430)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SUM('18'!O430)</f>
        <v>0</v>
      </c>
      <c r="P430" s="93">
        <f>SUM('18'!P430)</f>
        <v>0</v>
      </c>
      <c r="Q430" s="93">
        <f>SUM('18'!Q430)</f>
        <v>0</v>
      </c>
      <c r="R430" s="93">
        <f>SUM('18'!R430)</f>
        <v>0</v>
      </c>
      <c r="S430" s="93">
        <f>SUM('18'!S430)</f>
        <v>0</v>
      </c>
      <c r="T430" s="93">
        <f>SUM('18'!T430)</f>
        <v>0</v>
      </c>
      <c r="U430" s="93">
        <f>SUM('18'!U430)</f>
        <v>0</v>
      </c>
      <c r="V430" s="202">
        <f t="shared" si="83"/>
        <v>0</v>
      </c>
      <c r="W430" s="33" t="str">
        <f t="shared" si="80"/>
        <v/>
      </c>
      <c r="X430" s="93">
        <f>SUM('18'!X430)</f>
        <v>0</v>
      </c>
      <c r="Y430" s="93">
        <f>SUM('18'!Y430)</f>
        <v>0</v>
      </c>
      <c r="Z430" s="93">
        <f>SUM('18'!Z430)</f>
        <v>0</v>
      </c>
      <c r="AA430" s="93">
        <f>SUM('18'!AA430)</f>
        <v>0</v>
      </c>
      <c r="AB430" s="73"/>
      <c r="AC430" s="54"/>
      <c r="AD430" s="32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SUM('18'!G431)</f>
        <v>0</v>
      </c>
      <c r="H431" s="321">
        <f t="shared" si="84"/>
        <v>0</v>
      </c>
      <c r="I431" s="93">
        <f>SUM('18'!I431)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SUM('18'!O431)</f>
        <v>0</v>
      </c>
      <c r="P431" s="93">
        <f>SUM('18'!P431)</f>
        <v>0</v>
      </c>
      <c r="Q431" s="93">
        <f>SUM('18'!Q431)</f>
        <v>0</v>
      </c>
      <c r="R431" s="93">
        <f>SUM('18'!R431)</f>
        <v>0</v>
      </c>
      <c r="S431" s="93">
        <f>SUM('18'!S431)</f>
        <v>0</v>
      </c>
      <c r="T431" s="93">
        <f>SUM('18'!T431)</f>
        <v>0</v>
      </c>
      <c r="U431" s="93">
        <f>SUM('18'!U431)</f>
        <v>0</v>
      </c>
      <c r="V431" s="202">
        <f t="shared" si="83"/>
        <v>0</v>
      </c>
      <c r="W431" s="33" t="str">
        <f t="shared" si="80"/>
        <v/>
      </c>
      <c r="X431" s="93">
        <f>SUM('18'!X431)</f>
        <v>0</v>
      </c>
      <c r="Y431" s="93">
        <f>SUM('18'!Y431)</f>
        <v>0</v>
      </c>
      <c r="Z431" s="93">
        <f>SUM('18'!Z431)</f>
        <v>0</v>
      </c>
      <c r="AA431" s="93">
        <f>SUM('18'!AA431)</f>
        <v>0</v>
      </c>
      <c r="AB431" s="73"/>
      <c r="AC431" s="54"/>
      <c r="AD431" s="32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SUM('18'!G432)</f>
        <v>0</v>
      </c>
      <c r="H432" s="321">
        <f t="shared" si="84"/>
        <v>0</v>
      </c>
      <c r="I432" s="93">
        <f>SUM('18'!I432)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SUM('18'!O432)</f>
        <v>0</v>
      </c>
      <c r="P432" s="93">
        <f>SUM('18'!P432)</f>
        <v>0</v>
      </c>
      <c r="Q432" s="93">
        <f>SUM('18'!Q432)</f>
        <v>0</v>
      </c>
      <c r="R432" s="93">
        <f>SUM('18'!R432)</f>
        <v>0</v>
      </c>
      <c r="S432" s="93">
        <f>SUM('18'!S432)</f>
        <v>0</v>
      </c>
      <c r="T432" s="93">
        <f>SUM('18'!T432)</f>
        <v>0</v>
      </c>
      <c r="U432" s="93">
        <f>SUM('18'!U432)</f>
        <v>0</v>
      </c>
      <c r="V432" s="202">
        <f t="shared" si="83"/>
        <v>0</v>
      </c>
      <c r="W432" s="33" t="str">
        <f t="shared" si="80"/>
        <v/>
      </c>
      <c r="X432" s="93">
        <f>SUM('18'!X432)</f>
        <v>0</v>
      </c>
      <c r="Y432" s="93">
        <f>SUM('18'!Y432)</f>
        <v>0</v>
      </c>
      <c r="Z432" s="93">
        <f>SUM('18'!Z432)</f>
        <v>0</v>
      </c>
      <c r="AA432" s="93">
        <f>SUM('18'!AA432)</f>
        <v>0</v>
      </c>
      <c r="AB432" s="73"/>
      <c r="AC432" s="54"/>
      <c r="AD432" s="32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SUM('18'!G433)</f>
        <v>0</v>
      </c>
      <c r="H433" s="321">
        <f t="shared" si="84"/>
        <v>0</v>
      </c>
      <c r="I433" s="93">
        <f>SUM('18'!I433)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SUM('18'!O433)</f>
        <v>0</v>
      </c>
      <c r="P433" s="93">
        <f>SUM('18'!P433)</f>
        <v>0</v>
      </c>
      <c r="Q433" s="93">
        <f>SUM('18'!Q433)</f>
        <v>0</v>
      </c>
      <c r="R433" s="93">
        <f>SUM('18'!R433)</f>
        <v>0</v>
      </c>
      <c r="S433" s="93">
        <f>SUM('18'!S433)</f>
        <v>0</v>
      </c>
      <c r="T433" s="93">
        <f>SUM('18'!T433)</f>
        <v>0</v>
      </c>
      <c r="U433" s="93">
        <f>SUM('18'!U433)</f>
        <v>0</v>
      </c>
      <c r="V433" s="202">
        <f t="shared" si="83"/>
        <v>0</v>
      </c>
      <c r="W433" s="33" t="str">
        <f t="shared" si="80"/>
        <v/>
      </c>
      <c r="X433" s="93">
        <f>SUM('18'!X433)</f>
        <v>0</v>
      </c>
      <c r="Y433" s="93">
        <f>SUM('18'!Y433)</f>
        <v>0</v>
      </c>
      <c r="Z433" s="93">
        <f>SUM('18'!Z433)</f>
        <v>0</v>
      </c>
      <c r="AA433" s="93">
        <f>SUM('18'!AA433)</f>
        <v>0</v>
      </c>
      <c r="AB433" s="73"/>
      <c r="AC433" s="54"/>
      <c r="AD433" s="32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SUM('18'!G434)</f>
        <v>0</v>
      </c>
      <c r="H434" s="321">
        <f t="shared" si="84"/>
        <v>0</v>
      </c>
      <c r="I434" s="93">
        <f>SUM('18'!I434)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SUM('18'!O434)</f>
        <v>0</v>
      </c>
      <c r="P434" s="93">
        <f>SUM('18'!P434)</f>
        <v>0</v>
      </c>
      <c r="Q434" s="93">
        <f>SUM('18'!Q434)</f>
        <v>0</v>
      </c>
      <c r="R434" s="93">
        <f>SUM('18'!R434)</f>
        <v>0</v>
      </c>
      <c r="S434" s="93">
        <f>SUM('18'!S434)</f>
        <v>0</v>
      </c>
      <c r="T434" s="93">
        <f>SUM('18'!T434)</f>
        <v>0</v>
      </c>
      <c r="U434" s="93">
        <f>SUM('18'!U434)</f>
        <v>0</v>
      </c>
      <c r="V434" s="202">
        <f t="shared" si="83"/>
        <v>0</v>
      </c>
      <c r="W434" s="33" t="str">
        <f t="shared" si="80"/>
        <v/>
      </c>
      <c r="X434" s="93">
        <f>SUM('18'!X434)</f>
        <v>0</v>
      </c>
      <c r="Y434" s="93">
        <f>SUM('18'!Y434)</f>
        <v>0</v>
      </c>
      <c r="Z434" s="93">
        <f>SUM('18'!Z434)</f>
        <v>0</v>
      </c>
      <c r="AA434" s="93">
        <f>SUM('18'!AA434)</f>
        <v>0</v>
      </c>
      <c r="AB434" s="73"/>
      <c r="AC434" s="54"/>
      <c r="AD434" s="32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SUM('18'!G435)</f>
        <v>0</v>
      </c>
      <c r="H435" s="321">
        <f t="shared" si="84"/>
        <v>0</v>
      </c>
      <c r="I435" s="93">
        <f>SUM('18'!I435)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SUM('18'!O435)</f>
        <v>0</v>
      </c>
      <c r="P435" s="93">
        <f>SUM('18'!P435)</f>
        <v>0</v>
      </c>
      <c r="Q435" s="93">
        <f>SUM('18'!Q435)</f>
        <v>0</v>
      </c>
      <c r="R435" s="93">
        <f>SUM('18'!R435)</f>
        <v>0</v>
      </c>
      <c r="S435" s="93">
        <f>SUM('18'!S435)</f>
        <v>0</v>
      </c>
      <c r="T435" s="93">
        <f>SUM('18'!T435)</f>
        <v>0</v>
      </c>
      <c r="U435" s="93">
        <f>SUM('18'!U435)</f>
        <v>0</v>
      </c>
      <c r="V435" s="202">
        <f t="shared" si="83"/>
        <v>0</v>
      </c>
      <c r="W435" s="33" t="str">
        <f t="shared" si="80"/>
        <v/>
      </c>
      <c r="X435" s="93">
        <f>SUM('18'!X435)</f>
        <v>0</v>
      </c>
      <c r="Y435" s="93">
        <f>SUM('18'!Y435)</f>
        <v>0</v>
      </c>
      <c r="Z435" s="93">
        <f>SUM('18'!Z435)</f>
        <v>0</v>
      </c>
      <c r="AA435" s="93">
        <f>SUM('18'!AA435)</f>
        <v>0</v>
      </c>
      <c r="AB435" s="73"/>
      <c r="AC435" s="54"/>
      <c r="AD435" s="32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SUM('18'!G436)</f>
        <v>0</v>
      </c>
      <c r="H436" s="321">
        <f t="shared" si="84"/>
        <v>0</v>
      </c>
      <c r="I436" s="93">
        <f>SUM('18'!I436)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SUM('18'!O436)</f>
        <v>0</v>
      </c>
      <c r="P436" s="93">
        <f>SUM('18'!P436)</f>
        <v>0</v>
      </c>
      <c r="Q436" s="93">
        <f>SUM('18'!Q436)</f>
        <v>0</v>
      </c>
      <c r="R436" s="93">
        <f>SUM('18'!R436)</f>
        <v>0</v>
      </c>
      <c r="S436" s="93">
        <f>SUM('18'!S436)</f>
        <v>0</v>
      </c>
      <c r="T436" s="93">
        <f>SUM('18'!T436)</f>
        <v>0</v>
      </c>
      <c r="U436" s="93">
        <f>SUM('18'!U436)</f>
        <v>0</v>
      </c>
      <c r="V436" s="203"/>
      <c r="W436" s="33"/>
      <c r="X436" s="93">
        <f>SUM('18'!X436)</f>
        <v>0</v>
      </c>
      <c r="Y436" s="93">
        <f>SUM('18'!Y436)</f>
        <v>0</v>
      </c>
      <c r="Z436" s="93">
        <f>SUM('18'!Z436)</f>
        <v>0</v>
      </c>
      <c r="AA436" s="93">
        <f>SUM('18'!AA436)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SUM('18'!G437)</f>
        <v>0</v>
      </c>
      <c r="H437" s="321">
        <f t="shared" si="84"/>
        <v>0</v>
      </c>
      <c r="I437" s="93">
        <f>SUM('18'!I437)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SUM('18'!O437)</f>
        <v>0</v>
      </c>
      <c r="P437" s="93">
        <f>SUM('18'!P437)</f>
        <v>0</v>
      </c>
      <c r="Q437" s="93">
        <f>SUM('18'!Q437)</f>
        <v>0</v>
      </c>
      <c r="R437" s="93">
        <f>SUM('18'!R437)</f>
        <v>0</v>
      </c>
      <c r="S437" s="93">
        <f>SUM('18'!S437)</f>
        <v>0</v>
      </c>
      <c r="T437" s="93">
        <f>SUM('18'!T437)</f>
        <v>0</v>
      </c>
      <c r="U437" s="93">
        <f>SUM('18'!U437)</f>
        <v>0</v>
      </c>
      <c r="V437" s="203">
        <f>SUM(X437:AA437)</f>
        <v>0</v>
      </c>
      <c r="W437" s="33" t="str">
        <f>IF(ISERROR(V437/G437),"",V437/G437)</f>
        <v/>
      </c>
      <c r="X437" s="93">
        <f>SUM('18'!X437)</f>
        <v>0</v>
      </c>
      <c r="Y437" s="93">
        <f>SUM('18'!Y437)</f>
        <v>0</v>
      </c>
      <c r="Z437" s="93">
        <f>SUM('18'!Z437)</f>
        <v>0</v>
      </c>
      <c r="AA437" s="93">
        <f>SUM('18'!AA437)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SUM('18'!G438)</f>
        <v>0</v>
      </c>
      <c r="H438" s="321">
        <f t="shared" si="84"/>
        <v>0</v>
      </c>
      <c r="I438" s="93">
        <f>SUM('18'!I438)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SUM('18'!O438)</f>
        <v>0</v>
      </c>
      <c r="P438" s="93">
        <f>SUM('18'!P438)</f>
        <v>0</v>
      </c>
      <c r="Q438" s="93">
        <f>SUM('18'!Q438)</f>
        <v>0</v>
      </c>
      <c r="R438" s="93">
        <f>SUM('18'!R438)</f>
        <v>0</v>
      </c>
      <c r="S438" s="93">
        <f>SUM('18'!S438)</f>
        <v>0</v>
      </c>
      <c r="T438" s="93">
        <f>SUM('18'!T438)</f>
        <v>0</v>
      </c>
      <c r="U438" s="93">
        <f>SUM('18'!U438)</f>
        <v>0</v>
      </c>
      <c r="V438" s="203">
        <f>SUM(X438:AA438)</f>
        <v>0</v>
      </c>
      <c r="W438" s="33" t="str">
        <f>IF(ISERROR(V438/G438),"",V438/G438)</f>
        <v/>
      </c>
      <c r="X438" s="93">
        <f>SUM('18'!X438)</f>
        <v>0</v>
      </c>
      <c r="Y438" s="93">
        <f>SUM('18'!Y438)</f>
        <v>0</v>
      </c>
      <c r="Z438" s="93">
        <f>SUM('18'!Z438)</f>
        <v>0</v>
      </c>
      <c r="AA438" s="93">
        <f>SUM('18'!AA438)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SUM('18'!G439)</f>
        <v>0</v>
      </c>
      <c r="H439" s="321">
        <f t="shared" si="84"/>
        <v>0</v>
      </c>
      <c r="I439" s="93">
        <f>SUM('18'!I439)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SUM('18'!O439)</f>
        <v>0</v>
      </c>
      <c r="P439" s="93">
        <f>SUM('18'!P439)</f>
        <v>0</v>
      </c>
      <c r="Q439" s="93">
        <f>SUM('18'!Q439)</f>
        <v>0</v>
      </c>
      <c r="R439" s="93">
        <f>SUM('18'!R439)</f>
        <v>0</v>
      </c>
      <c r="S439" s="93">
        <f>SUM('18'!S439)</f>
        <v>0</v>
      </c>
      <c r="T439" s="93">
        <f>SUM('18'!T439)</f>
        <v>0</v>
      </c>
      <c r="U439" s="93">
        <f>SUM('18'!U439)</f>
        <v>0</v>
      </c>
      <c r="V439" s="203">
        <f>SUM(X439:AA439)</f>
        <v>0</v>
      </c>
      <c r="W439" s="33" t="str">
        <f>IF(ISERROR(V439/G439),"",V439/G439)</f>
        <v/>
      </c>
      <c r="X439" s="93">
        <f>SUM('18'!X439)</f>
        <v>0</v>
      </c>
      <c r="Y439" s="93">
        <f>SUM('18'!Y439)</f>
        <v>0</v>
      </c>
      <c r="Z439" s="93">
        <f>SUM('18'!Z439)</f>
        <v>0</v>
      </c>
      <c r="AA439" s="93">
        <f>SUM('18'!AA439)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SUM('18'!G440)</f>
        <v>0</v>
      </c>
      <c r="H440" s="321">
        <f t="shared" si="84"/>
        <v>0</v>
      </c>
      <c r="I440" s="93">
        <f>SUM('18'!I440)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SUM('18'!O440)</f>
        <v>0</v>
      </c>
      <c r="P440" s="93">
        <f>SUM('18'!P440)</f>
        <v>0</v>
      </c>
      <c r="Q440" s="93">
        <f>SUM('18'!Q440)</f>
        <v>0</v>
      </c>
      <c r="R440" s="93">
        <f>SUM('18'!R440)</f>
        <v>0</v>
      </c>
      <c r="S440" s="93">
        <f>SUM('18'!S440)</f>
        <v>0</v>
      </c>
      <c r="T440" s="93">
        <f>SUM('18'!T440)</f>
        <v>0</v>
      </c>
      <c r="U440" s="93">
        <f>SUM('18'!U440)</f>
        <v>0</v>
      </c>
      <c r="V440" s="203">
        <f>SUM(X440:AA440)</f>
        <v>0</v>
      </c>
      <c r="W440" s="33" t="str">
        <f>IF(ISERROR(V440/G440),"",V440/G440)</f>
        <v/>
      </c>
      <c r="X440" s="93">
        <f>SUM('18'!X440)</f>
        <v>0</v>
      </c>
      <c r="Y440" s="93">
        <f>SUM('18'!Y440)</f>
        <v>0</v>
      </c>
      <c r="Z440" s="93">
        <f>SUM('18'!Z440)</f>
        <v>0</v>
      </c>
      <c r="AA440" s="93">
        <f>SUM('18'!AA440)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SUM('18'!G441)</f>
        <v>0</v>
      </c>
      <c r="H441" s="321">
        <f t="shared" si="84"/>
        <v>0</v>
      </c>
      <c r="I441" s="93">
        <f>SUM('18'!I441)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SUM('18'!O441)</f>
        <v>0</v>
      </c>
      <c r="P441" s="93">
        <f>SUM('18'!P441)</f>
        <v>0</v>
      </c>
      <c r="Q441" s="93">
        <f>SUM('18'!Q441)</f>
        <v>0</v>
      </c>
      <c r="R441" s="93">
        <f>SUM('18'!R441)</f>
        <v>0</v>
      </c>
      <c r="S441" s="93">
        <f>SUM('18'!S441)</f>
        <v>0</v>
      </c>
      <c r="T441" s="93">
        <f>SUM('18'!T441)</f>
        <v>0</v>
      </c>
      <c r="U441" s="93">
        <f>SUM('18'!U441)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SUM('18'!X441)</f>
        <v>0</v>
      </c>
      <c r="Y441" s="93">
        <f>SUM('18'!Y441)</f>
        <v>0</v>
      </c>
      <c r="Z441" s="93">
        <f>SUM('18'!Z441)</f>
        <v>0</v>
      </c>
      <c r="AA441" s="93">
        <f>SUM('18'!AA441)</f>
        <v>0</v>
      </c>
      <c r="AB441" s="73"/>
      <c r="AC441" s="54"/>
      <c r="AD441" s="32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SUM('18'!G442)</f>
        <v>0</v>
      </c>
      <c r="H442" s="321">
        <f t="shared" si="84"/>
        <v>0</v>
      </c>
      <c r="I442" s="93">
        <f>SUM('18'!I442)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SUM('18'!O442)</f>
        <v>0</v>
      </c>
      <c r="P442" s="93">
        <f>SUM('18'!P442)</f>
        <v>0</v>
      </c>
      <c r="Q442" s="93">
        <f>SUM('18'!Q442)</f>
        <v>0</v>
      </c>
      <c r="R442" s="93">
        <f>SUM('18'!R442)</f>
        <v>0</v>
      </c>
      <c r="S442" s="93">
        <f>SUM('18'!S442)</f>
        <v>0</v>
      </c>
      <c r="T442" s="93">
        <f>SUM('18'!T442)</f>
        <v>0</v>
      </c>
      <c r="U442" s="93">
        <f>SUM('18'!U442)</f>
        <v>0</v>
      </c>
      <c r="V442" s="202">
        <f t="shared" si="87"/>
        <v>0</v>
      </c>
      <c r="W442" s="33" t="str">
        <f t="shared" si="88"/>
        <v/>
      </c>
      <c r="X442" s="93">
        <f>SUM('18'!X442)</f>
        <v>0</v>
      </c>
      <c r="Y442" s="93">
        <f>SUM('18'!Y442)</f>
        <v>0</v>
      </c>
      <c r="Z442" s="93">
        <f>SUM('18'!Z442)</f>
        <v>0</v>
      </c>
      <c r="AA442" s="93">
        <f>SUM('18'!AA442)</f>
        <v>0</v>
      </c>
      <c r="AB442" s="73"/>
      <c r="AC442" s="54"/>
      <c r="AD442" s="32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SUM('18'!G443)</f>
        <v>0</v>
      </c>
      <c r="H443" s="321">
        <f t="shared" si="84"/>
        <v>0</v>
      </c>
      <c r="I443" s="93">
        <f>SUM('18'!I443)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SUM('18'!O443)</f>
        <v>0</v>
      </c>
      <c r="P443" s="93">
        <f>SUM('18'!P443)</f>
        <v>0</v>
      </c>
      <c r="Q443" s="93">
        <f>SUM('18'!Q443)</f>
        <v>0</v>
      </c>
      <c r="R443" s="93">
        <f>SUM('18'!R443)</f>
        <v>0</v>
      </c>
      <c r="S443" s="93">
        <f>SUM('18'!S443)</f>
        <v>0</v>
      </c>
      <c r="T443" s="93">
        <f>SUM('18'!T443)</f>
        <v>0</v>
      </c>
      <c r="U443" s="93">
        <f>SUM('18'!U443)</f>
        <v>0</v>
      </c>
      <c r="V443" s="202">
        <f t="shared" si="87"/>
        <v>0</v>
      </c>
      <c r="W443" s="33" t="str">
        <f t="shared" si="88"/>
        <v/>
      </c>
      <c r="X443" s="93">
        <f>SUM('18'!X443)</f>
        <v>0</v>
      </c>
      <c r="Y443" s="93">
        <f>SUM('18'!Y443)</f>
        <v>0</v>
      </c>
      <c r="Z443" s="93">
        <f>SUM('18'!Z443)</f>
        <v>0</v>
      </c>
      <c r="AA443" s="93">
        <f>SUM('18'!AA443)</f>
        <v>0</v>
      </c>
      <c r="AB443" s="73"/>
      <c r="AC443" s="54"/>
      <c r="AD443" s="32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SUM('18'!G444)</f>
        <v>0</v>
      </c>
      <c r="H444" s="321">
        <f t="shared" si="84"/>
        <v>0</v>
      </c>
      <c r="I444" s="93">
        <f>SUM('18'!I444)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SUM('18'!O444)</f>
        <v>0</v>
      </c>
      <c r="P444" s="93">
        <f>SUM('18'!P444)</f>
        <v>0</v>
      </c>
      <c r="Q444" s="93">
        <f>SUM('18'!Q444)</f>
        <v>0</v>
      </c>
      <c r="R444" s="93">
        <f>SUM('18'!R444)</f>
        <v>0</v>
      </c>
      <c r="S444" s="93">
        <f>SUM('18'!S444)</f>
        <v>0</v>
      </c>
      <c r="T444" s="93">
        <f>SUM('18'!T444)</f>
        <v>0</v>
      </c>
      <c r="U444" s="93">
        <f>SUM('18'!U444)</f>
        <v>0</v>
      </c>
      <c r="V444" s="202">
        <f t="shared" si="87"/>
        <v>0</v>
      </c>
      <c r="W444" s="33" t="str">
        <f t="shared" si="88"/>
        <v/>
      </c>
      <c r="X444" s="93">
        <f>SUM('18'!X444)</f>
        <v>0</v>
      </c>
      <c r="Y444" s="93">
        <f>SUM('18'!Y444)</f>
        <v>0</v>
      </c>
      <c r="Z444" s="93">
        <f>SUM('18'!Z444)</f>
        <v>0</v>
      </c>
      <c r="AA444" s="93">
        <f>SUM('18'!AA444)</f>
        <v>0</v>
      </c>
      <c r="AB444" s="73"/>
      <c r="AC444" s="54"/>
      <c r="AD444" s="32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SUM('18'!G445)</f>
        <v>0</v>
      </c>
      <c r="H445" s="321">
        <f t="shared" si="84"/>
        <v>0</v>
      </c>
      <c r="I445" s="93">
        <f>SUM('18'!I445)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SUM('18'!O445)</f>
        <v>0</v>
      </c>
      <c r="P445" s="93">
        <f>SUM('18'!P445)</f>
        <v>0</v>
      </c>
      <c r="Q445" s="93">
        <f>SUM('18'!Q445)</f>
        <v>0</v>
      </c>
      <c r="R445" s="93">
        <f>SUM('18'!R445)</f>
        <v>0</v>
      </c>
      <c r="S445" s="93">
        <f>SUM('18'!S445)</f>
        <v>0</v>
      </c>
      <c r="T445" s="93">
        <f>SUM('18'!T445)</f>
        <v>0</v>
      </c>
      <c r="U445" s="93">
        <f>SUM('18'!U445)</f>
        <v>0</v>
      </c>
      <c r="V445" s="202">
        <f t="shared" si="87"/>
        <v>0</v>
      </c>
      <c r="W445" s="33" t="str">
        <f t="shared" si="88"/>
        <v/>
      </c>
      <c r="X445" s="93">
        <f>SUM('18'!X445)</f>
        <v>0</v>
      </c>
      <c r="Y445" s="93">
        <f>SUM('18'!Y445)</f>
        <v>0</v>
      </c>
      <c r="Z445" s="93">
        <f>SUM('18'!Z445)</f>
        <v>0</v>
      </c>
      <c r="AA445" s="93">
        <f>SUM('18'!AA445)</f>
        <v>0</v>
      </c>
      <c r="AB445" s="73"/>
      <c r="AC445" s="54"/>
      <c r="AD445" s="32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SUM('18'!G446)</f>
        <v>0</v>
      </c>
      <c r="H446" s="321">
        <f t="shared" si="84"/>
        <v>0</v>
      </c>
      <c r="I446" s="93">
        <f>SUM('18'!I446)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SUM('18'!O446)</f>
        <v>0</v>
      </c>
      <c r="P446" s="93">
        <f>SUM('18'!P446)</f>
        <v>0</v>
      </c>
      <c r="Q446" s="93">
        <f>SUM('18'!Q446)</f>
        <v>0</v>
      </c>
      <c r="R446" s="93">
        <f>SUM('18'!R446)</f>
        <v>0</v>
      </c>
      <c r="S446" s="93">
        <f>SUM('18'!S446)</f>
        <v>0</v>
      </c>
      <c r="T446" s="93">
        <f>SUM('18'!T446)</f>
        <v>0</v>
      </c>
      <c r="U446" s="93">
        <f>SUM('18'!U446)</f>
        <v>0</v>
      </c>
      <c r="V446" s="202">
        <f t="shared" si="87"/>
        <v>0</v>
      </c>
      <c r="W446" s="33" t="str">
        <f t="shared" si="88"/>
        <v/>
      </c>
      <c r="X446" s="93">
        <f>SUM('18'!X446)</f>
        <v>0</v>
      </c>
      <c r="Y446" s="93">
        <f>SUM('18'!Y446)</f>
        <v>0</v>
      </c>
      <c r="Z446" s="93">
        <f>SUM('18'!Z446)</f>
        <v>0</v>
      </c>
      <c r="AA446" s="93">
        <f>SUM('18'!AA446)</f>
        <v>0</v>
      </c>
      <c r="AB446" s="73"/>
      <c r="AC446" s="54"/>
      <c r="AD446" s="32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SUM('18'!G447)</f>
        <v>0</v>
      </c>
      <c r="H447" s="321">
        <f t="shared" si="84"/>
        <v>0</v>
      </c>
      <c r="I447" s="93">
        <f>SUM('18'!I447)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SUM('18'!O447)</f>
        <v>0</v>
      </c>
      <c r="P447" s="93">
        <f>SUM('18'!P447)</f>
        <v>0</v>
      </c>
      <c r="Q447" s="93">
        <f>SUM('18'!Q447)</f>
        <v>0</v>
      </c>
      <c r="R447" s="93">
        <f>SUM('18'!R447)</f>
        <v>0</v>
      </c>
      <c r="S447" s="93">
        <f>SUM('18'!S447)</f>
        <v>0</v>
      </c>
      <c r="T447" s="93">
        <f>SUM('18'!T447)</f>
        <v>0</v>
      </c>
      <c r="U447" s="93">
        <f>SUM('18'!U447)</f>
        <v>0</v>
      </c>
      <c r="V447" s="202">
        <f t="shared" si="87"/>
        <v>0</v>
      </c>
      <c r="W447" s="33" t="str">
        <f t="shared" si="88"/>
        <v/>
      </c>
      <c r="X447" s="93">
        <f>SUM('18'!X447)</f>
        <v>0</v>
      </c>
      <c r="Y447" s="93">
        <f>SUM('18'!Y447)</f>
        <v>0</v>
      </c>
      <c r="Z447" s="93">
        <f>SUM('18'!Z447)</f>
        <v>0</v>
      </c>
      <c r="AA447" s="93">
        <f>SUM('18'!AA447)</f>
        <v>0</v>
      </c>
      <c r="AB447" s="73"/>
      <c r="AC447" s="54"/>
      <c r="AD447" s="32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SUM('18'!G448)</f>
        <v>0</v>
      </c>
      <c r="H448" s="321">
        <f t="shared" si="84"/>
        <v>0</v>
      </c>
      <c r="I448" s="93">
        <f>SUM('18'!I448)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SUM('18'!O448)</f>
        <v>0</v>
      </c>
      <c r="P448" s="93">
        <f>SUM('18'!P448)</f>
        <v>0</v>
      </c>
      <c r="Q448" s="93">
        <f>SUM('18'!Q448)</f>
        <v>0</v>
      </c>
      <c r="R448" s="93">
        <f>SUM('18'!R448)</f>
        <v>0</v>
      </c>
      <c r="S448" s="93">
        <f>SUM('18'!S448)</f>
        <v>0</v>
      </c>
      <c r="T448" s="93">
        <f>SUM('18'!T448)</f>
        <v>0</v>
      </c>
      <c r="U448" s="93">
        <f>SUM('18'!U448)</f>
        <v>0</v>
      </c>
      <c r="V448" s="202">
        <f t="shared" si="87"/>
        <v>0</v>
      </c>
      <c r="W448" s="33" t="str">
        <f t="shared" si="88"/>
        <v/>
      </c>
      <c r="X448" s="93">
        <f>SUM('18'!X448)</f>
        <v>0</v>
      </c>
      <c r="Y448" s="93">
        <f>SUM('18'!Y448)</f>
        <v>0</v>
      </c>
      <c r="Z448" s="93">
        <f>SUM('18'!Z448)</f>
        <v>0</v>
      </c>
      <c r="AA448" s="93">
        <f>SUM('18'!AA448)</f>
        <v>0</v>
      </c>
      <c r="AB448" s="73"/>
      <c r="AC448" s="54"/>
      <c r="AD448" s="32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SUM('18'!G449)</f>
        <v>0</v>
      </c>
      <c r="H449" s="321">
        <f t="shared" si="84"/>
        <v>0</v>
      </c>
      <c r="I449" s="93">
        <f>SUM('18'!I449)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SUM('18'!O449)</f>
        <v>0</v>
      </c>
      <c r="P449" s="93">
        <f>SUM('18'!P449)</f>
        <v>0</v>
      </c>
      <c r="Q449" s="93">
        <f>SUM('18'!Q449)</f>
        <v>0</v>
      </c>
      <c r="R449" s="93">
        <f>SUM('18'!R449)</f>
        <v>0</v>
      </c>
      <c r="S449" s="93">
        <f>SUM('18'!S449)</f>
        <v>0</v>
      </c>
      <c r="T449" s="93">
        <f>SUM('18'!T449)</f>
        <v>0</v>
      </c>
      <c r="U449" s="93">
        <f>SUM('18'!U449)</f>
        <v>0</v>
      </c>
      <c r="V449" s="202"/>
      <c r="W449" s="33"/>
      <c r="X449" s="93">
        <f>SUM('18'!X449)</f>
        <v>0</v>
      </c>
      <c r="Y449" s="93">
        <f>SUM('18'!Y449)</f>
        <v>0</v>
      </c>
      <c r="Z449" s="93">
        <f>SUM('18'!Z449)</f>
        <v>0</v>
      </c>
      <c r="AA449" s="93">
        <f>SUM('18'!AA449)</f>
        <v>0</v>
      </c>
      <c r="AB449" s="73"/>
      <c r="AC449" s="54"/>
      <c r="AD449" s="32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SUM('18'!G450)</f>
        <v>0</v>
      </c>
      <c r="H450" s="321">
        <f t="shared" si="84"/>
        <v>0</v>
      </c>
      <c r="I450" s="93">
        <f>SUM('18'!I450)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SUM('18'!O450)</f>
        <v>0</v>
      </c>
      <c r="P450" s="93">
        <f>SUM('18'!P450)</f>
        <v>0</v>
      </c>
      <c r="Q450" s="93">
        <f>SUM('18'!Q450)</f>
        <v>0</v>
      </c>
      <c r="R450" s="93">
        <f>SUM('18'!R450)</f>
        <v>0</v>
      </c>
      <c r="S450" s="93">
        <f>SUM('18'!S450)</f>
        <v>0</v>
      </c>
      <c r="T450" s="93">
        <f>SUM('18'!T450)</f>
        <v>0</v>
      </c>
      <c r="U450" s="93">
        <f>SUM('18'!U450)</f>
        <v>0</v>
      </c>
      <c r="V450" s="202"/>
      <c r="W450" s="33"/>
      <c r="X450" s="93">
        <f>SUM('18'!X450)</f>
        <v>0</v>
      </c>
      <c r="Y450" s="93">
        <f>SUM('18'!Y450)</f>
        <v>0</v>
      </c>
      <c r="Z450" s="93">
        <f>SUM('18'!Z450)</f>
        <v>0</v>
      </c>
      <c r="AA450" s="93">
        <f>SUM('18'!AA450)</f>
        <v>0</v>
      </c>
      <c r="AB450" s="73"/>
      <c r="AC450" s="54"/>
      <c r="AD450" s="32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SUM('18'!G451)</f>
        <v>0</v>
      </c>
      <c r="H451" s="321">
        <f t="shared" si="84"/>
        <v>0</v>
      </c>
      <c r="I451" s="93">
        <f>SUM('18'!I451)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SUM('18'!O451)</f>
        <v>0</v>
      </c>
      <c r="P451" s="93">
        <f>SUM('18'!P451)</f>
        <v>0</v>
      </c>
      <c r="Q451" s="93">
        <f>SUM('18'!Q451)</f>
        <v>0</v>
      </c>
      <c r="R451" s="93">
        <f>SUM('18'!R451)</f>
        <v>0</v>
      </c>
      <c r="S451" s="93">
        <f>SUM('18'!S451)</f>
        <v>0</v>
      </c>
      <c r="T451" s="93">
        <f>SUM('18'!T451)</f>
        <v>0</v>
      </c>
      <c r="U451" s="93">
        <f>SUM('18'!U451)</f>
        <v>0</v>
      </c>
      <c r="V451" s="202"/>
      <c r="W451" s="33"/>
      <c r="X451" s="93">
        <f>SUM('18'!X451)</f>
        <v>0</v>
      </c>
      <c r="Y451" s="93">
        <f>SUM('18'!Y451)</f>
        <v>0</v>
      </c>
      <c r="Z451" s="93">
        <f>SUM('18'!Z451)</f>
        <v>0</v>
      </c>
      <c r="AA451" s="93">
        <f>SUM('18'!AA451)</f>
        <v>0</v>
      </c>
      <c r="AB451" s="73"/>
      <c r="AC451" s="54"/>
      <c r="AD451" s="32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342</v>
      </c>
      <c r="C452" s="183" t="s">
        <v>372</v>
      </c>
      <c r="D452" s="17">
        <v>5</v>
      </c>
      <c r="E452" s="17"/>
      <c r="F452" s="6"/>
      <c r="G452" s="93">
        <f>SUM('18'!G452)</f>
        <v>0</v>
      </c>
      <c r="H452" s="321">
        <f t="shared" si="84"/>
        <v>0</v>
      </c>
      <c r="I452" s="93">
        <f>SUM('18'!I452)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SUM('18'!O452)</f>
        <v>0</v>
      </c>
      <c r="P452" s="93">
        <f>SUM('18'!P452)</f>
        <v>0</v>
      </c>
      <c r="Q452" s="93">
        <f>SUM('18'!Q452)</f>
        <v>0</v>
      </c>
      <c r="R452" s="93">
        <f>SUM('18'!R452)</f>
        <v>0</v>
      </c>
      <c r="S452" s="93">
        <f>SUM('18'!S452)</f>
        <v>0</v>
      </c>
      <c r="T452" s="93">
        <f>SUM('18'!T452)</f>
        <v>0</v>
      </c>
      <c r="U452" s="93">
        <f>SUM('18'!U452)</f>
        <v>0</v>
      </c>
      <c r="V452" s="202"/>
      <c r="W452" s="33"/>
      <c r="X452" s="93">
        <f>SUM('18'!X452)</f>
        <v>0</v>
      </c>
      <c r="Y452" s="93">
        <f>SUM('18'!Y452)</f>
        <v>0</v>
      </c>
      <c r="Z452" s="93">
        <f>SUM('18'!Z452)</f>
        <v>0</v>
      </c>
      <c r="AA452" s="93">
        <f>SUM('18'!AA452)</f>
        <v>0</v>
      </c>
      <c r="AB452" s="73"/>
      <c r="AC452" s="54"/>
      <c r="AD452" s="32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SUM('18'!G453)</f>
        <v>0</v>
      </c>
      <c r="H453" s="321">
        <f t="shared" si="84"/>
        <v>0</v>
      </c>
      <c r="I453" s="93">
        <f>SUM('18'!I453)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SUM('18'!O453)</f>
        <v>0</v>
      </c>
      <c r="P453" s="93">
        <f>SUM('18'!P453)</f>
        <v>0</v>
      </c>
      <c r="Q453" s="93">
        <f>SUM('18'!Q453)</f>
        <v>0</v>
      </c>
      <c r="R453" s="93">
        <f>SUM('18'!R453)</f>
        <v>0</v>
      </c>
      <c r="S453" s="93">
        <f>SUM('18'!S453)</f>
        <v>0</v>
      </c>
      <c r="T453" s="93">
        <f>SUM('18'!T453)</f>
        <v>0</v>
      </c>
      <c r="U453" s="93">
        <f>SUM('18'!U453)</f>
        <v>0</v>
      </c>
      <c r="V453" s="202"/>
      <c r="W453" s="33"/>
      <c r="X453" s="93">
        <f>SUM('18'!X453)</f>
        <v>0</v>
      </c>
      <c r="Y453" s="93">
        <f>SUM('18'!Y453)</f>
        <v>0</v>
      </c>
      <c r="Z453" s="93">
        <f>SUM('18'!Z453)</f>
        <v>0</v>
      </c>
      <c r="AA453" s="93">
        <f>SUM('18'!AA453)</f>
        <v>0</v>
      </c>
      <c r="AB453" s="73"/>
      <c r="AC453" s="54"/>
      <c r="AD453" s="32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SUM('18'!G454)</f>
        <v>0</v>
      </c>
      <c r="H454" s="321">
        <f t="shared" si="84"/>
        <v>0</v>
      </c>
      <c r="I454" s="93">
        <f>SUM('18'!I454)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SUM('18'!O454)</f>
        <v>0</v>
      </c>
      <c r="P454" s="93">
        <f>SUM('18'!P454)</f>
        <v>0</v>
      </c>
      <c r="Q454" s="93">
        <f>SUM('18'!Q454)</f>
        <v>0</v>
      </c>
      <c r="R454" s="93">
        <f>SUM('18'!R454)</f>
        <v>0</v>
      </c>
      <c r="S454" s="93">
        <f>SUM('18'!S454)</f>
        <v>0</v>
      </c>
      <c r="T454" s="93">
        <f>SUM('18'!T454)</f>
        <v>0</v>
      </c>
      <c r="U454" s="93">
        <f>SUM('18'!U454)</f>
        <v>0</v>
      </c>
      <c r="V454" s="202"/>
      <c r="W454" s="33"/>
      <c r="X454" s="93">
        <f>SUM('18'!X454)</f>
        <v>0</v>
      </c>
      <c r="Y454" s="93">
        <f>SUM('18'!Y454)</f>
        <v>0</v>
      </c>
      <c r="Z454" s="93">
        <f>SUM('18'!Z454)</f>
        <v>0</v>
      </c>
      <c r="AA454" s="93">
        <f>SUM('18'!AA454)</f>
        <v>0</v>
      </c>
      <c r="AB454" s="73"/>
      <c r="AC454" s="54"/>
      <c r="AD454" s="32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SUM('18'!G455)</f>
        <v>0</v>
      </c>
      <c r="H455" s="321">
        <f t="shared" si="84"/>
        <v>0</v>
      </c>
      <c r="I455" s="93">
        <f>SUM('18'!I455)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SUM('18'!O455)</f>
        <v>0</v>
      </c>
      <c r="P455" s="93">
        <f>SUM('18'!P455)</f>
        <v>0</v>
      </c>
      <c r="Q455" s="93">
        <f>SUM('18'!Q455)</f>
        <v>0</v>
      </c>
      <c r="R455" s="93">
        <f>SUM('18'!R455)</f>
        <v>0</v>
      </c>
      <c r="S455" s="93">
        <f>SUM('18'!S455)</f>
        <v>0</v>
      </c>
      <c r="T455" s="93">
        <f>SUM('18'!T455)</f>
        <v>0</v>
      </c>
      <c r="U455" s="93">
        <f>SUM('18'!U455)</f>
        <v>0</v>
      </c>
      <c r="V455" s="202">
        <f>SUM(X455:AA455)</f>
        <v>0</v>
      </c>
      <c r="W455" s="33" t="str">
        <f>IF(ISERROR(V455/G455),"",V455/G455)</f>
        <v/>
      </c>
      <c r="X455" s="93">
        <f>SUM('18'!X455)</f>
        <v>0</v>
      </c>
      <c r="Y455" s="93">
        <f>SUM('18'!Y455)</f>
        <v>0</v>
      </c>
      <c r="Z455" s="93">
        <f>SUM('18'!Z455)</f>
        <v>0</v>
      </c>
      <c r="AA455" s="93">
        <f>SUM('18'!AA455)</f>
        <v>0</v>
      </c>
      <c r="AB455" s="73"/>
      <c r="AC455" s="54"/>
      <c r="AD455" s="32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SUM('18'!G456)</f>
        <v>0</v>
      </c>
      <c r="H456" s="321">
        <f t="shared" si="84"/>
        <v>0</v>
      </c>
      <c r="I456" s="93">
        <f>SUM('18'!I456)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SUM('18'!O456)</f>
        <v>0</v>
      </c>
      <c r="P456" s="93">
        <f>SUM('18'!P456)</f>
        <v>0</v>
      </c>
      <c r="Q456" s="93">
        <f>SUM('18'!Q456)</f>
        <v>0</v>
      </c>
      <c r="R456" s="93">
        <f>SUM('18'!R456)</f>
        <v>0</v>
      </c>
      <c r="S456" s="93">
        <f>SUM('18'!S456)</f>
        <v>0</v>
      </c>
      <c r="T456" s="93">
        <f>SUM('18'!T456)</f>
        <v>0</v>
      </c>
      <c r="U456" s="93">
        <f>SUM('18'!U456)</f>
        <v>0</v>
      </c>
      <c r="V456" s="202">
        <f>SUM(X456:AA456)</f>
        <v>0</v>
      </c>
      <c r="W456" s="33" t="str">
        <f>IF(ISERROR(V456/G456),"",V456/G456)</f>
        <v/>
      </c>
      <c r="X456" s="93">
        <f>SUM('18'!X456)</f>
        <v>0</v>
      </c>
      <c r="Y456" s="93">
        <f>SUM('18'!Y456)</f>
        <v>0</v>
      </c>
      <c r="Z456" s="93">
        <f>SUM('18'!Z456)</f>
        <v>0</v>
      </c>
      <c r="AA456" s="93">
        <f>SUM('18'!AA456)</f>
        <v>0</v>
      </c>
      <c r="AB456" s="73"/>
      <c r="AC456" s="54"/>
      <c r="AD456" s="32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SUM('18'!G457)</f>
        <v>0</v>
      </c>
      <c r="H457" s="321">
        <f t="shared" si="84"/>
        <v>0</v>
      </c>
      <c r="I457" s="93">
        <f>SUM('18'!I457)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2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SUM('18'!G458)</f>
        <v>0</v>
      </c>
      <c r="H458" s="321">
        <f t="shared" si="84"/>
        <v>0</v>
      </c>
      <c r="I458" s="93">
        <f>SUM('18'!I458)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2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SUM('18'!G459)</f>
        <v>0</v>
      </c>
      <c r="H459" s="321">
        <f t="shared" si="84"/>
        <v>0</v>
      </c>
      <c r="I459" s="93">
        <f>SUM('18'!I459)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2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SUM('18'!G460)</f>
        <v>0</v>
      </c>
      <c r="H460" s="321">
        <f t="shared" si="84"/>
        <v>0</v>
      </c>
      <c r="I460" s="93">
        <f>SUM('18'!I460)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SUM('18'!O460)</f>
        <v>0</v>
      </c>
      <c r="P460" s="93">
        <f>SUM('18'!P460)</f>
        <v>0</v>
      </c>
      <c r="Q460" s="93">
        <f>SUM('18'!Q460)</f>
        <v>0</v>
      </c>
      <c r="R460" s="93">
        <f>SUM('18'!R460)</f>
        <v>0</v>
      </c>
      <c r="S460" s="93">
        <f>SUM('18'!S460)</f>
        <v>0</v>
      </c>
      <c r="T460" s="93">
        <f>SUM('18'!T460)</f>
        <v>0</v>
      </c>
      <c r="U460" s="93">
        <f>SUM('18'!U460)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SUM('18'!X460)</f>
        <v>0</v>
      </c>
      <c r="Y460" s="93">
        <f>SUM('18'!Y460)</f>
        <v>0</v>
      </c>
      <c r="Z460" s="93">
        <f>SUM('18'!Z460)</f>
        <v>0</v>
      </c>
      <c r="AA460" s="93">
        <f>SUM('18'!AA460)</f>
        <v>0</v>
      </c>
      <c r="AB460" s="73"/>
      <c r="AC460" s="54"/>
      <c r="AD460" s="32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SUM('18'!G461)</f>
        <v>0</v>
      </c>
      <c r="H461" s="321">
        <f t="shared" si="84"/>
        <v>0</v>
      </c>
      <c r="I461" s="93">
        <f>SUM('18'!I461)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SUM('18'!O461)</f>
        <v>0</v>
      </c>
      <c r="P461" s="93">
        <f>SUM('18'!P461)</f>
        <v>0</v>
      </c>
      <c r="Q461" s="93">
        <f>SUM('18'!Q461)</f>
        <v>0</v>
      </c>
      <c r="R461" s="93">
        <f>SUM('18'!R461)</f>
        <v>0</v>
      </c>
      <c r="S461" s="93">
        <f>SUM('18'!S461)</f>
        <v>0</v>
      </c>
      <c r="T461" s="93">
        <f>SUM('18'!T461)</f>
        <v>0</v>
      </c>
      <c r="U461" s="93">
        <f>SUM('18'!U461)</f>
        <v>0</v>
      </c>
      <c r="V461" s="202">
        <f>SUM(X461:AA461)</f>
        <v>0</v>
      </c>
      <c r="W461" s="33" t="str">
        <f t="shared" si="89"/>
        <v/>
      </c>
      <c r="X461" s="93">
        <f>SUM('18'!X461)</f>
        <v>0</v>
      </c>
      <c r="Y461" s="93">
        <f>SUM('18'!Y461)</f>
        <v>0</v>
      </c>
      <c r="Z461" s="93">
        <f>SUM('18'!Z461)</f>
        <v>0</v>
      </c>
      <c r="AA461" s="93">
        <f>SUM('18'!AA461)</f>
        <v>0</v>
      </c>
      <c r="AB461" s="73"/>
      <c r="AC461" s="54"/>
      <c r="AD461" s="32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SUM('18'!G462)</f>
        <v>0</v>
      </c>
      <c r="H462" s="321">
        <f t="shared" si="84"/>
        <v>0</v>
      </c>
      <c r="I462" s="93">
        <f>SUM('18'!I462)</f>
        <v>0</v>
      </c>
      <c r="J462" s="31" t="str">
        <f t="array" ref="J462">IF(ISERROR(G462/I462),"",G462/I462)</f>
        <v/>
      </c>
      <c r="K462" s="321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SUM('18'!O462)</f>
        <v>0</v>
      </c>
      <c r="P462" s="93">
        <f>SUM('18'!P462)</f>
        <v>0</v>
      </c>
      <c r="Q462" s="93">
        <f>SUM('18'!Q462)</f>
        <v>0</v>
      </c>
      <c r="R462" s="93">
        <f>SUM('18'!R462)</f>
        <v>0</v>
      </c>
      <c r="S462" s="93">
        <f>SUM('18'!S462)</f>
        <v>0</v>
      </c>
      <c r="T462" s="93">
        <f>SUM('18'!T462)</f>
        <v>0</v>
      </c>
      <c r="U462" s="93">
        <f>SUM('18'!U462)</f>
        <v>0</v>
      </c>
      <c r="V462" s="202">
        <f>SUM(X462:AA462)</f>
        <v>0</v>
      </c>
      <c r="W462" s="33" t="str">
        <f t="shared" si="89"/>
        <v/>
      </c>
      <c r="X462" s="93">
        <f>SUM('18'!X462)</f>
        <v>0</v>
      </c>
      <c r="Y462" s="93">
        <f>SUM('18'!Y462)</f>
        <v>0</v>
      </c>
      <c r="Z462" s="93">
        <f>SUM('18'!Z462)</f>
        <v>0</v>
      </c>
      <c r="AA462" s="93">
        <f>SUM('18'!AA462)</f>
        <v>0</v>
      </c>
      <c r="AB462" s="73"/>
      <c r="AC462" s="54"/>
      <c r="AD462" s="32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10" t="s">
        <v>92</v>
      </c>
      <c r="B463" s="611"/>
      <c r="C463" s="31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SUM('18'!G464)</f>
        <v>0</v>
      </c>
      <c r="H464" s="321">
        <f>D464*G464</f>
        <v>0</v>
      </c>
      <c r="I464" s="93">
        <f>SUM('18'!I464)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SUM('18'!O464)</f>
        <v>0</v>
      </c>
      <c r="P464" s="93">
        <f>SUM('18'!P464)</f>
        <v>0</v>
      </c>
      <c r="Q464" s="93">
        <f>SUM('18'!Q464)</f>
        <v>0</v>
      </c>
      <c r="R464" s="93">
        <f>SUM('18'!R464)</f>
        <v>0</v>
      </c>
      <c r="S464" s="93">
        <f>SUM('18'!S464)</f>
        <v>0</v>
      </c>
      <c r="T464" s="93">
        <f>SUM('18'!T464)</f>
        <v>0</v>
      </c>
      <c r="U464" s="93">
        <f>SUM('18'!U464)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SUM('18'!X464)</f>
        <v>0</v>
      </c>
      <c r="Y464" s="93">
        <f>SUM('18'!Y464)</f>
        <v>0</v>
      </c>
      <c r="Z464" s="93">
        <f>SUM('18'!Z464)</f>
        <v>0</v>
      </c>
      <c r="AA464" s="93">
        <f>SUM('18'!AA464)</f>
        <v>0</v>
      </c>
      <c r="AB464" s="73"/>
      <c r="AC464" s="54"/>
      <c r="AD464" s="32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SUM('18'!G465)</f>
        <v>0</v>
      </c>
      <c r="H465" s="321">
        <f t="shared" ref="H465:H478" si="94">D465*G465</f>
        <v>0</v>
      </c>
      <c r="I465" s="93">
        <f>SUM('18'!I465)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SUM('18'!O465)</f>
        <v>0</v>
      </c>
      <c r="P465" s="93">
        <f>SUM('18'!P465)</f>
        <v>0</v>
      </c>
      <c r="Q465" s="93">
        <f>SUM('18'!Q465)</f>
        <v>0</v>
      </c>
      <c r="R465" s="93">
        <f>SUM('18'!R465)</f>
        <v>0</v>
      </c>
      <c r="S465" s="93">
        <f>SUM('18'!S465)</f>
        <v>0</v>
      </c>
      <c r="T465" s="93">
        <f>SUM('18'!T465)</f>
        <v>0</v>
      </c>
      <c r="U465" s="93">
        <f>SUM('18'!U465)</f>
        <v>0</v>
      </c>
      <c r="V465" s="202">
        <f t="shared" si="93"/>
        <v>0</v>
      </c>
      <c r="W465" s="33" t="str">
        <f t="shared" si="89"/>
        <v/>
      </c>
      <c r="X465" s="93">
        <f>SUM('18'!X465)</f>
        <v>0</v>
      </c>
      <c r="Y465" s="93">
        <f>SUM('18'!Y465)</f>
        <v>0</v>
      </c>
      <c r="Z465" s="93">
        <f>SUM('18'!Z465)</f>
        <v>0</v>
      </c>
      <c r="AA465" s="93">
        <f>SUM('18'!AA465)</f>
        <v>0</v>
      </c>
      <c r="AB465" s="73"/>
      <c r="AC465" s="54"/>
      <c r="AD465" s="32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SUM('18'!G466)</f>
        <v>0</v>
      </c>
      <c r="H466" s="321">
        <f t="shared" si="94"/>
        <v>0</v>
      </c>
      <c r="I466" s="93">
        <f>SUM('18'!I466)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SUM('18'!O466)</f>
        <v>0</v>
      </c>
      <c r="P466" s="93">
        <f>SUM('18'!P466)</f>
        <v>0</v>
      </c>
      <c r="Q466" s="93">
        <f>SUM('18'!Q466)</f>
        <v>0</v>
      </c>
      <c r="R466" s="93">
        <f>SUM('18'!R466)</f>
        <v>0</v>
      </c>
      <c r="S466" s="93">
        <f>SUM('18'!S466)</f>
        <v>0</v>
      </c>
      <c r="T466" s="93">
        <f>SUM('18'!T466)</f>
        <v>0</v>
      </c>
      <c r="U466" s="93">
        <f>SUM('18'!U466)</f>
        <v>0</v>
      </c>
      <c r="V466" s="202">
        <f t="shared" si="93"/>
        <v>0</v>
      </c>
      <c r="W466" s="33" t="str">
        <f t="shared" si="89"/>
        <v/>
      </c>
      <c r="X466" s="93">
        <f>SUM('18'!X466)</f>
        <v>0</v>
      </c>
      <c r="Y466" s="93">
        <f>SUM('18'!Y466)</f>
        <v>0</v>
      </c>
      <c r="Z466" s="93">
        <f>SUM('18'!Z466)</f>
        <v>0</v>
      </c>
      <c r="AA466" s="93">
        <f>SUM('18'!AA466)</f>
        <v>0</v>
      </c>
      <c r="AB466" s="73"/>
      <c r="AC466" s="54"/>
      <c r="AD466" s="32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SUM('18'!G467)</f>
        <v>0</v>
      </c>
      <c r="H467" s="321">
        <f t="shared" si="94"/>
        <v>0</v>
      </c>
      <c r="I467" s="93">
        <f>SUM('18'!I467)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SUM('18'!O467)</f>
        <v>0</v>
      </c>
      <c r="P467" s="93">
        <f>SUM('18'!P467)</f>
        <v>0</v>
      </c>
      <c r="Q467" s="93">
        <f>SUM('18'!Q467)</f>
        <v>0</v>
      </c>
      <c r="R467" s="93">
        <f>SUM('18'!R467)</f>
        <v>0</v>
      </c>
      <c r="S467" s="93">
        <f>SUM('18'!S467)</f>
        <v>0</v>
      </c>
      <c r="T467" s="93">
        <f>SUM('18'!T467)</f>
        <v>0</v>
      </c>
      <c r="U467" s="93">
        <f>SUM('18'!U467)</f>
        <v>0</v>
      </c>
      <c r="V467" s="202">
        <f t="shared" si="93"/>
        <v>0</v>
      </c>
      <c r="W467" s="33" t="str">
        <f t="shared" si="89"/>
        <v/>
      </c>
      <c r="X467" s="93">
        <f>SUM('18'!X467)</f>
        <v>0</v>
      </c>
      <c r="Y467" s="93">
        <f>SUM('18'!Y467)</f>
        <v>0</v>
      </c>
      <c r="Z467" s="93">
        <f>SUM('18'!Z467)</f>
        <v>0</v>
      </c>
      <c r="AA467" s="93">
        <f>SUM('18'!AA467)</f>
        <v>0</v>
      </c>
      <c r="AB467" s="73"/>
      <c r="AC467" s="54"/>
      <c r="AD467" s="32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22" t="s">
        <v>72</v>
      </c>
      <c r="D468" s="17">
        <v>5.03</v>
      </c>
      <c r="E468" s="17"/>
      <c r="F468" s="6"/>
      <c r="G468" s="93">
        <f>SUM('18'!G468)</f>
        <v>0</v>
      </c>
      <c r="H468" s="321">
        <f t="shared" si="94"/>
        <v>0</v>
      </c>
      <c r="I468" s="93">
        <f>SUM('18'!I468)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SUM('18'!O468)</f>
        <v>0</v>
      </c>
      <c r="P468" s="93">
        <f>SUM('18'!P468)</f>
        <v>0</v>
      </c>
      <c r="Q468" s="93">
        <f>SUM('18'!Q468)</f>
        <v>0</v>
      </c>
      <c r="R468" s="93">
        <f>SUM('18'!R468)</f>
        <v>0</v>
      </c>
      <c r="S468" s="93">
        <f>SUM('18'!S468)</f>
        <v>0</v>
      </c>
      <c r="T468" s="93">
        <f>SUM('18'!T468)</f>
        <v>0</v>
      </c>
      <c r="U468" s="93">
        <f>SUM('18'!U468)</f>
        <v>0</v>
      </c>
      <c r="V468" s="202">
        <f t="shared" si="93"/>
        <v>0</v>
      </c>
      <c r="W468" s="33" t="str">
        <f t="shared" si="89"/>
        <v/>
      </c>
      <c r="X468" s="93">
        <f>SUM('18'!X468)</f>
        <v>0</v>
      </c>
      <c r="Y468" s="93">
        <f>SUM('18'!Y468)</f>
        <v>0</v>
      </c>
      <c r="Z468" s="93">
        <f>SUM('18'!Z468)</f>
        <v>0</v>
      </c>
      <c r="AA468" s="93">
        <f>SUM('18'!AA468)</f>
        <v>0</v>
      </c>
      <c r="AB468" s="73"/>
      <c r="AC468" s="54"/>
      <c r="AD468" s="32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SUM('18'!G469)</f>
        <v>0</v>
      </c>
      <c r="H469" s="321">
        <f t="shared" si="94"/>
        <v>0</v>
      </c>
      <c r="I469" s="93">
        <f>SUM('18'!I469)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SUM('18'!O469)</f>
        <v>0</v>
      </c>
      <c r="P469" s="93">
        <f>SUM('18'!P469)</f>
        <v>0</v>
      </c>
      <c r="Q469" s="93">
        <f>SUM('18'!Q469)</f>
        <v>0</v>
      </c>
      <c r="R469" s="93">
        <f>SUM('18'!R469)</f>
        <v>0</v>
      </c>
      <c r="S469" s="93">
        <f>SUM('18'!S469)</f>
        <v>0</v>
      </c>
      <c r="T469" s="93">
        <f>SUM('18'!T469)</f>
        <v>0</v>
      </c>
      <c r="U469" s="93">
        <f>SUM('18'!U469)</f>
        <v>0</v>
      </c>
      <c r="V469" s="202">
        <f t="shared" si="93"/>
        <v>0</v>
      </c>
      <c r="W469" s="33" t="str">
        <f t="shared" si="89"/>
        <v/>
      </c>
      <c r="X469" s="93">
        <f>SUM('18'!X469)</f>
        <v>0</v>
      </c>
      <c r="Y469" s="93">
        <f>SUM('18'!Y469)</f>
        <v>0</v>
      </c>
      <c r="Z469" s="93">
        <f>SUM('18'!Z469)</f>
        <v>0</v>
      </c>
      <c r="AA469" s="93">
        <f>SUM('18'!AA469)</f>
        <v>0</v>
      </c>
      <c r="AB469" s="73"/>
      <c r="AC469" s="54"/>
      <c r="AD469" s="32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SUM('18'!G470)</f>
        <v>0</v>
      </c>
      <c r="H470" s="321">
        <f t="shared" si="94"/>
        <v>0</v>
      </c>
      <c r="I470" s="93">
        <f>SUM('18'!I470)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SUM('18'!O470)</f>
        <v>0</v>
      </c>
      <c r="P470" s="93">
        <f>SUM('18'!P470)</f>
        <v>0</v>
      </c>
      <c r="Q470" s="93">
        <f>SUM('18'!Q470)</f>
        <v>0</v>
      </c>
      <c r="R470" s="93">
        <f>SUM('18'!R470)</f>
        <v>0</v>
      </c>
      <c r="S470" s="93">
        <f>SUM('18'!S470)</f>
        <v>0</v>
      </c>
      <c r="T470" s="93">
        <f>SUM('18'!T470)</f>
        <v>0</v>
      </c>
      <c r="U470" s="93">
        <f>SUM('18'!U470)</f>
        <v>0</v>
      </c>
      <c r="V470" s="202">
        <f t="shared" si="93"/>
        <v>0</v>
      </c>
      <c r="W470" s="33" t="str">
        <f t="shared" si="89"/>
        <v/>
      </c>
      <c r="X470" s="93">
        <f>SUM('18'!X470)</f>
        <v>0</v>
      </c>
      <c r="Y470" s="93">
        <f>SUM('18'!Y470)</f>
        <v>0</v>
      </c>
      <c r="Z470" s="93">
        <f>SUM('18'!Z470)</f>
        <v>0</v>
      </c>
      <c r="AA470" s="93">
        <f>SUM('18'!AA470)</f>
        <v>0</v>
      </c>
      <c r="AB470" s="73"/>
      <c r="AC470" s="54"/>
      <c r="AD470" s="32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22" t="s">
        <v>96</v>
      </c>
      <c r="D471" s="17">
        <v>5.03</v>
      </c>
      <c r="E471" s="17"/>
      <c r="F471" s="6"/>
      <c r="G471" s="93">
        <f>SUM('18'!G471)</f>
        <v>0</v>
      </c>
      <c r="H471" s="321">
        <f t="shared" si="94"/>
        <v>0</v>
      </c>
      <c r="I471" s="93">
        <f>SUM('18'!I471)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SUM('18'!O471)</f>
        <v>0</v>
      </c>
      <c r="P471" s="93">
        <f>SUM('18'!P471)</f>
        <v>0</v>
      </c>
      <c r="Q471" s="93">
        <f>SUM('18'!Q471)</f>
        <v>0</v>
      </c>
      <c r="R471" s="93">
        <f>SUM('18'!R471)</f>
        <v>0</v>
      </c>
      <c r="S471" s="93">
        <f>SUM('18'!S471)</f>
        <v>0</v>
      </c>
      <c r="T471" s="93">
        <f>SUM('18'!T471)</f>
        <v>0</v>
      </c>
      <c r="U471" s="93">
        <f>SUM('18'!U471)</f>
        <v>0</v>
      </c>
      <c r="V471" s="202">
        <f t="shared" si="93"/>
        <v>0</v>
      </c>
      <c r="W471" s="33" t="str">
        <f t="shared" si="89"/>
        <v/>
      </c>
      <c r="X471" s="93">
        <f>SUM('18'!X471)</f>
        <v>0</v>
      </c>
      <c r="Y471" s="93">
        <f>SUM('18'!Y471)</f>
        <v>0</v>
      </c>
      <c r="Z471" s="93">
        <f>SUM('18'!Z471)</f>
        <v>0</v>
      </c>
      <c r="AA471" s="93">
        <f>SUM('18'!AA471)</f>
        <v>0</v>
      </c>
      <c r="AB471" s="73"/>
      <c r="AC471" s="54"/>
      <c r="AD471" s="32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22" t="s">
        <v>82</v>
      </c>
      <c r="D472" s="17">
        <v>5.03</v>
      </c>
      <c r="E472" s="17"/>
      <c r="F472" s="6"/>
      <c r="G472" s="93">
        <f>SUM('18'!G472)</f>
        <v>0</v>
      </c>
      <c r="H472" s="321">
        <f t="shared" si="94"/>
        <v>0</v>
      </c>
      <c r="I472" s="93">
        <f>SUM('18'!I472)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SUM('18'!O472)</f>
        <v>0</v>
      </c>
      <c r="P472" s="93">
        <f>SUM('18'!P472)</f>
        <v>0</v>
      </c>
      <c r="Q472" s="93">
        <f>SUM('18'!Q472)</f>
        <v>0</v>
      </c>
      <c r="R472" s="93">
        <f>SUM('18'!R472)</f>
        <v>0</v>
      </c>
      <c r="S472" s="93">
        <f>SUM('18'!S472)</f>
        <v>0</v>
      </c>
      <c r="T472" s="93">
        <f>SUM('18'!T472)</f>
        <v>0</v>
      </c>
      <c r="U472" s="93">
        <f>SUM('18'!U472)</f>
        <v>0</v>
      </c>
      <c r="V472" s="202">
        <f t="shared" si="93"/>
        <v>0</v>
      </c>
      <c r="W472" s="33" t="str">
        <f t="shared" si="89"/>
        <v/>
      </c>
      <c r="X472" s="93">
        <f>SUM('18'!X472)</f>
        <v>0</v>
      </c>
      <c r="Y472" s="93">
        <f>SUM('18'!Y472)</f>
        <v>0</v>
      </c>
      <c r="Z472" s="93">
        <f>SUM('18'!Z472)</f>
        <v>0</v>
      </c>
      <c r="AA472" s="93">
        <f>SUM('18'!AA472)</f>
        <v>0</v>
      </c>
      <c r="AB472" s="73"/>
      <c r="AC472" s="54"/>
      <c r="AD472" s="32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22" t="s">
        <v>72</v>
      </c>
      <c r="D473" s="17">
        <v>5.03</v>
      </c>
      <c r="E473" s="17"/>
      <c r="F473" s="6"/>
      <c r="G473" s="93">
        <f>SUM('18'!G473)</f>
        <v>0</v>
      </c>
      <c r="H473" s="321">
        <f t="shared" si="94"/>
        <v>0</v>
      </c>
      <c r="I473" s="93">
        <f>SUM('18'!I473)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SUM('18'!O473)</f>
        <v>0</v>
      </c>
      <c r="P473" s="93">
        <f>SUM('18'!P473)</f>
        <v>0</v>
      </c>
      <c r="Q473" s="93">
        <f>SUM('18'!Q473)</f>
        <v>0</v>
      </c>
      <c r="R473" s="93">
        <f>SUM('18'!R473)</f>
        <v>0</v>
      </c>
      <c r="S473" s="93">
        <f>SUM('18'!S473)</f>
        <v>0</v>
      </c>
      <c r="T473" s="93">
        <f>SUM('18'!T473)</f>
        <v>0</v>
      </c>
      <c r="U473" s="93">
        <f>SUM('18'!U473)</f>
        <v>0</v>
      </c>
      <c r="V473" s="202">
        <f t="shared" si="93"/>
        <v>0</v>
      </c>
      <c r="W473" s="33" t="str">
        <f t="shared" si="89"/>
        <v/>
      </c>
      <c r="X473" s="93">
        <f>SUM('18'!X473)</f>
        <v>0</v>
      </c>
      <c r="Y473" s="93">
        <f>SUM('18'!Y473)</f>
        <v>0</v>
      </c>
      <c r="Z473" s="93">
        <f>SUM('18'!Z473)</f>
        <v>0</v>
      </c>
      <c r="AA473" s="93">
        <f>SUM('18'!AA473)</f>
        <v>0</v>
      </c>
      <c r="AB473" s="73"/>
      <c r="AC473" s="54"/>
      <c r="AD473" s="32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22" t="s">
        <v>60</v>
      </c>
      <c r="D474" s="17">
        <v>5.03</v>
      </c>
      <c r="E474" s="17"/>
      <c r="F474" s="6"/>
      <c r="G474" s="93">
        <f>SUM('18'!G474)</f>
        <v>0</v>
      </c>
      <c r="H474" s="321">
        <f t="shared" si="94"/>
        <v>0</v>
      </c>
      <c r="I474" s="93">
        <f>SUM('18'!I474)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SUM('18'!O474)</f>
        <v>0</v>
      </c>
      <c r="P474" s="93">
        <f>SUM('18'!P474)</f>
        <v>0</v>
      </c>
      <c r="Q474" s="93">
        <f>SUM('18'!Q474)</f>
        <v>0</v>
      </c>
      <c r="R474" s="93">
        <f>SUM('18'!R474)</f>
        <v>0</v>
      </c>
      <c r="S474" s="93">
        <f>SUM('18'!S474)</f>
        <v>0</v>
      </c>
      <c r="T474" s="93">
        <f>SUM('18'!T474)</f>
        <v>0</v>
      </c>
      <c r="U474" s="93">
        <f>SUM('18'!U474)</f>
        <v>0</v>
      </c>
      <c r="V474" s="202">
        <f t="shared" si="93"/>
        <v>0</v>
      </c>
      <c r="W474" s="33" t="str">
        <f t="shared" si="89"/>
        <v/>
      </c>
      <c r="X474" s="93">
        <f>SUM('18'!X474)</f>
        <v>0</v>
      </c>
      <c r="Y474" s="93">
        <f>SUM('18'!Y474)</f>
        <v>0</v>
      </c>
      <c r="Z474" s="93">
        <f>SUM('18'!Z474)</f>
        <v>0</v>
      </c>
      <c r="AA474" s="93">
        <f>SUM('18'!AA474)</f>
        <v>0</v>
      </c>
      <c r="AB474" s="73"/>
      <c r="AC474" s="54"/>
      <c r="AD474" s="32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22" t="s">
        <v>96</v>
      </c>
      <c r="D475" s="17">
        <v>5.03</v>
      </c>
      <c r="E475" s="17"/>
      <c r="F475" s="6"/>
      <c r="G475" s="93">
        <f>SUM('18'!G475)</f>
        <v>0</v>
      </c>
      <c r="H475" s="321">
        <f t="shared" si="94"/>
        <v>0</v>
      </c>
      <c r="I475" s="93">
        <f>SUM('18'!I475)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SUM('18'!O475)</f>
        <v>0</v>
      </c>
      <c r="P475" s="93">
        <f>SUM('18'!P475)</f>
        <v>0</v>
      </c>
      <c r="Q475" s="93">
        <f>SUM('18'!Q475)</f>
        <v>0</v>
      </c>
      <c r="R475" s="93">
        <f>SUM('18'!R475)</f>
        <v>0</v>
      </c>
      <c r="S475" s="93">
        <f>SUM('18'!S475)</f>
        <v>0</v>
      </c>
      <c r="T475" s="93">
        <f>SUM('18'!T475)</f>
        <v>0</v>
      </c>
      <c r="U475" s="93">
        <f>SUM('18'!U475)</f>
        <v>0</v>
      </c>
      <c r="V475" s="202">
        <f t="shared" si="93"/>
        <v>0</v>
      </c>
      <c r="W475" s="33" t="str">
        <f t="shared" si="89"/>
        <v/>
      </c>
      <c r="X475" s="93">
        <f>SUM('18'!X475)</f>
        <v>0</v>
      </c>
      <c r="Y475" s="93">
        <f>SUM('18'!Y475)</f>
        <v>0</v>
      </c>
      <c r="Z475" s="93">
        <f>SUM('18'!Z475)</f>
        <v>0</v>
      </c>
      <c r="AA475" s="93">
        <f>SUM('18'!AA475)</f>
        <v>0</v>
      </c>
      <c r="AB475" s="73"/>
      <c r="AC475" s="54"/>
      <c r="AD475" s="32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22" t="s">
        <v>73</v>
      </c>
      <c r="D476" s="17">
        <v>5.03</v>
      </c>
      <c r="E476" s="17"/>
      <c r="F476" s="6"/>
      <c r="G476" s="93">
        <f>SUM('18'!G476)</f>
        <v>0</v>
      </c>
      <c r="H476" s="321">
        <f t="shared" si="94"/>
        <v>0</v>
      </c>
      <c r="I476" s="93">
        <f>SUM('18'!I476)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SUM('18'!O476)</f>
        <v>0</v>
      </c>
      <c r="P476" s="93">
        <f>SUM('18'!P476)</f>
        <v>0</v>
      </c>
      <c r="Q476" s="93">
        <f>SUM('18'!Q476)</f>
        <v>0</v>
      </c>
      <c r="R476" s="93">
        <f>SUM('18'!R476)</f>
        <v>0</v>
      </c>
      <c r="S476" s="93">
        <f>SUM('18'!S476)</f>
        <v>0</v>
      </c>
      <c r="T476" s="93">
        <f>SUM('18'!T476)</f>
        <v>0</v>
      </c>
      <c r="U476" s="93">
        <f>SUM('18'!U476)</f>
        <v>0</v>
      </c>
      <c r="V476" s="202">
        <f t="shared" si="93"/>
        <v>0</v>
      </c>
      <c r="W476" s="33" t="str">
        <f t="shared" si="89"/>
        <v/>
      </c>
      <c r="X476" s="93">
        <f>SUM('18'!X476)</f>
        <v>0</v>
      </c>
      <c r="Y476" s="93">
        <f>SUM('18'!Y476)</f>
        <v>0</v>
      </c>
      <c r="Z476" s="93">
        <f>SUM('18'!Z476)</f>
        <v>0</v>
      </c>
      <c r="AA476" s="93">
        <f>SUM('18'!AA476)</f>
        <v>0</v>
      </c>
      <c r="AB476" s="73"/>
      <c r="AC476" s="54"/>
      <c r="AD476" s="32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SUM('18'!G477)</f>
        <v>0</v>
      </c>
      <c r="H477" s="321">
        <f t="shared" si="94"/>
        <v>0</v>
      </c>
      <c r="I477" s="93">
        <f>SUM('18'!I477)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SUM('18'!O477)</f>
        <v>0</v>
      </c>
      <c r="P477" s="93">
        <f>SUM('18'!P477)</f>
        <v>0</v>
      </c>
      <c r="Q477" s="93">
        <f>SUM('18'!Q477)</f>
        <v>0</v>
      </c>
      <c r="R477" s="93">
        <f>SUM('18'!R477)</f>
        <v>0</v>
      </c>
      <c r="S477" s="93">
        <f>SUM('18'!S477)</f>
        <v>0</v>
      </c>
      <c r="T477" s="93">
        <f>SUM('18'!T477)</f>
        <v>0</v>
      </c>
      <c r="U477" s="93">
        <f>SUM('18'!U477)</f>
        <v>0</v>
      </c>
      <c r="V477" s="202">
        <f t="shared" si="93"/>
        <v>0</v>
      </c>
      <c r="W477" s="33" t="str">
        <f t="shared" si="89"/>
        <v/>
      </c>
      <c r="X477" s="93">
        <f>SUM('18'!X477)</f>
        <v>0</v>
      </c>
      <c r="Y477" s="93">
        <f>SUM('18'!Y477)</f>
        <v>0</v>
      </c>
      <c r="Z477" s="93">
        <f>SUM('18'!Z477)</f>
        <v>0</v>
      </c>
      <c r="AA477" s="93">
        <f>SUM('18'!AA477)</f>
        <v>0</v>
      </c>
      <c r="AB477" s="73"/>
      <c r="AC477" s="54"/>
      <c r="AD477" s="32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SUM('18'!G478)</f>
        <v>0</v>
      </c>
      <c r="H478" s="321">
        <f t="shared" si="94"/>
        <v>0</v>
      </c>
      <c r="I478" s="93">
        <f>SUM('18'!I478)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SUM('18'!O478)</f>
        <v>0</v>
      </c>
      <c r="P478" s="93">
        <f>SUM('18'!P478)</f>
        <v>0</v>
      </c>
      <c r="Q478" s="93">
        <f>SUM('18'!Q478)</f>
        <v>0</v>
      </c>
      <c r="R478" s="93">
        <f>SUM('18'!R478)</f>
        <v>0</v>
      </c>
      <c r="S478" s="93">
        <f>SUM('18'!S478)</f>
        <v>0</v>
      </c>
      <c r="T478" s="93">
        <f>SUM('18'!T478)</f>
        <v>0</v>
      </c>
      <c r="U478" s="93">
        <f>SUM('18'!U478)</f>
        <v>0</v>
      </c>
      <c r="V478" s="202">
        <f t="shared" si="93"/>
        <v>0</v>
      </c>
      <c r="W478" s="33" t="str">
        <f t="shared" si="89"/>
        <v/>
      </c>
      <c r="X478" s="93">
        <f>SUM('18'!X478)</f>
        <v>0</v>
      </c>
      <c r="Y478" s="93">
        <f>SUM('18'!Y478)</f>
        <v>0</v>
      </c>
      <c r="Z478" s="93">
        <f>SUM('18'!Z478)</f>
        <v>0</v>
      </c>
      <c r="AA478" s="93">
        <f>SUM('18'!AA478)</f>
        <v>0</v>
      </c>
      <c r="AB478" s="73"/>
      <c r="AC478" s="54"/>
      <c r="AD478" s="32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10" t="s">
        <v>99</v>
      </c>
      <c r="B479" s="611"/>
      <c r="C479" s="31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SUM('18'!G480)</f>
        <v>0</v>
      </c>
      <c r="H480" s="321">
        <f t="shared" ref="H480:H489" si="96">D480*G480</f>
        <v>0</v>
      </c>
      <c r="I480" s="93">
        <f>SUM('18'!I480)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SUM('18'!O480)</f>
        <v>0</v>
      </c>
      <c r="P480" s="93">
        <f>SUM('18'!P480)</f>
        <v>0</v>
      </c>
      <c r="Q480" s="93">
        <f>SUM('18'!Q480)</f>
        <v>0</v>
      </c>
      <c r="R480" s="93">
        <f>SUM('18'!R480)</f>
        <v>0</v>
      </c>
      <c r="S480" s="93">
        <f>SUM('18'!S480)</f>
        <v>0</v>
      </c>
      <c r="T480" s="93">
        <f>SUM('18'!T480)</f>
        <v>0</v>
      </c>
      <c r="U480" s="93">
        <f>SUM('18'!U480)</f>
        <v>0</v>
      </c>
      <c r="V480" s="202">
        <f>SUM(X480:AA480)</f>
        <v>0</v>
      </c>
      <c r="W480" s="33" t="str">
        <f t="shared" si="89"/>
        <v/>
      </c>
      <c r="X480" s="93">
        <f>SUM('18'!X480)</f>
        <v>0</v>
      </c>
      <c r="Y480" s="93">
        <f>SUM('18'!Y480)</f>
        <v>0</v>
      </c>
      <c r="Z480" s="93">
        <f>SUM('18'!Z480)</f>
        <v>0</v>
      </c>
      <c r="AA480" s="93">
        <f>SUM('18'!AA480)</f>
        <v>0</v>
      </c>
      <c r="AB480" s="73"/>
      <c r="AC480" s="54"/>
      <c r="AD480" s="32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SUM('18'!G481)</f>
        <v>0</v>
      </c>
      <c r="H481" s="321">
        <f t="shared" si="96"/>
        <v>0</v>
      </c>
      <c r="I481" s="93">
        <f>SUM('18'!I481)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SUM('18'!O481)</f>
        <v>0</v>
      </c>
      <c r="P481" s="93">
        <f>SUM('18'!P481)</f>
        <v>0</v>
      </c>
      <c r="Q481" s="93">
        <f>SUM('18'!Q481)</f>
        <v>0</v>
      </c>
      <c r="R481" s="93">
        <f>SUM('18'!R481)</f>
        <v>0</v>
      </c>
      <c r="S481" s="93">
        <f>SUM('18'!S481)</f>
        <v>0</v>
      </c>
      <c r="T481" s="93">
        <f>SUM('18'!T481)</f>
        <v>0</v>
      </c>
      <c r="U481" s="93">
        <f>SUM('18'!U481)</f>
        <v>0</v>
      </c>
      <c r="V481" s="202">
        <f>SUM(X481:AA481)</f>
        <v>0</v>
      </c>
      <c r="W481" s="33" t="str">
        <f t="shared" si="89"/>
        <v/>
      </c>
      <c r="X481" s="93">
        <f>SUM('18'!X481)</f>
        <v>0</v>
      </c>
      <c r="Y481" s="93">
        <f>SUM('18'!Y481)</f>
        <v>0</v>
      </c>
      <c r="Z481" s="93">
        <f>SUM('18'!Z481)</f>
        <v>0</v>
      </c>
      <c r="AA481" s="93">
        <f>SUM('18'!AA481)</f>
        <v>0</v>
      </c>
      <c r="AB481" s="73"/>
      <c r="AC481" s="54"/>
      <c r="AD481" s="32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SUM('18'!G482)</f>
        <v>0</v>
      </c>
      <c r="H482" s="321">
        <f t="shared" si="96"/>
        <v>0</v>
      </c>
      <c r="I482" s="93">
        <f>SUM('18'!I482)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SUM('18'!O482)</f>
        <v>0</v>
      </c>
      <c r="P482" s="93">
        <f>SUM('18'!P482)</f>
        <v>0</v>
      </c>
      <c r="Q482" s="93">
        <f>SUM('18'!Q482)</f>
        <v>0</v>
      </c>
      <c r="R482" s="93">
        <f>SUM('18'!R482)</f>
        <v>0</v>
      </c>
      <c r="S482" s="93">
        <f>SUM('18'!S482)</f>
        <v>0</v>
      </c>
      <c r="T482" s="93">
        <f>SUM('18'!T482)</f>
        <v>0</v>
      </c>
      <c r="U482" s="93">
        <f>SUM('18'!U482)</f>
        <v>0</v>
      </c>
      <c r="V482" s="202">
        <f>SUM(X482:AA482)</f>
        <v>0</v>
      </c>
      <c r="W482" s="33" t="str">
        <f t="shared" si="89"/>
        <v/>
      </c>
      <c r="X482" s="93">
        <f>SUM('18'!X482)</f>
        <v>0</v>
      </c>
      <c r="Y482" s="93">
        <f>SUM('18'!Y482)</f>
        <v>0</v>
      </c>
      <c r="Z482" s="93">
        <f>SUM('18'!Z482)</f>
        <v>0</v>
      </c>
      <c r="AA482" s="93">
        <f>SUM('18'!AA482)</f>
        <v>0</v>
      </c>
      <c r="AB482" s="73"/>
      <c r="AC482" s="54"/>
      <c r="AD482" s="32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SUM('18'!G483)</f>
        <v>0</v>
      </c>
      <c r="H483" s="321">
        <f t="shared" si="96"/>
        <v>0</v>
      </c>
      <c r="I483" s="93">
        <f>SUM('18'!I483)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SUM('18'!O483)</f>
        <v>0</v>
      </c>
      <c r="P483" s="93">
        <f>SUM('18'!P483)</f>
        <v>0</v>
      </c>
      <c r="Q483" s="93">
        <f>SUM('18'!Q483)</f>
        <v>0</v>
      </c>
      <c r="R483" s="93">
        <f>SUM('18'!R483)</f>
        <v>0</v>
      </c>
      <c r="S483" s="93">
        <f>SUM('18'!S483)</f>
        <v>0</v>
      </c>
      <c r="T483" s="93">
        <f>SUM('18'!T483)</f>
        <v>0</v>
      </c>
      <c r="U483" s="93">
        <f>SUM('18'!U483)</f>
        <v>0</v>
      </c>
      <c r="V483" s="202">
        <f>SUM(X483:AA483)</f>
        <v>0</v>
      </c>
      <c r="W483" s="33" t="str">
        <f t="shared" si="89"/>
        <v/>
      </c>
      <c r="X483" s="93">
        <f>SUM('18'!X483)</f>
        <v>0</v>
      </c>
      <c r="Y483" s="93">
        <f>SUM('18'!Y483)</f>
        <v>0</v>
      </c>
      <c r="Z483" s="93">
        <f>SUM('18'!Z483)</f>
        <v>0</v>
      </c>
      <c r="AA483" s="93">
        <f>SUM('18'!AA483)</f>
        <v>0</v>
      </c>
      <c r="AB483" s="73"/>
      <c r="AC483" s="54"/>
      <c r="AD483" s="32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SUM('18'!G484)</f>
        <v>0</v>
      </c>
      <c r="H484" s="321">
        <f t="shared" si="96"/>
        <v>0</v>
      </c>
      <c r="I484" s="93">
        <f>SUM('18'!I484)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SUM('18'!O484)</f>
        <v>0</v>
      </c>
      <c r="P484" s="93">
        <f>SUM('18'!P484)</f>
        <v>0</v>
      </c>
      <c r="Q484" s="93">
        <f>SUM('18'!Q484)</f>
        <v>0</v>
      </c>
      <c r="R484" s="93">
        <f>SUM('18'!R484)</f>
        <v>0</v>
      </c>
      <c r="S484" s="93">
        <f>SUM('18'!S484)</f>
        <v>0</v>
      </c>
      <c r="T484" s="93">
        <f>SUM('18'!T484)</f>
        <v>0</v>
      </c>
      <c r="U484" s="93">
        <f>SUM('18'!U484)</f>
        <v>0</v>
      </c>
      <c r="V484" s="202">
        <f>SUM(X484:AA484)</f>
        <v>0</v>
      </c>
      <c r="W484" s="33" t="str">
        <f t="shared" si="89"/>
        <v/>
      </c>
      <c r="X484" s="93">
        <f>SUM('18'!X484)</f>
        <v>0</v>
      </c>
      <c r="Y484" s="93">
        <f>SUM('18'!Y484)</f>
        <v>0</v>
      </c>
      <c r="Z484" s="93">
        <f>SUM('18'!Z484)</f>
        <v>0</v>
      </c>
      <c r="AA484" s="93">
        <f>SUM('18'!AA484)</f>
        <v>0</v>
      </c>
      <c r="AB484" s="73"/>
      <c r="AC484" s="54"/>
      <c r="AD484" s="32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436</v>
      </c>
      <c r="C485" s="183" t="s">
        <v>438</v>
      </c>
      <c r="D485" s="17">
        <v>5.04</v>
      </c>
      <c r="E485" s="17"/>
      <c r="F485" s="6"/>
      <c r="G485" s="93">
        <f>SUM('18'!G485)</f>
        <v>0</v>
      </c>
      <c r="H485" s="321">
        <f t="shared" si="96"/>
        <v>0</v>
      </c>
      <c r="I485" s="93">
        <f>SUM('18'!I485)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2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/>
      <c r="H486" s="331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/>
      <c r="H487" s="331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SUM('18'!G489)</f>
        <v>0</v>
      </c>
      <c r="H489" s="321">
        <f t="shared" si="96"/>
        <v>0</v>
      </c>
      <c r="I489" s="93">
        <f>SUM('18'!I489)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SUM('18'!O489)</f>
        <v>0</v>
      </c>
      <c r="P489" s="93">
        <f>SUM('18'!P489)</f>
        <v>0</v>
      </c>
      <c r="Q489" s="93">
        <f>SUM('18'!Q489)</f>
        <v>0</v>
      </c>
      <c r="R489" s="93">
        <f>SUM('18'!R489)</f>
        <v>0</v>
      </c>
      <c r="S489" s="93">
        <f>SUM('18'!S489)</f>
        <v>0</v>
      </c>
      <c r="T489" s="93">
        <f>SUM('18'!T489)</f>
        <v>0</v>
      </c>
      <c r="U489" s="93">
        <f>SUM('18'!U489)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SUM('18'!X489)</f>
        <v>0</v>
      </c>
      <c r="Y489" s="93">
        <f>SUM('18'!Y489)</f>
        <v>0</v>
      </c>
      <c r="Z489" s="93">
        <f>SUM('18'!Z489)</f>
        <v>0</v>
      </c>
      <c r="AA489" s="93">
        <f>SUM('18'!AA489)</f>
        <v>0</v>
      </c>
      <c r="AB489" s="73"/>
      <c r="AC489" s="54"/>
      <c r="AD489" s="32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10" t="s">
        <v>102</v>
      </c>
      <c r="B490" s="611"/>
      <c r="C490" s="31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315"/>
      <c r="D491" s="17">
        <v>3.65</v>
      </c>
      <c r="E491" s="17"/>
      <c r="F491" s="53"/>
      <c r="G491" s="93">
        <f>SUM('18'!G491)</f>
        <v>219</v>
      </c>
      <c r="H491" s="321">
        <f>D491*G491</f>
        <v>799.35</v>
      </c>
      <c r="I491" s="93">
        <f>SUM('18'!I491)</f>
        <v>40</v>
      </c>
      <c r="J491" s="31">
        <f t="array" ref="J491">IF(ISERROR(G491/I491),"",G491/I491)</f>
        <v>5.4749999999999996</v>
      </c>
      <c r="K491" s="321">
        <f t="array" ref="K491">IF(ISERROR(G491/L491),"",G491/L491)</f>
        <v>43.8</v>
      </c>
      <c r="L491" s="87">
        <v>5</v>
      </c>
      <c r="M491" s="36">
        <f>IF(ISERROR(I491-K491),"",I491-K491)</f>
        <v>-3.7999999999999972</v>
      </c>
      <c r="N491" s="31">
        <f>SUM(O491:U491)</f>
        <v>0</v>
      </c>
      <c r="O491" s="93">
        <f>SUM('18'!O491)</f>
        <v>0</v>
      </c>
      <c r="P491" s="93">
        <f>SUM('18'!P491)</f>
        <v>0</v>
      </c>
      <c r="Q491" s="93">
        <f>SUM('18'!Q491)</f>
        <v>0</v>
      </c>
      <c r="R491" s="93">
        <f>SUM('18'!R491)</f>
        <v>0</v>
      </c>
      <c r="S491" s="93">
        <f>SUM('18'!S491)</f>
        <v>0</v>
      </c>
      <c r="T491" s="93">
        <f>SUM('18'!T491)</f>
        <v>0</v>
      </c>
      <c r="U491" s="93">
        <f>SUM('18'!U491)</f>
        <v>0</v>
      </c>
      <c r="V491" s="202">
        <f>SUM(X491:AA491)</f>
        <v>0</v>
      </c>
      <c r="W491" s="33">
        <f t="shared" si="97"/>
        <v>0</v>
      </c>
      <c r="X491" s="93">
        <f>SUM('18'!X491)</f>
        <v>0</v>
      </c>
      <c r="Y491" s="93">
        <f>SUM('18'!Y491)</f>
        <v>0</v>
      </c>
      <c r="Z491" s="93">
        <f>SUM('18'!Z491)</f>
        <v>0</v>
      </c>
      <c r="AA491" s="93">
        <f>SUM('18'!AA491)</f>
        <v>0</v>
      </c>
      <c r="AB491" s="73"/>
      <c r="AC491" s="54"/>
      <c r="AD491" s="32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315"/>
      <c r="D492" s="17">
        <v>6.58</v>
      </c>
      <c r="E492" s="17"/>
      <c r="F492" s="6"/>
      <c r="G492" s="93">
        <f>SUM('18'!G492)</f>
        <v>70</v>
      </c>
      <c r="H492" s="321">
        <f t="shared" ref="H492:H505" si="98">D492*G492</f>
        <v>460.6</v>
      </c>
      <c r="I492" s="93">
        <f>SUM('18'!I492)</f>
        <v>14</v>
      </c>
      <c r="J492" s="31">
        <f t="array" ref="J492">IF(ISERROR(G492/I492),"",G492/I492)</f>
        <v>5</v>
      </c>
      <c r="K492" s="35">
        <f t="array" ref="K492">IF(ISERROR(G492/L492),"",G492/L492)</f>
        <v>14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SUM('18'!O492)</f>
        <v>0</v>
      </c>
      <c r="P492" s="93">
        <f>SUM('18'!P492)</f>
        <v>0</v>
      </c>
      <c r="Q492" s="93">
        <f>SUM('18'!Q492)</f>
        <v>0</v>
      </c>
      <c r="R492" s="93">
        <f>SUM('18'!R492)</f>
        <v>0</v>
      </c>
      <c r="S492" s="93">
        <f>SUM('18'!S492)</f>
        <v>0</v>
      </c>
      <c r="T492" s="93">
        <f>SUM('18'!T492)</f>
        <v>0</v>
      </c>
      <c r="U492" s="93">
        <f>SUM('18'!U492)</f>
        <v>0</v>
      </c>
      <c r="V492" s="202">
        <f>SUM(X492:AA492)</f>
        <v>0</v>
      </c>
      <c r="W492" s="33">
        <f t="shared" si="97"/>
        <v>0</v>
      </c>
      <c r="X492" s="93">
        <f>SUM('18'!X492)</f>
        <v>0</v>
      </c>
      <c r="Y492" s="93">
        <f>SUM('18'!Y492)</f>
        <v>0</v>
      </c>
      <c r="Z492" s="93">
        <f>SUM('18'!Z492)</f>
        <v>0</v>
      </c>
      <c r="AA492" s="93">
        <f>SUM('18'!AA492)</f>
        <v>0</v>
      </c>
      <c r="AB492" s="73"/>
      <c r="AC492" s="54"/>
      <c r="AD492" s="32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315"/>
      <c r="D493" s="17">
        <v>7.8</v>
      </c>
      <c r="E493" s="17"/>
      <c r="F493" s="6"/>
      <c r="G493" s="93">
        <f>SUM('18'!G493)</f>
        <v>121</v>
      </c>
      <c r="H493" s="321">
        <f t="shared" si="98"/>
        <v>943.8</v>
      </c>
      <c r="I493" s="93">
        <f>SUM('18'!I493)</f>
        <v>25</v>
      </c>
      <c r="J493" s="31">
        <f t="array" ref="J493">IF(ISERROR(G493/I493),"",G493/I493)</f>
        <v>4.84</v>
      </c>
      <c r="K493" s="35">
        <f t="array" ref="K493">IF(ISERROR(G493/L493),"",G493/L493)</f>
        <v>26.304347826086957</v>
      </c>
      <c r="L493" s="87">
        <v>4.5999999999999996</v>
      </c>
      <c r="M493" s="36">
        <f>IF(ISERROR(I493-K493),"",I493-K493)</f>
        <v>-1.304347826086957</v>
      </c>
      <c r="N493" s="31">
        <f>SUM(O493:U493)</f>
        <v>0</v>
      </c>
      <c r="O493" s="93">
        <f>SUM('18'!O493)</f>
        <v>0</v>
      </c>
      <c r="P493" s="93">
        <f>SUM('18'!P493)</f>
        <v>0</v>
      </c>
      <c r="Q493" s="93">
        <f>SUM('18'!Q493)</f>
        <v>0</v>
      </c>
      <c r="R493" s="93">
        <f>SUM('18'!R493)</f>
        <v>0</v>
      </c>
      <c r="S493" s="93">
        <f>SUM('18'!S493)</f>
        <v>0</v>
      </c>
      <c r="T493" s="93">
        <f>SUM('18'!T493)</f>
        <v>0</v>
      </c>
      <c r="U493" s="93">
        <f>SUM('18'!U493)</f>
        <v>0</v>
      </c>
      <c r="V493" s="202">
        <f>SUM(X493:AA493)</f>
        <v>0</v>
      </c>
      <c r="W493" s="33">
        <f t="shared" si="97"/>
        <v>0</v>
      </c>
      <c r="X493" s="93">
        <f>SUM('18'!X493)</f>
        <v>0</v>
      </c>
      <c r="Y493" s="93">
        <f>SUM('18'!Y493)</f>
        <v>0</v>
      </c>
      <c r="Z493" s="93">
        <f>SUM('18'!Z493)</f>
        <v>0</v>
      </c>
      <c r="AA493" s="93">
        <f>SUM('18'!AA493)</f>
        <v>0</v>
      </c>
      <c r="AB493" s="73"/>
      <c r="AC493" s="54"/>
      <c r="AD493" s="32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315"/>
      <c r="D494" s="17">
        <v>4.4000000000000004</v>
      </c>
      <c r="E494" s="17"/>
      <c r="F494" s="6"/>
      <c r="G494" s="93">
        <f>SUM('18'!G494)</f>
        <v>0</v>
      </c>
      <c r="H494" s="321">
        <f t="shared" si="98"/>
        <v>0</v>
      </c>
      <c r="I494" s="93">
        <f>SUM('18'!I494)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SUM('18'!O494)</f>
        <v>0</v>
      </c>
      <c r="P494" s="93">
        <f>SUM('18'!P494)</f>
        <v>0</v>
      </c>
      <c r="Q494" s="93">
        <f>SUM('18'!Q494)</f>
        <v>0</v>
      </c>
      <c r="R494" s="93">
        <f>SUM('18'!R494)</f>
        <v>0</v>
      </c>
      <c r="S494" s="93">
        <f>SUM('18'!S494)</f>
        <v>0</v>
      </c>
      <c r="T494" s="93">
        <f>SUM('18'!T494)</f>
        <v>0</v>
      </c>
      <c r="U494" s="93">
        <f>SUM('18'!U494)</f>
        <v>0</v>
      </c>
      <c r="V494" s="202">
        <f>SUM(X494:AA494)</f>
        <v>0</v>
      </c>
      <c r="W494" s="33" t="str">
        <f t="shared" si="97"/>
        <v/>
      </c>
      <c r="X494" s="93">
        <f>SUM('18'!X494)</f>
        <v>0</v>
      </c>
      <c r="Y494" s="93">
        <f>SUM('18'!Y494)</f>
        <v>0</v>
      </c>
      <c r="Z494" s="93">
        <f>SUM('18'!Z494)</f>
        <v>0</v>
      </c>
      <c r="AA494" s="93">
        <f>SUM('18'!AA494)</f>
        <v>0</v>
      </c>
      <c r="AB494" s="73"/>
      <c r="AC494" s="54"/>
      <c r="AD494" s="32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348</v>
      </c>
      <c r="C495" s="184" t="s">
        <v>376</v>
      </c>
      <c r="D495" s="17"/>
      <c r="E495" s="17"/>
      <c r="F495" s="6"/>
      <c r="G495" s="93">
        <f>SUM('18'!G495)</f>
        <v>0</v>
      </c>
      <c r="H495" s="321">
        <f t="shared" si="98"/>
        <v>0</v>
      </c>
      <c r="I495" s="93">
        <f>SUM('18'!I495)</f>
        <v>0</v>
      </c>
      <c r="J495" s="31"/>
      <c r="K495" s="35"/>
      <c r="L495" s="87"/>
      <c r="M495" s="36"/>
      <c r="N495" s="31"/>
      <c r="O495" s="93">
        <f>SUM('18'!O495)</f>
        <v>0</v>
      </c>
      <c r="P495" s="93">
        <f>SUM('18'!P495)</f>
        <v>0</v>
      </c>
      <c r="Q495" s="93">
        <f>SUM('18'!Q495)</f>
        <v>0</v>
      </c>
      <c r="R495" s="93">
        <f>SUM('18'!R495)</f>
        <v>0</v>
      </c>
      <c r="S495" s="93">
        <f>SUM('18'!S495)</f>
        <v>0</v>
      </c>
      <c r="T495" s="93">
        <f>SUM('18'!T495)</f>
        <v>0</v>
      </c>
      <c r="U495" s="93">
        <f>SUM('18'!U495)</f>
        <v>0</v>
      </c>
      <c r="V495" s="202"/>
      <c r="W495" s="33"/>
      <c r="X495" s="93">
        <f>SUM('18'!X495)</f>
        <v>0</v>
      </c>
      <c r="Y495" s="93">
        <f>SUM('18'!Y495)</f>
        <v>0</v>
      </c>
      <c r="Z495" s="93">
        <f>SUM('18'!Z495)</f>
        <v>0</v>
      </c>
      <c r="AA495" s="93">
        <f>SUM('18'!AA495)</f>
        <v>0</v>
      </c>
      <c r="AB495" s="73"/>
      <c r="AC495" s="54"/>
      <c r="AD495" s="32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315"/>
      <c r="D496" s="17"/>
      <c r="E496" s="17"/>
      <c r="F496" s="6"/>
      <c r="G496" s="93">
        <f>SUM('18'!G496)</f>
        <v>0</v>
      </c>
      <c r="H496" s="321">
        <f t="shared" si="98"/>
        <v>0</v>
      </c>
      <c r="I496" s="93">
        <f>SUM('18'!I496)</f>
        <v>0</v>
      </c>
      <c r="J496" s="31"/>
      <c r="K496" s="35"/>
      <c r="L496" s="87">
        <v>6</v>
      </c>
      <c r="M496" s="36"/>
      <c r="N496" s="31"/>
      <c r="O496" s="93">
        <f>SUM('18'!O496)</f>
        <v>0</v>
      </c>
      <c r="P496" s="93">
        <f>SUM('18'!P496)</f>
        <v>0</v>
      </c>
      <c r="Q496" s="93">
        <f>SUM('18'!Q496)</f>
        <v>0</v>
      </c>
      <c r="R496" s="93">
        <f>SUM('18'!R496)</f>
        <v>0</v>
      </c>
      <c r="S496" s="93">
        <f>SUM('18'!S496)</f>
        <v>0</v>
      </c>
      <c r="T496" s="93">
        <f>SUM('18'!T496)</f>
        <v>0</v>
      </c>
      <c r="U496" s="93">
        <f>SUM('18'!U496)</f>
        <v>0</v>
      </c>
      <c r="V496" s="202"/>
      <c r="W496" s="33"/>
      <c r="X496" s="93">
        <f>SUM('18'!X496)</f>
        <v>0</v>
      </c>
      <c r="Y496" s="93">
        <f>SUM('18'!Y496)</f>
        <v>0</v>
      </c>
      <c r="Z496" s="93">
        <f>SUM('18'!Z496)</f>
        <v>0</v>
      </c>
      <c r="AA496" s="93">
        <f>SUM('18'!AA496)</f>
        <v>0</v>
      </c>
      <c r="AB496" s="73"/>
      <c r="AC496" s="54"/>
      <c r="AD496" s="32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315" t="s">
        <v>53</v>
      </c>
      <c r="D497" s="17">
        <v>6.04</v>
      </c>
      <c r="E497" s="17"/>
      <c r="F497" s="6"/>
      <c r="G497" s="93">
        <f>SUM('18'!G497)</f>
        <v>0</v>
      </c>
      <c r="H497" s="321">
        <f t="shared" si="98"/>
        <v>0</v>
      </c>
      <c r="I497" s="93">
        <f>SUM('18'!I497)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SUM('18'!O497)</f>
        <v>0</v>
      </c>
      <c r="P497" s="93">
        <f>SUM('18'!P497)</f>
        <v>0</v>
      </c>
      <c r="Q497" s="93">
        <f>SUM('18'!Q497)</f>
        <v>0</v>
      </c>
      <c r="R497" s="93">
        <f>SUM('18'!R497)</f>
        <v>0</v>
      </c>
      <c r="S497" s="93">
        <f>SUM('18'!S497)</f>
        <v>0</v>
      </c>
      <c r="T497" s="93">
        <f>SUM('18'!T497)</f>
        <v>0</v>
      </c>
      <c r="U497" s="93">
        <f>SUM('18'!U497)</f>
        <v>0</v>
      </c>
      <c r="V497" s="202">
        <f>SUM(X497:AA497)</f>
        <v>0</v>
      </c>
      <c r="W497" s="33" t="str">
        <f>IF(ISERROR(V497/G497),"",V497/G497)</f>
        <v/>
      </c>
      <c r="X497" s="93">
        <f>SUM('18'!X497)</f>
        <v>0</v>
      </c>
      <c r="Y497" s="93">
        <f>SUM('18'!Y497)</f>
        <v>0</v>
      </c>
      <c r="Z497" s="93">
        <f>SUM('18'!Z497)</f>
        <v>0</v>
      </c>
      <c r="AA497" s="93">
        <f>SUM('18'!AA497)</f>
        <v>0</v>
      </c>
      <c r="AB497" s="73"/>
      <c r="AC497" s="54"/>
      <c r="AD497" s="32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315" t="s">
        <v>60</v>
      </c>
      <c r="D498" s="17">
        <v>6.04</v>
      </c>
      <c r="E498" s="17"/>
      <c r="F498" s="6"/>
      <c r="G498" s="93">
        <f>SUM('18'!G498)</f>
        <v>0</v>
      </c>
      <c r="H498" s="321">
        <f t="shared" si="98"/>
        <v>0</v>
      </c>
      <c r="I498" s="93">
        <f>SUM('18'!I498)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SUM('18'!O498)</f>
        <v>0</v>
      </c>
      <c r="P498" s="93">
        <f>SUM('18'!P498)</f>
        <v>0</v>
      </c>
      <c r="Q498" s="93">
        <f>SUM('18'!Q498)</f>
        <v>0</v>
      </c>
      <c r="R498" s="93">
        <f>SUM('18'!R498)</f>
        <v>0</v>
      </c>
      <c r="S498" s="93">
        <f>SUM('18'!S498)</f>
        <v>0</v>
      </c>
      <c r="T498" s="93">
        <f>SUM('18'!T498)</f>
        <v>0</v>
      </c>
      <c r="U498" s="93">
        <f>SUM('18'!U498)</f>
        <v>0</v>
      </c>
      <c r="V498" s="202">
        <f>SUM(X498:AA498)</f>
        <v>0</v>
      </c>
      <c r="W498" s="33" t="str">
        <f>IF(ISERROR(V498/G498),"",V498/G498)</f>
        <v/>
      </c>
      <c r="X498" s="93">
        <f>SUM('18'!X498)</f>
        <v>0</v>
      </c>
      <c r="Y498" s="93">
        <f>SUM('18'!Y498)</f>
        <v>0</v>
      </c>
      <c r="Z498" s="93">
        <f>SUM('18'!Z498)</f>
        <v>0</v>
      </c>
      <c r="AA498" s="93">
        <f>SUM('18'!AA498)</f>
        <v>0</v>
      </c>
      <c r="AB498" s="73"/>
      <c r="AC498" s="54"/>
      <c r="AD498" s="32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315" t="s">
        <v>53</v>
      </c>
      <c r="D499" s="17"/>
      <c r="E499" s="17"/>
      <c r="F499" s="6"/>
      <c r="G499" s="93">
        <f>SUM('18'!G499)</f>
        <v>0</v>
      </c>
      <c r="H499" s="321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27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315" t="s">
        <v>60</v>
      </c>
      <c r="D500" s="17"/>
      <c r="E500" s="17"/>
      <c r="F500" s="6"/>
      <c r="G500" s="93">
        <f>SUM('18'!G500)</f>
        <v>0</v>
      </c>
      <c r="H500" s="321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27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SUM('18'!G501)</f>
        <v>0</v>
      </c>
      <c r="H501" s="321">
        <f t="shared" si="98"/>
        <v>0</v>
      </c>
      <c r="I501" s="93">
        <f>SUM('18'!I501)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SUM('18'!O501)</f>
        <v>0</v>
      </c>
      <c r="P501" s="93">
        <f>SUM('18'!P501)</f>
        <v>0</v>
      </c>
      <c r="Q501" s="93">
        <f>SUM('18'!Q501)</f>
        <v>0</v>
      </c>
      <c r="R501" s="93">
        <f>SUM('18'!R501)</f>
        <v>0</v>
      </c>
      <c r="S501" s="93">
        <f>SUM('18'!S501)</f>
        <v>0</v>
      </c>
      <c r="T501" s="93">
        <f>SUM('18'!T501)</f>
        <v>0</v>
      </c>
      <c r="U501" s="93">
        <f>SUM('18'!U501)</f>
        <v>0</v>
      </c>
      <c r="V501" s="202">
        <f>SUM(X501:AA501)</f>
        <v>0</v>
      </c>
      <c r="W501" s="33" t="str">
        <f>IF(ISERROR(V501/G501),"",V501/G501)</f>
        <v/>
      </c>
      <c r="X501" s="93">
        <f>SUM('18'!X501)</f>
        <v>0</v>
      </c>
      <c r="Y501" s="93">
        <f>SUM('18'!Y501)</f>
        <v>0</v>
      </c>
      <c r="Z501" s="93">
        <f>SUM('18'!Z501)</f>
        <v>0</v>
      </c>
      <c r="AA501" s="93">
        <f>SUM('18'!AA501)</f>
        <v>0</v>
      </c>
      <c r="AB501" s="73"/>
      <c r="AC501" s="54"/>
      <c r="AD501" s="32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SUM('18'!G502)</f>
        <v>0</v>
      </c>
      <c r="H502" s="321">
        <f t="shared" si="98"/>
        <v>0</v>
      </c>
      <c r="I502" s="93">
        <f>SUM('18'!I502)</f>
        <v>0</v>
      </c>
      <c r="J502" s="31"/>
      <c r="K502" s="35"/>
      <c r="L502" s="87"/>
      <c r="M502" s="36"/>
      <c r="N502" s="31"/>
      <c r="O502" s="93">
        <f>SUM('18'!O502)</f>
        <v>0</v>
      </c>
      <c r="P502" s="93">
        <f>SUM('18'!P502)</f>
        <v>0</v>
      </c>
      <c r="Q502" s="93">
        <f>SUM('18'!Q502)</f>
        <v>0</v>
      </c>
      <c r="R502" s="93">
        <f>SUM('18'!R502)</f>
        <v>0</v>
      </c>
      <c r="S502" s="93">
        <f>SUM('18'!S502)</f>
        <v>0</v>
      </c>
      <c r="T502" s="93">
        <f>SUM('18'!T502)</f>
        <v>0</v>
      </c>
      <c r="U502" s="93">
        <f>SUM('18'!U502)</f>
        <v>0</v>
      </c>
      <c r="V502" s="202"/>
      <c r="W502" s="33"/>
      <c r="X502" s="93">
        <f>SUM('18'!X502)</f>
        <v>0</v>
      </c>
      <c r="Y502" s="93">
        <f>SUM('18'!Y502)</f>
        <v>0</v>
      </c>
      <c r="Z502" s="93">
        <f>SUM('18'!Z502)</f>
        <v>0</v>
      </c>
      <c r="AA502" s="93">
        <f>SUM('18'!AA502)</f>
        <v>0</v>
      </c>
      <c r="AB502" s="73"/>
      <c r="AC502" s="54"/>
      <c r="AD502" s="32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317" t="s">
        <v>159</v>
      </c>
      <c r="C503" s="16"/>
      <c r="D503" s="17">
        <v>4.5</v>
      </c>
      <c r="E503" s="17"/>
      <c r="F503" s="6"/>
      <c r="G503" s="93">
        <f>SUM('18'!G503)</f>
        <v>0</v>
      </c>
      <c r="H503" s="321">
        <f t="shared" si="98"/>
        <v>0</v>
      </c>
      <c r="I503" s="93">
        <f>SUM('18'!I503)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2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317" t="s">
        <v>160</v>
      </c>
      <c r="C504" s="16"/>
      <c r="D504" s="17">
        <v>4.5</v>
      </c>
      <c r="E504" s="17"/>
      <c r="F504" s="6"/>
      <c r="G504" s="93">
        <f>SUM('18'!G504)</f>
        <v>0</v>
      </c>
      <c r="H504" s="321">
        <f t="shared" si="98"/>
        <v>0</v>
      </c>
      <c r="I504" s="93">
        <f>SUM('18'!I504)</f>
        <v>0</v>
      </c>
      <c r="J504" s="31"/>
      <c r="K504" s="35"/>
      <c r="L504" s="87"/>
      <c r="M504" s="36"/>
      <c r="N504" s="31"/>
      <c r="O504" s="93">
        <f>SUM('18'!O504)</f>
        <v>0</v>
      </c>
      <c r="P504" s="93">
        <f>SUM('18'!P504)</f>
        <v>0</v>
      </c>
      <c r="Q504" s="93">
        <f>SUM('18'!Q504)</f>
        <v>0</v>
      </c>
      <c r="R504" s="93">
        <f>SUM('18'!R504)</f>
        <v>0</v>
      </c>
      <c r="S504" s="93">
        <f>SUM('18'!S504)</f>
        <v>0</v>
      </c>
      <c r="T504" s="93">
        <f>SUM('18'!T504)</f>
        <v>0</v>
      </c>
      <c r="U504" s="93">
        <f>SUM('18'!U504)</f>
        <v>0</v>
      </c>
      <c r="V504" s="202"/>
      <c r="W504" s="33"/>
      <c r="X504" s="93">
        <f>SUM('18'!X504)</f>
        <v>0</v>
      </c>
      <c r="Y504" s="93">
        <f>SUM('18'!Y504)</f>
        <v>0</v>
      </c>
      <c r="Z504" s="93">
        <f>SUM('18'!Z504)</f>
        <v>0</v>
      </c>
      <c r="AA504" s="93">
        <f>SUM('18'!AA504)</f>
        <v>0</v>
      </c>
      <c r="AB504" s="73"/>
      <c r="AC504" s="54"/>
      <c r="AD504" s="32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317"/>
      <c r="C505" s="16"/>
      <c r="D505" s="17"/>
      <c r="E505" s="17"/>
      <c r="F505" s="6"/>
      <c r="G505" s="93">
        <f>SUM('18'!G505)</f>
        <v>0</v>
      </c>
      <c r="H505" s="321">
        <f t="shared" si="98"/>
        <v>0</v>
      </c>
      <c r="I505" s="93">
        <f>SUM('18'!I505)</f>
        <v>0</v>
      </c>
      <c r="J505" s="31"/>
      <c r="K505" s="35"/>
      <c r="L505" s="87"/>
      <c r="M505" s="36"/>
      <c r="N505" s="31"/>
      <c r="O505" s="93">
        <f>SUM('18'!O505)</f>
        <v>0</v>
      </c>
      <c r="P505" s="93">
        <f>SUM('18'!P505)</f>
        <v>0</v>
      </c>
      <c r="Q505" s="93">
        <f>SUM('18'!Q505)</f>
        <v>0</v>
      </c>
      <c r="R505" s="93">
        <f>SUM('18'!R505)</f>
        <v>0</v>
      </c>
      <c r="S505" s="93">
        <f>SUM('18'!S505)</f>
        <v>0</v>
      </c>
      <c r="T505" s="93">
        <f>SUM('18'!T505)</f>
        <v>0</v>
      </c>
      <c r="U505" s="93">
        <f>SUM('18'!U505)</f>
        <v>0</v>
      </c>
      <c r="V505" s="202"/>
      <c r="W505" s="33"/>
      <c r="X505" s="93">
        <f>SUM('18'!X505)</f>
        <v>0</v>
      </c>
      <c r="Y505" s="93">
        <f>SUM('18'!Y505)</f>
        <v>0</v>
      </c>
      <c r="Z505" s="93">
        <f>SUM('18'!Z505)</f>
        <v>0</v>
      </c>
      <c r="AA505" s="93">
        <f>SUM('18'!AA505)</f>
        <v>0</v>
      </c>
      <c r="AB505" s="73"/>
      <c r="AC505" s="54"/>
      <c r="AD505" s="32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10" t="s">
        <v>106</v>
      </c>
      <c r="B506" s="611"/>
      <c r="C506" s="316" t="s">
        <v>71</v>
      </c>
      <c r="D506" s="20"/>
      <c r="E506" s="20"/>
      <c r="F506" s="32"/>
      <c r="G506" s="94">
        <f>SUM(G491:G505)</f>
        <v>410</v>
      </c>
      <c r="H506" s="30">
        <f>SUM(H491:H505)</f>
        <v>2203.75</v>
      </c>
      <c r="I506" s="30">
        <f>SUM(I491:I505)</f>
        <v>79</v>
      </c>
      <c r="J506" s="31">
        <f t="array" ref="J506">IF(ISERROR(G506/I506),"",G506/I506)</f>
        <v>5.1898734177215191</v>
      </c>
      <c r="K506" s="30">
        <f>SUM(K491:K501)</f>
        <v>84.104347826086951</v>
      </c>
      <c r="L506" s="98"/>
      <c r="M506" s="89">
        <f t="shared" ref="M506:V506" si="99">SUM(M491:M501)</f>
        <v>-5.1043478260869541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21" t="s">
        <v>108</v>
      </c>
      <c r="B507" s="622"/>
      <c r="C507" s="622"/>
      <c r="D507" s="622"/>
      <c r="E507" s="622"/>
      <c r="F507" s="623"/>
      <c r="G507" s="189">
        <f>SUM(G370,G428,G463,G479,G490,G506)</f>
        <v>410</v>
      </c>
      <c r="H507" s="189">
        <f>SUM(H370,H428,H463,H479,H490,H506)</f>
        <v>2203.75</v>
      </c>
      <c r="I507" s="189">
        <f>SUM(I370,I428,I463,I479,I490,I506)</f>
        <v>79</v>
      </c>
      <c r="J507" s="52">
        <f t="array" ref="J507">IF(ISERROR(G507/I507),"",G507/I507)</f>
        <v>5.1898734177215191</v>
      </c>
      <c r="K507" s="189">
        <f>SUM(K370,K428,K463,K479,K490,K506)</f>
        <v>84.104347826086951</v>
      </c>
      <c r="L507" s="52">
        <f>IF(ISERROR(G507/K507),"",G507/K507)</f>
        <v>4.8748966087675765</v>
      </c>
      <c r="M507" s="189">
        <f t="shared" ref="M507:V507" si="100">SUM(M370,M428,M463,M479,M490,M506)</f>
        <v>-5.1043478260869541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27"/>
      <c r="AE507" s="77"/>
      <c r="AF507" s="77"/>
      <c r="AG507" s="77"/>
      <c r="AH507" s="77"/>
      <c r="AI507" s="57"/>
      <c r="AJ507" s="57"/>
      <c r="AK507" s="57"/>
      <c r="AL507" s="638"/>
      <c r="AM507" s="638"/>
      <c r="AN507" s="638"/>
      <c r="AO507" s="638"/>
      <c r="AP507" s="638"/>
      <c r="AQ507" s="638"/>
      <c r="AR507" s="638"/>
      <c r="AS507" s="638"/>
      <c r="AT507" s="638"/>
      <c r="AU507" s="638"/>
      <c r="AV507" s="638"/>
      <c r="AW507" s="638"/>
      <c r="AX507" s="638"/>
      <c r="AY507" s="638"/>
      <c r="AZ507" s="638"/>
      <c r="BA507" s="638"/>
    </row>
    <row r="508" spans="1:53" ht="15.75" customHeight="1">
      <c r="A508" s="542" t="s">
        <v>497</v>
      </c>
      <c r="B508" s="319" t="s">
        <v>110</v>
      </c>
      <c r="C508" s="624" t="s">
        <v>111</v>
      </c>
      <c r="D508" s="624"/>
      <c r="E508" s="603" t="s">
        <v>112</v>
      </c>
      <c r="F508" s="603"/>
      <c r="G508" s="614" t="s">
        <v>113</v>
      </c>
      <c r="H508" s="614"/>
      <c r="I508" s="603" t="s">
        <v>114</v>
      </c>
      <c r="J508" s="603"/>
      <c r="K508" s="603" t="s">
        <v>36</v>
      </c>
      <c r="L508" s="603"/>
      <c r="M508" s="603" t="s">
        <v>115</v>
      </c>
      <c r="N508" s="603"/>
      <c r="O508" s="603" t="s">
        <v>116</v>
      </c>
      <c r="P508" s="614" t="s">
        <v>117</v>
      </c>
      <c r="Q508" s="614"/>
      <c r="R508" s="614" t="s">
        <v>36</v>
      </c>
      <c r="S508" s="614"/>
      <c r="T508" s="614" t="s">
        <v>118</v>
      </c>
      <c r="U508" s="614"/>
      <c r="V508" s="614" t="s">
        <v>119</v>
      </c>
      <c r="W508" s="614"/>
      <c r="X508" s="614" t="s">
        <v>36</v>
      </c>
      <c r="Y508" s="614"/>
      <c r="Z508" s="614" t="s">
        <v>118</v>
      </c>
      <c r="AA508" s="614"/>
      <c r="AB508" s="12"/>
      <c r="AC508" s="12"/>
      <c r="AD508" s="12"/>
      <c r="AE508" s="3"/>
      <c r="AF508" s="3"/>
      <c r="AG508" s="3"/>
      <c r="AH508" s="325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43"/>
      <c r="B509" s="319" t="s">
        <v>120</v>
      </c>
      <c r="C509" s="625">
        <f>SUM('18'!C509)</f>
        <v>0</v>
      </c>
      <c r="D509" s="626"/>
      <c r="E509" s="627">
        <f>D509*11</f>
        <v>0</v>
      </c>
      <c r="F509" s="627"/>
      <c r="G509" s="510">
        <v>0</v>
      </c>
      <c r="H509" s="511"/>
      <c r="I509" s="603">
        <f>G509*11</f>
        <v>0</v>
      </c>
      <c r="J509" s="603"/>
      <c r="K509" s="603">
        <f>E509-I509</f>
        <v>0</v>
      </c>
      <c r="L509" s="603"/>
      <c r="M509" s="628" t="str">
        <f>IF(ISERROR(K509/E509),"",K509/E509)</f>
        <v/>
      </c>
      <c r="N509" s="628"/>
      <c r="O509" s="603"/>
      <c r="P509" s="614" t="s">
        <v>70</v>
      </c>
      <c r="Q509" s="614"/>
      <c r="R509" s="629">
        <f>SUM(O370:U370)</f>
        <v>0</v>
      </c>
      <c r="S509" s="629"/>
      <c r="T509" s="630" t="str">
        <f t="array" ref="T509">IF(ISERROR(R509/R516),"",R509/R516)</f>
        <v/>
      </c>
      <c r="U509" s="630"/>
      <c r="V509" s="614" t="s">
        <v>41</v>
      </c>
      <c r="W509" s="614"/>
      <c r="X509" s="629">
        <f>SUM(O370,O428,O463,O479,O490,O506)</f>
        <v>0</v>
      </c>
      <c r="Y509" s="629"/>
      <c r="Z509" s="630" t="str">
        <f t="array" ref="Z509">IF(ISERROR(X509/X516),"",X509/X516)</f>
        <v/>
      </c>
      <c r="AA509" s="630"/>
      <c r="AB509" s="12"/>
      <c r="AC509" s="22"/>
      <c r="AD509" s="22"/>
      <c r="AE509" s="3"/>
      <c r="AF509" s="3"/>
      <c r="AG509" s="3"/>
      <c r="AH509" s="327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43"/>
      <c r="B510" s="319" t="s">
        <v>121</v>
      </c>
      <c r="C510" s="625">
        <f>SUM('18'!C510)</f>
        <v>0</v>
      </c>
      <c r="D510" s="626"/>
      <c r="E510" s="627">
        <f>D510*11</f>
        <v>0</v>
      </c>
      <c r="F510" s="627"/>
      <c r="G510" s="510">
        <v>0</v>
      </c>
      <c r="H510" s="511"/>
      <c r="I510" s="603">
        <f>G510*11</f>
        <v>0</v>
      </c>
      <c r="J510" s="603"/>
      <c r="K510" s="603">
        <f>E510-I510</f>
        <v>0</v>
      </c>
      <c r="L510" s="603"/>
      <c r="M510" s="628" t="str">
        <f>IF(ISERROR(K510/E510),"",K510/E510)</f>
        <v/>
      </c>
      <c r="N510" s="628"/>
      <c r="O510" s="603"/>
      <c r="P510" s="614" t="s">
        <v>86</v>
      </c>
      <c r="Q510" s="614"/>
      <c r="R510" s="629">
        <f>SUM(O428:U428)</f>
        <v>0</v>
      </c>
      <c r="S510" s="629"/>
      <c r="T510" s="630" t="str">
        <f>IF(ISERROR(R510/R516),"",R510/R516)</f>
        <v/>
      </c>
      <c r="U510" s="630"/>
      <c r="V510" s="614" t="s">
        <v>42</v>
      </c>
      <c r="W510" s="614"/>
      <c r="X510" s="629">
        <f>SUM(O371,O429,O464,O480,O491,O507)</f>
        <v>0</v>
      </c>
      <c r="Y510" s="629"/>
      <c r="Z510" s="630" t="str">
        <f>IF(ISERROR(X510/X516),"",X510/X516)</f>
        <v/>
      </c>
      <c r="AA510" s="630"/>
      <c r="AB510" s="12"/>
      <c r="AC510" s="22"/>
      <c r="AD510" s="22"/>
      <c r="AE510" s="3"/>
      <c r="AF510" s="3"/>
      <c r="AG510" s="3"/>
      <c r="AH510" s="327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43"/>
      <c r="B511" s="319" t="s">
        <v>122</v>
      </c>
      <c r="C511" s="625">
        <f>SUM('18'!C511)</f>
        <v>0</v>
      </c>
      <c r="D511" s="626"/>
      <c r="E511" s="627">
        <f>D511*11</f>
        <v>0</v>
      </c>
      <c r="F511" s="627"/>
      <c r="G511" s="510">
        <v>0</v>
      </c>
      <c r="H511" s="511"/>
      <c r="I511" s="603">
        <f>G511*11</f>
        <v>0</v>
      </c>
      <c r="J511" s="603"/>
      <c r="K511" s="603">
        <f>E511-I511</f>
        <v>0</v>
      </c>
      <c r="L511" s="603"/>
      <c r="M511" s="628" t="str">
        <f>IF(ISERROR(K511/E511),"",K511/E511)</f>
        <v/>
      </c>
      <c r="N511" s="628"/>
      <c r="O511" s="603"/>
      <c r="P511" s="614" t="s">
        <v>92</v>
      </c>
      <c r="Q511" s="614"/>
      <c r="R511" s="629">
        <f>SUM(O463:U463)</f>
        <v>0</v>
      </c>
      <c r="S511" s="629"/>
      <c r="T511" s="630" t="str">
        <f>IF(ISERROR(R511/R516),"",R511/R516)</f>
        <v/>
      </c>
      <c r="U511" s="630"/>
      <c r="V511" s="614" t="s">
        <v>43</v>
      </c>
      <c r="W511" s="614"/>
      <c r="X511" s="629">
        <f>SUM(O373,O430,O465,O481,O492,O508)</f>
        <v>0</v>
      </c>
      <c r="Y511" s="629"/>
      <c r="Z511" s="630" t="str">
        <f>IF(ISERROR(X511/X516),"",X511/X516)</f>
        <v/>
      </c>
      <c r="AA511" s="630"/>
      <c r="AB511" s="12"/>
      <c r="AC511" s="22"/>
      <c r="AD511" s="22"/>
      <c r="AE511" s="3"/>
      <c r="AF511" s="3"/>
      <c r="AG511" s="327"/>
      <c r="AH511" s="327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43"/>
      <c r="B512" s="319" t="s">
        <v>47</v>
      </c>
      <c r="C512" s="525">
        <v>1</v>
      </c>
      <c r="D512" s="526"/>
      <c r="E512" s="627">
        <f>D512*11</f>
        <v>0</v>
      </c>
      <c r="F512" s="627"/>
      <c r="G512" s="510">
        <v>1</v>
      </c>
      <c r="H512" s="511"/>
      <c r="I512" s="603">
        <f>G512*11</f>
        <v>11</v>
      </c>
      <c r="J512" s="603"/>
      <c r="K512" s="603">
        <f>E512-I512</f>
        <v>-11</v>
      </c>
      <c r="L512" s="603"/>
      <c r="M512" s="628" t="str">
        <f>IF(ISERROR(K512/E512),"",K512/E512)</f>
        <v/>
      </c>
      <c r="N512" s="628"/>
      <c r="O512" s="603"/>
      <c r="P512" s="614" t="s">
        <v>99</v>
      </c>
      <c r="Q512" s="614"/>
      <c r="R512" s="629">
        <f>SUM(O479:U479)</f>
        <v>0</v>
      </c>
      <c r="S512" s="629"/>
      <c r="T512" s="630" t="str">
        <f>IF(ISERROR(R512/R516),"",R512/R516)</f>
        <v/>
      </c>
      <c r="U512" s="630"/>
      <c r="V512" s="614" t="s">
        <v>44</v>
      </c>
      <c r="W512" s="614"/>
      <c r="X512" s="629">
        <f>SUM(O374,O431,O466,O482,O493,O509)</f>
        <v>0</v>
      </c>
      <c r="Y512" s="629"/>
      <c r="Z512" s="630" t="str">
        <f>IF(ISERROR(X512/X516),"",X512/X516)</f>
        <v/>
      </c>
      <c r="AA512" s="630"/>
      <c r="AB512" s="12"/>
      <c r="AC512" s="22"/>
      <c r="AD512" s="22"/>
      <c r="AE512" s="3"/>
      <c r="AF512" s="3"/>
      <c r="AG512" s="327"/>
      <c r="AH512" s="327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44"/>
      <c r="B513" s="319" t="s">
        <v>123</v>
      </c>
      <c r="C513" s="632">
        <f>SUM(C509:D512)</f>
        <v>1</v>
      </c>
      <c r="D513" s="603"/>
      <c r="E513" s="603">
        <f>SUM(F509:F512)</f>
        <v>0</v>
      </c>
      <c r="F513" s="603"/>
      <c r="G513" s="632">
        <f>SUM(G509:H512)</f>
        <v>1</v>
      </c>
      <c r="H513" s="603"/>
      <c r="I513" s="603">
        <f>SUM(I509:J512)</f>
        <v>11</v>
      </c>
      <c r="J513" s="603"/>
      <c r="K513" s="603">
        <f>SUM(K509:L512)</f>
        <v>-11</v>
      </c>
      <c r="L513" s="603"/>
      <c r="M513" s="628" t="str">
        <f>IF(ISERROR(K513/E513),"",K513/E513)</f>
        <v/>
      </c>
      <c r="N513" s="628"/>
      <c r="O513" s="603"/>
      <c r="P513" s="614" t="s">
        <v>102</v>
      </c>
      <c r="Q513" s="614"/>
      <c r="R513" s="629">
        <f>SUM(O490:U490)</f>
        <v>0</v>
      </c>
      <c r="S513" s="629"/>
      <c r="T513" s="630" t="str">
        <f>IF(ISERROR(R513/R516),"",R513/R516)</f>
        <v/>
      </c>
      <c r="U513" s="630"/>
      <c r="V513" s="614" t="s">
        <v>45</v>
      </c>
      <c r="W513" s="614"/>
      <c r="X513" s="629">
        <f>SUM(O375,O432,O467,O483,O494,O510)</f>
        <v>0</v>
      </c>
      <c r="Y513" s="629"/>
      <c r="Z513" s="630" t="str">
        <f>IF(ISERROR(X513/X516),"",X513/X516)</f>
        <v/>
      </c>
      <c r="AA513" s="630"/>
      <c r="AB513" s="12"/>
      <c r="AC513" s="22"/>
      <c r="AD513" s="22"/>
      <c r="AE513" s="3"/>
      <c r="AF513" s="3"/>
      <c r="AG513" s="327"/>
      <c r="AH513" s="327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24"/>
      <c r="AV513" s="324"/>
      <c r="AW513" s="324"/>
      <c r="AX513" s="324"/>
      <c r="AY513" s="324"/>
      <c r="AZ513" s="324"/>
      <c r="BA513" s="324"/>
    </row>
    <row r="514" spans="1:53" ht="17.25">
      <c r="A514" s="269" t="s">
        <v>498</v>
      </c>
      <c r="B514" s="319">
        <f>G507</f>
        <v>410</v>
      </c>
      <c r="C514" s="629" t="s">
        <v>155</v>
      </c>
      <c r="D514" s="629"/>
      <c r="E514" s="614">
        <f>H507</f>
        <v>2203.75</v>
      </c>
      <c r="F514" s="614"/>
      <c r="G514" s="614" t="s">
        <v>34</v>
      </c>
      <c r="H514" s="614"/>
      <c r="I514" s="631">
        <f>L507</f>
        <v>4.8748966087675765</v>
      </c>
      <c r="J514" s="631"/>
      <c r="K514" s="603" t="s">
        <v>32</v>
      </c>
      <c r="L514" s="603"/>
      <c r="M514" s="631">
        <f>J507</f>
        <v>5.1898734177215191</v>
      </c>
      <c r="N514" s="631"/>
      <c r="O514" s="603"/>
      <c r="P514" s="614" t="s">
        <v>106</v>
      </c>
      <c r="Q514" s="614"/>
      <c r="R514" s="629">
        <f>SUM(O506:U506)</f>
        <v>0</v>
      </c>
      <c r="S514" s="629"/>
      <c r="T514" s="630" t="str">
        <f>IF(ISERROR(R514/R516),"",R514/R516)</f>
        <v/>
      </c>
      <c r="U514" s="630"/>
      <c r="V514" s="614" t="s">
        <v>46</v>
      </c>
      <c r="W514" s="614"/>
      <c r="X514" s="629">
        <f>SUM(O376,O433,O468,O484,O495,O511)</f>
        <v>0</v>
      </c>
      <c r="Y514" s="629"/>
      <c r="Z514" s="630" t="str">
        <f>IF(ISERROR(X514/X516),"",X514/X516)</f>
        <v/>
      </c>
      <c r="AA514" s="630"/>
      <c r="AB514" s="12"/>
      <c r="AC514" s="22"/>
      <c r="AD514" s="22"/>
      <c r="AE514" s="3"/>
      <c r="AF514" s="3"/>
      <c r="AG514" s="327"/>
      <c r="AH514" s="327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24"/>
      <c r="AV514" s="324"/>
      <c r="AW514" s="324"/>
      <c r="AX514" s="324"/>
      <c r="AY514" s="324"/>
      <c r="AZ514" s="324"/>
      <c r="BA514" s="324"/>
    </row>
    <row r="515" spans="1:53" ht="15.75" customHeight="1">
      <c r="A515" s="270" t="s">
        <v>499</v>
      </c>
      <c r="B515" s="319">
        <f>I507+C513</f>
        <v>80</v>
      </c>
      <c r="C515" s="614" t="s">
        <v>114</v>
      </c>
      <c r="D515" s="614"/>
      <c r="E515" s="624">
        <f>K507+I513</f>
        <v>95.104347826086951</v>
      </c>
      <c r="F515" s="624"/>
      <c r="G515" s="614" t="s">
        <v>150</v>
      </c>
      <c r="H515" s="614"/>
      <c r="I515" s="631">
        <f>B515-E515</f>
        <v>-15.104347826086951</v>
      </c>
      <c r="J515" s="631"/>
      <c r="K515" s="603" t="s">
        <v>151</v>
      </c>
      <c r="L515" s="603"/>
      <c r="M515" s="628">
        <f>IF(ISERROR(I515/B515),"",I515/B515)</f>
        <v>-0.18880434782608688</v>
      </c>
      <c r="N515" s="628"/>
      <c r="O515" s="603"/>
      <c r="P515" s="614" t="s">
        <v>107</v>
      </c>
      <c r="Q515" s="614"/>
      <c r="R515" s="629"/>
      <c r="S515" s="629"/>
      <c r="T515" s="630" t="str">
        <f>IF(ISERROR(R515/R516),"",R515/R516)</f>
        <v/>
      </c>
      <c r="U515" s="630"/>
      <c r="V515" s="614" t="s">
        <v>47</v>
      </c>
      <c r="W515" s="614"/>
      <c r="X515" s="629">
        <f>SUM(O377,O434,O469,O489,O496,O512)</f>
        <v>0</v>
      </c>
      <c r="Y515" s="629"/>
      <c r="Z515" s="630" t="str">
        <f>IF(ISERROR(X515/X516),"",X515/X516)</f>
        <v/>
      </c>
      <c r="AA515" s="630"/>
      <c r="AB515" s="12"/>
      <c r="AC515" s="22"/>
      <c r="AD515" s="22"/>
      <c r="AE515" s="3"/>
      <c r="AF515" s="3"/>
      <c r="AG515" s="327"/>
      <c r="AH515" s="327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24"/>
      <c r="AV515" s="324"/>
      <c r="AW515" s="324"/>
      <c r="AX515" s="324"/>
      <c r="AY515" s="324"/>
      <c r="AZ515" s="324"/>
      <c r="BA515" s="324"/>
    </row>
    <row r="516" spans="1:53" ht="15.75" customHeight="1">
      <c r="A516" s="270" t="s">
        <v>501</v>
      </c>
      <c r="B516" s="319">
        <f>N507</f>
        <v>0</v>
      </c>
      <c r="C516" s="614" t="s">
        <v>149</v>
      </c>
      <c r="D516" s="614"/>
      <c r="E516" s="630">
        <f>IF(ISERROR(B516/B515),"",B516/B515)</f>
        <v>0</v>
      </c>
      <c r="F516" s="630"/>
      <c r="G516" s="614" t="s">
        <v>158</v>
      </c>
      <c r="H516" s="614"/>
      <c r="I516" s="603">
        <f>V507</f>
        <v>0</v>
      </c>
      <c r="J516" s="603"/>
      <c r="K516" s="603" t="s">
        <v>156</v>
      </c>
      <c r="L516" s="603"/>
      <c r="M516" s="628">
        <f t="array" ref="M516">IF(ISERROR(I516/B514),"",I516/B514)</f>
        <v>0</v>
      </c>
      <c r="N516" s="628"/>
      <c r="O516" s="603"/>
      <c r="P516" s="614" t="s">
        <v>123</v>
      </c>
      <c r="Q516" s="614"/>
      <c r="R516" s="629">
        <f>SUM(R509:S515)</f>
        <v>0</v>
      </c>
      <c r="S516" s="629"/>
      <c r="T516" s="630">
        <f>SUM(T509:U515)</f>
        <v>0</v>
      </c>
      <c r="U516" s="630"/>
      <c r="V516" s="614" t="s">
        <v>123</v>
      </c>
      <c r="W516" s="614"/>
      <c r="X516" s="629">
        <f>SUM(X509:Y515)</f>
        <v>0</v>
      </c>
      <c r="Y516" s="629"/>
      <c r="Z516" s="630">
        <f>SUM(Z509:AA515)</f>
        <v>0</v>
      </c>
      <c r="AA516" s="630"/>
      <c r="AB516" s="12"/>
      <c r="AC516" s="22"/>
      <c r="AD516" s="22"/>
      <c r="AE516" s="3"/>
      <c r="AF516" s="3"/>
      <c r="AG516" s="327"/>
      <c r="AH516" s="327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24"/>
      <c r="AV516" s="324"/>
      <c r="AW516" s="324"/>
      <c r="AX516" s="324"/>
      <c r="AY516" s="324"/>
      <c r="AZ516" s="324"/>
      <c r="BA516" s="324"/>
    </row>
    <row r="517" spans="1:53" ht="17.25">
      <c r="A517" s="289" t="s">
        <v>502</v>
      </c>
      <c r="B517" s="323"/>
      <c r="C517" s="7"/>
      <c r="D517" s="7"/>
      <c r="E517" s="15"/>
      <c r="F517" s="15"/>
      <c r="G517" s="641" t="str">
        <f>IF(ISERROR(#REF!/#REF!),"",#REF!/#REF!)</f>
        <v/>
      </c>
      <c r="H517" s="641"/>
      <c r="I517" s="641"/>
      <c r="J517" s="8"/>
      <c r="K517" s="47"/>
      <c r="L517" s="12"/>
      <c r="M517" s="12"/>
      <c r="N517" s="641" t="str">
        <f>IF(ISERROR(G517/#REF!),"",G517/#REF!)</f>
        <v/>
      </c>
      <c r="O517" s="641"/>
      <c r="P517" s="641"/>
      <c r="Q517" s="641"/>
      <c r="R517" s="641"/>
      <c r="S517" s="327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23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29" t="s">
        <v>157</v>
      </c>
      <c r="B519" s="629"/>
      <c r="C519" s="624">
        <f>SUM(B171,B342,B514)</f>
        <v>3175</v>
      </c>
      <c r="D519" s="624"/>
      <c r="E519" s="629" t="s">
        <v>124</v>
      </c>
      <c r="F519" s="629"/>
      <c r="G519" s="624">
        <f>SUM(E171,E342,E514)</f>
        <v>16081.960000000001</v>
      </c>
      <c r="H519" s="624"/>
      <c r="I519" s="614" t="s">
        <v>34</v>
      </c>
      <c r="J519" s="629"/>
      <c r="K519" s="642">
        <f>IF(ISERROR(C519/G520),"",C519/G520)</f>
        <v>12.245908114064916</v>
      </c>
      <c r="L519" s="643"/>
      <c r="M519" s="614" t="s">
        <v>32</v>
      </c>
      <c r="N519" s="614"/>
      <c r="O519" s="644">
        <f t="array" ref="O519">IF(ISERROR(C519/C520),"",C519/C520)</f>
        <v>19.720496894409937</v>
      </c>
      <c r="P519" s="64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14" t="s">
        <v>125</v>
      </c>
      <c r="B520" s="614"/>
      <c r="C520" s="624">
        <f>SUM(B172,B343,B515)</f>
        <v>161</v>
      </c>
      <c r="D520" s="624"/>
      <c r="E520" s="614" t="s">
        <v>114</v>
      </c>
      <c r="F520" s="614"/>
      <c r="G520" s="624">
        <f>SUM(E172,E343,E515)</f>
        <v>259.27027791049528</v>
      </c>
      <c r="H520" s="624"/>
      <c r="I520" s="646" t="s">
        <v>150</v>
      </c>
      <c r="J520" s="647"/>
      <c r="K520" s="639">
        <f>C520-G520</f>
        <v>-98.270277910495281</v>
      </c>
      <c r="L520" s="640"/>
      <c r="M520" s="639" t="s">
        <v>151</v>
      </c>
      <c r="N520" s="640"/>
      <c r="O520" s="648">
        <f>IF(ISERROR(K520/C520),"",K520/C520)</f>
        <v>-0.61037439695959805</v>
      </c>
      <c r="P520" s="64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46" t="s">
        <v>148</v>
      </c>
      <c r="B521" s="647"/>
      <c r="C521" s="624">
        <f>SUM(B173,B344,B516)</f>
        <v>0</v>
      </c>
      <c r="D521" s="624"/>
      <c r="E521" s="646" t="s">
        <v>149</v>
      </c>
      <c r="F521" s="647"/>
      <c r="G521" s="648">
        <f>IF(ISERROR(C521/C520),"",C521/C520)</f>
        <v>0</v>
      </c>
      <c r="H521" s="649"/>
      <c r="I521" s="614" t="s">
        <v>126</v>
      </c>
      <c r="J521" s="629"/>
      <c r="K521" s="624">
        <f>SUM(I173,I344,I516)</f>
        <v>0</v>
      </c>
      <c r="L521" s="624"/>
      <c r="M521" s="629" t="s">
        <v>127</v>
      </c>
      <c r="N521" s="629"/>
      <c r="O521" s="648">
        <f t="array" ref="O521">IF(ISERROR(K521/C519),"",K521/C519)</f>
        <v>0</v>
      </c>
      <c r="P521" s="64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27"/>
      <c r="H522" s="22"/>
      <c r="I522" s="327"/>
      <c r="J522" s="8"/>
      <c r="K522" s="54"/>
      <c r="L522" s="325"/>
      <c r="M522" s="325"/>
      <c r="N522" s="15"/>
      <c r="O522" s="15"/>
      <c r="P522" s="15"/>
      <c r="Q522" s="15"/>
      <c r="R522" s="15"/>
      <c r="S522" s="15"/>
      <c r="T522" s="325"/>
      <c r="U522" s="325"/>
      <c r="V522" s="207"/>
      <c r="W522" s="325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46" t="s">
        <v>130</v>
      </c>
      <c r="B523" s="647"/>
      <c r="C523" s="646" t="s">
        <v>131</v>
      </c>
      <c r="D523" s="647"/>
      <c r="E523" s="646" t="s">
        <v>118</v>
      </c>
      <c r="F523" s="647"/>
      <c r="G523" s="656" t="s">
        <v>116</v>
      </c>
      <c r="H523" s="657"/>
      <c r="I523" s="646" t="s">
        <v>117</v>
      </c>
      <c r="J523" s="640"/>
      <c r="K523" s="646" t="s">
        <v>14</v>
      </c>
      <c r="L523" s="647"/>
      <c r="M523" s="646" t="s">
        <v>118</v>
      </c>
      <c r="N523" s="647"/>
      <c r="O523" s="614" t="s">
        <v>119</v>
      </c>
      <c r="P523" s="614"/>
      <c r="Q523" s="646" t="s">
        <v>14</v>
      </c>
      <c r="R523" s="647"/>
      <c r="S523" s="646" t="s">
        <v>118</v>
      </c>
      <c r="T523" s="64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50" t="s">
        <v>70</v>
      </c>
      <c r="B524" s="647"/>
      <c r="C524" s="651">
        <f>SUM(G28,G199,G370)</f>
        <v>888</v>
      </c>
      <c r="D524" s="647"/>
      <c r="E524" s="652">
        <f>IF(ISERROR(C524/C530),"",C524/C530)</f>
        <v>0.27968503937007871</v>
      </c>
      <c r="F524" s="653"/>
      <c r="G524" s="658"/>
      <c r="H524" s="659"/>
      <c r="I524" s="654" t="s">
        <v>15</v>
      </c>
      <c r="J524" s="655"/>
      <c r="K524" s="639">
        <f t="shared" ref="K524:K529" si="101">SUM(R166,U337,U509)</f>
        <v>0</v>
      </c>
      <c r="L524" s="640"/>
      <c r="M524" s="652" t="str">
        <f t="array" ref="M524">IF(ISERROR(K524/K530),"",K524/K530)</f>
        <v/>
      </c>
      <c r="N524" s="653"/>
      <c r="O524" s="614" t="s">
        <v>41</v>
      </c>
      <c r="P524" s="614"/>
      <c r="Q524" s="662">
        <f t="shared" ref="Q524:Q529" si="102">SUM(X166,AA337,AA509)</f>
        <v>0</v>
      </c>
      <c r="R524" s="663"/>
      <c r="S524" s="652" t="str">
        <f t="array" ref="S524">IF(ISERROR(Q524/Q530),"",Q524/Q530)</f>
        <v/>
      </c>
      <c r="T524" s="65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50" t="s">
        <v>86</v>
      </c>
      <c r="B525" s="647"/>
      <c r="C525" s="646">
        <f>SUM(G86,G257,G428)</f>
        <v>1443</v>
      </c>
      <c r="D525" s="647"/>
      <c r="E525" s="652">
        <f>IF(ISERROR(C525/C530),"",C525/C530)</f>
        <v>0.45448818897637794</v>
      </c>
      <c r="F525" s="653"/>
      <c r="G525" s="658"/>
      <c r="H525" s="659"/>
      <c r="I525" s="654" t="s">
        <v>16</v>
      </c>
      <c r="J525" s="655"/>
      <c r="K525" s="639">
        <f t="shared" si="101"/>
        <v>0</v>
      </c>
      <c r="L525" s="640"/>
      <c r="M525" s="652" t="str">
        <f>IF(ISERROR(K525/K530),"",K525/K530)</f>
        <v/>
      </c>
      <c r="N525" s="653"/>
      <c r="O525" s="614" t="s">
        <v>42</v>
      </c>
      <c r="P525" s="614"/>
      <c r="Q525" s="646">
        <f t="shared" si="102"/>
        <v>0</v>
      </c>
      <c r="R525" s="647"/>
      <c r="S525" s="652" t="str">
        <f>IF(ISERROR(Q525/Q530),"",Q525/Q530)</f>
        <v/>
      </c>
      <c r="T525" s="65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50" t="s">
        <v>92</v>
      </c>
      <c r="B526" s="647"/>
      <c r="C526" s="646">
        <f>SUM(G121,G292,G463)</f>
        <v>337</v>
      </c>
      <c r="D526" s="647"/>
      <c r="E526" s="652">
        <f>IF(ISERROR(C526/C530),"",C526/C530)</f>
        <v>0.10614173228346457</v>
      </c>
      <c r="F526" s="653"/>
      <c r="G526" s="658"/>
      <c r="H526" s="659"/>
      <c r="I526" s="654" t="s">
        <v>17</v>
      </c>
      <c r="J526" s="655"/>
      <c r="K526" s="639">
        <f t="shared" si="101"/>
        <v>0</v>
      </c>
      <c r="L526" s="640"/>
      <c r="M526" s="652" t="str">
        <f>IF(ISERROR(K526/K530),"",K526/K530)</f>
        <v/>
      </c>
      <c r="N526" s="653"/>
      <c r="O526" s="614" t="s">
        <v>43</v>
      </c>
      <c r="P526" s="614"/>
      <c r="Q526" s="646">
        <f t="shared" si="102"/>
        <v>0</v>
      </c>
      <c r="R526" s="647"/>
      <c r="S526" s="652" t="str">
        <f>IF(ISERROR(Q526/Q530),"",Q526/Q530)</f>
        <v/>
      </c>
      <c r="T526" s="65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50" t="s">
        <v>99</v>
      </c>
      <c r="B527" s="647"/>
      <c r="C527" s="646">
        <f>SUM(G137,G308,G479)</f>
        <v>0</v>
      </c>
      <c r="D527" s="647"/>
      <c r="E527" s="652">
        <f>IF(ISERROR(C527/C530),"",C527/C530)</f>
        <v>0</v>
      </c>
      <c r="F527" s="653"/>
      <c r="G527" s="658"/>
      <c r="H527" s="659"/>
      <c r="I527" s="654" t="s">
        <v>18</v>
      </c>
      <c r="J527" s="655"/>
      <c r="K527" s="639">
        <f t="shared" si="101"/>
        <v>0</v>
      </c>
      <c r="L527" s="640"/>
      <c r="M527" s="652" t="str">
        <f>IF(ISERROR(K527/K530),"",K527/K530)</f>
        <v/>
      </c>
      <c r="N527" s="653"/>
      <c r="O527" s="614" t="s">
        <v>21</v>
      </c>
      <c r="P527" s="614"/>
      <c r="Q527" s="646">
        <f t="shared" si="102"/>
        <v>0</v>
      </c>
      <c r="R527" s="647"/>
      <c r="S527" s="652" t="str">
        <f>IF(ISERROR(Q527/Q530),"",Q527/Q530)</f>
        <v/>
      </c>
      <c r="T527" s="65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50" t="s">
        <v>102</v>
      </c>
      <c r="B528" s="647"/>
      <c r="C528" s="646">
        <f>SUM(G148,G319,G490)</f>
        <v>0</v>
      </c>
      <c r="D528" s="647"/>
      <c r="E528" s="652">
        <f>IF(ISERROR(C528/C530),"",C528/C530)</f>
        <v>0</v>
      </c>
      <c r="F528" s="653"/>
      <c r="G528" s="658"/>
      <c r="H528" s="659"/>
      <c r="I528" s="654" t="s">
        <v>19</v>
      </c>
      <c r="J528" s="655"/>
      <c r="K528" s="639">
        <f t="shared" si="101"/>
        <v>0</v>
      </c>
      <c r="L528" s="640"/>
      <c r="M528" s="652" t="str">
        <f>IF(ISERROR(K528/K530),"",K528/K530)</f>
        <v/>
      </c>
      <c r="N528" s="653"/>
      <c r="O528" s="614" t="s">
        <v>45</v>
      </c>
      <c r="P528" s="614"/>
      <c r="Q528" s="646">
        <f t="shared" si="102"/>
        <v>0</v>
      </c>
      <c r="R528" s="647"/>
      <c r="S528" s="652" t="str">
        <f>IF(ISERROR(Q528/Q530),"",Q528/Q530)</f>
        <v/>
      </c>
      <c r="T528" s="65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50" t="s">
        <v>106</v>
      </c>
      <c r="B529" s="647"/>
      <c r="C529" s="646">
        <f>SUM(G163,G334,G506)</f>
        <v>507</v>
      </c>
      <c r="D529" s="647"/>
      <c r="E529" s="652">
        <f>IF(ISERROR(C529/C530),"",C529/C530)</f>
        <v>0.15968503937007875</v>
      </c>
      <c r="F529" s="653"/>
      <c r="G529" s="658"/>
      <c r="H529" s="659"/>
      <c r="I529" s="654" t="s">
        <v>20</v>
      </c>
      <c r="J529" s="655"/>
      <c r="K529" s="639">
        <f t="shared" si="101"/>
        <v>0</v>
      </c>
      <c r="L529" s="640"/>
      <c r="M529" s="652" t="str">
        <f>IF(ISERROR(K529/K530),"",K529/K530)</f>
        <v/>
      </c>
      <c r="N529" s="653"/>
      <c r="O529" s="614" t="s">
        <v>46</v>
      </c>
      <c r="P529" s="614"/>
      <c r="Q529" s="646">
        <f t="shared" si="102"/>
        <v>0</v>
      </c>
      <c r="R529" s="647"/>
      <c r="S529" s="652" t="str">
        <f>IF(ISERROR(Q529/Q530),"",Q529/Q530)</f>
        <v/>
      </c>
      <c r="T529" s="65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46" t="s">
        <v>123</v>
      </c>
      <c r="B530" s="647"/>
      <c r="C530" s="651">
        <f>SUM(C524:C529)</f>
        <v>3175</v>
      </c>
      <c r="D530" s="647"/>
      <c r="E530" s="652">
        <f>SUM(E524:F529)</f>
        <v>0.99999999999999989</v>
      </c>
      <c r="F530" s="647"/>
      <c r="G530" s="660"/>
      <c r="H530" s="661"/>
      <c r="I530" s="646" t="s">
        <v>123</v>
      </c>
      <c r="J530" s="640"/>
      <c r="K530" s="639">
        <f>SUM(R173,U344,U516)</f>
        <v>0</v>
      </c>
      <c r="L530" s="640"/>
      <c r="M530" s="652">
        <f>SUM(M524:N529)</f>
        <v>0</v>
      </c>
      <c r="N530" s="653"/>
      <c r="O530" s="614" t="s">
        <v>123</v>
      </c>
      <c r="P530" s="614"/>
      <c r="Q530" s="662">
        <f>SUM(X173,AA344,AA516)</f>
        <v>0</v>
      </c>
      <c r="R530" s="663"/>
      <c r="S530" s="652">
        <f>SUM(S524:T529)</f>
        <v>0</v>
      </c>
      <c r="T530" s="65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25"/>
      <c r="AC531" s="325"/>
      <c r="AD531" s="325"/>
      <c r="AE531" s="325"/>
      <c r="AF531" s="325"/>
      <c r="AG531" s="325"/>
      <c r="AH531" s="325"/>
      <c r="AI531" s="325"/>
      <c r="AJ531" s="325"/>
      <c r="AK531" s="325"/>
      <c r="AL531" s="325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4" t="s">
        <v>132</v>
      </c>
      <c r="B532" s="668"/>
      <c r="C532" s="315" t="s">
        <v>133</v>
      </c>
      <c r="D532" s="315" t="s">
        <v>134</v>
      </c>
      <c r="E532" s="315" t="s">
        <v>3</v>
      </c>
      <c r="F532" s="315" t="s">
        <v>4</v>
      </c>
      <c r="G532" s="315" t="s">
        <v>5</v>
      </c>
      <c r="H532" s="87" t="s">
        <v>6</v>
      </c>
      <c r="I532" s="87" t="s">
        <v>7</v>
      </c>
      <c r="J532" s="87" t="s">
        <v>135</v>
      </c>
      <c r="K532" s="320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21" t="s">
        <v>138</v>
      </c>
      <c r="Q532" s="87" t="s">
        <v>139</v>
      </c>
      <c r="R532" s="36" t="s">
        <v>140</v>
      </c>
      <c r="S532" s="315" t="s">
        <v>141</v>
      </c>
      <c r="T532" s="315" t="s">
        <v>142</v>
      </c>
      <c r="U532" s="51"/>
      <c r="V532" s="209"/>
      <c r="X532" s="14"/>
      <c r="Y532" s="14"/>
      <c r="Z532" s="15"/>
      <c r="AA532" s="15"/>
      <c r="AB532" s="15"/>
      <c r="AC532" s="325"/>
      <c r="AD532" s="325"/>
      <c r="AE532" s="325"/>
      <c r="AF532" s="325"/>
      <c r="AG532" s="325"/>
      <c r="AH532" s="325"/>
      <c r="AI532" s="325"/>
      <c r="AJ532" s="325"/>
      <c r="AK532" s="325"/>
      <c r="AL532" s="325"/>
      <c r="AM532" s="325"/>
      <c r="AN532" s="15"/>
      <c r="AO532" s="32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64" t="s">
        <v>143</v>
      </c>
      <c r="B533" s="665"/>
      <c r="C533" s="93">
        <f>SUM('18'!C533)</f>
        <v>15</v>
      </c>
      <c r="D533" s="93">
        <f>SUM('18'!D533)</f>
        <v>15</v>
      </c>
      <c r="E533" s="93">
        <f>SUM('18'!E533)</f>
        <v>0</v>
      </c>
      <c r="F533" s="93">
        <f>SUM('18'!F533)</f>
        <v>0</v>
      </c>
      <c r="G533" s="93">
        <f>SUM('18'!G533)</f>
        <v>0</v>
      </c>
      <c r="H533" s="93">
        <f>SUM('18'!H533)</f>
        <v>0</v>
      </c>
      <c r="I533" s="93">
        <f>SUM('18'!I533)</f>
        <v>0</v>
      </c>
      <c r="J533" s="93">
        <f>+C533-H533-I533</f>
        <v>15</v>
      </c>
      <c r="K533" s="93">
        <f>SUM('18'!K533)</f>
        <v>0</v>
      </c>
      <c r="L533" s="93">
        <f>SUM('18'!L533)</f>
        <v>0</v>
      </c>
      <c r="M533" s="93">
        <f>SUM('18'!M533)</f>
        <v>0</v>
      </c>
      <c r="N533" s="93">
        <f>SUM('18'!N533)</f>
        <v>0</v>
      </c>
      <c r="O533" s="93">
        <f>SUM('18'!O533)</f>
        <v>0</v>
      </c>
      <c r="P533" s="93">
        <f>SUM('18'!P533)</f>
        <v>0</v>
      </c>
      <c r="Q533" s="93">
        <f>J533-K533-L533</f>
        <v>15</v>
      </c>
      <c r="R533" s="93">
        <f>Q533*11-M533-N533</f>
        <v>165</v>
      </c>
      <c r="S533" s="196">
        <f>IF(ISERROR(Q533/J533),"",Q533/J533)</f>
        <v>1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25"/>
      <c r="AD533" s="325"/>
      <c r="AE533" s="325"/>
      <c r="AF533" s="325"/>
      <c r="AG533" s="325"/>
      <c r="AH533" s="325"/>
      <c r="AI533" s="325"/>
      <c r="AJ533" s="325"/>
      <c r="AK533" s="325"/>
      <c r="AL533" s="325"/>
      <c r="AM533" s="325"/>
      <c r="AN533" s="15"/>
      <c r="AO533" s="32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64" t="s">
        <v>144</v>
      </c>
      <c r="B534" s="665"/>
      <c r="C534" s="93">
        <f>SUM('18'!C534)</f>
        <v>7</v>
      </c>
      <c r="D534" s="93">
        <f>SUM('18'!D534)</f>
        <v>7</v>
      </c>
      <c r="E534" s="93">
        <f>SUM('18'!E534)</f>
        <v>0</v>
      </c>
      <c r="F534" s="93">
        <f>SUM('18'!F534)</f>
        <v>0</v>
      </c>
      <c r="G534" s="93">
        <f>SUM('18'!G534)</f>
        <v>0</v>
      </c>
      <c r="H534" s="93">
        <f>SUM('18'!H534)</f>
        <v>0</v>
      </c>
      <c r="I534" s="93">
        <f>SUM('18'!I534)</f>
        <v>0</v>
      </c>
      <c r="J534" s="93">
        <f>C534-G534-H534-I534</f>
        <v>7</v>
      </c>
      <c r="K534" s="93">
        <f>SUM('18'!K534)</f>
        <v>0</v>
      </c>
      <c r="L534" s="93">
        <f>SUM('18'!L534)</f>
        <v>0</v>
      </c>
      <c r="M534" s="93">
        <f>SUM('18'!M534)</f>
        <v>0</v>
      </c>
      <c r="N534" s="93">
        <f>SUM('18'!N534)</f>
        <v>0</v>
      </c>
      <c r="O534" s="93">
        <f>SUM('18'!O534)</f>
        <v>0</v>
      </c>
      <c r="P534" s="93">
        <f>SUM('18'!P534)</f>
        <v>0</v>
      </c>
      <c r="Q534" s="93">
        <f>J534-K534-L534</f>
        <v>7</v>
      </c>
      <c r="R534" s="93">
        <f>Q534*11-M534-N534</f>
        <v>77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25"/>
      <c r="AD534" s="325"/>
      <c r="AE534" s="325"/>
      <c r="AF534" s="325"/>
      <c r="AG534" s="325"/>
      <c r="AH534" s="325"/>
      <c r="AI534" s="325"/>
      <c r="AJ534" s="325"/>
      <c r="AK534" s="325"/>
      <c r="AL534" s="325"/>
      <c r="AM534" s="325"/>
      <c r="AN534" s="15"/>
      <c r="AO534" s="32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64" t="s">
        <v>145</v>
      </c>
      <c r="B535" s="665"/>
      <c r="C535" s="93">
        <f>SUM('18'!C535)</f>
        <v>8</v>
      </c>
      <c r="D535" s="93">
        <f>SUM('18'!D535)</f>
        <v>8</v>
      </c>
      <c r="E535" s="93">
        <f>SUM('18'!E535)</f>
        <v>0</v>
      </c>
      <c r="F535" s="93">
        <f>SUM('18'!F535)</f>
        <v>0</v>
      </c>
      <c r="G535" s="93">
        <f>SUM('18'!G535)</f>
        <v>0</v>
      </c>
      <c r="H535" s="93">
        <f>SUM('18'!H535)</f>
        <v>0</v>
      </c>
      <c r="I535" s="93">
        <f>SUM('18'!I535)</f>
        <v>0</v>
      </c>
      <c r="J535" s="93">
        <f>C535-G535-H535-I535</f>
        <v>8</v>
      </c>
      <c r="K535" s="93">
        <f>SUM('18'!K535)</f>
        <v>0</v>
      </c>
      <c r="L535" s="93">
        <f>SUM('18'!L535)</f>
        <v>0</v>
      </c>
      <c r="M535" s="93">
        <f>SUM('18'!M535)</f>
        <v>0</v>
      </c>
      <c r="N535" s="93">
        <f>SUM('18'!N535)</f>
        <v>0</v>
      </c>
      <c r="O535" s="93">
        <f>SUM('18'!O535)</f>
        <v>0</v>
      </c>
      <c r="P535" s="93">
        <f>SUM('18'!P535)</f>
        <v>0</v>
      </c>
      <c r="Q535" s="93">
        <f>J535-K535-L535</f>
        <v>8</v>
      </c>
      <c r="R535" s="93">
        <f>Q535*11-M535-N535</f>
        <v>88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25"/>
      <c r="AD535" s="325"/>
      <c r="AE535" s="325"/>
      <c r="AF535" s="325"/>
      <c r="AG535" s="325"/>
      <c r="AH535" s="325"/>
      <c r="AI535" s="325"/>
      <c r="AJ535" s="325"/>
      <c r="AK535" s="325"/>
      <c r="AL535" s="325"/>
      <c r="AM535" s="325"/>
      <c r="AN535" s="15"/>
      <c r="AO535" s="32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66" t="s">
        <v>11</v>
      </c>
      <c r="B536" s="667"/>
      <c r="C536" s="37">
        <f>SUM(C533:C535)</f>
        <v>30</v>
      </c>
      <c r="D536" s="37">
        <f>SUM(D533:D535)</f>
        <v>30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30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30</v>
      </c>
      <c r="R536" s="37">
        <f>SUM(R533:R535)</f>
        <v>330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888</v>
      </c>
      <c r="K544" s="101">
        <f>+H28+H199+H370</f>
        <v>4519.92</v>
      </c>
      <c r="L544" s="101">
        <f>+I28+I199+I370</f>
        <v>45</v>
      </c>
      <c r="M544" s="50">
        <f>+J544/L544</f>
        <v>19.733333333333334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1443</v>
      </c>
      <c r="K545" s="101">
        <f>+H428+H257+H86</f>
        <v>7258.2900000000009</v>
      </c>
      <c r="L545" s="101">
        <f>+I428+I257+I86</f>
        <v>17</v>
      </c>
      <c r="M545" s="50">
        <f>+J545/L545</f>
        <v>84.882352941176464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337</v>
      </c>
      <c r="K546" s="101">
        <f>+H463+H292+H121</f>
        <v>1517.9999999999998</v>
      </c>
      <c r="L546" s="101">
        <f>+I463+I292+I121</f>
        <v>8</v>
      </c>
      <c r="M546" s="50">
        <f>+J546/L546</f>
        <v>42.125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0</v>
      </c>
      <c r="K547" s="101">
        <f>+H479+H308+H137</f>
        <v>0</v>
      </c>
      <c r="L547" s="101">
        <f>+I479+I308+I137</f>
        <v>0</v>
      </c>
      <c r="M547" s="50" t="e">
        <f>+J547/L547</f>
        <v>#DIV/0!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507</v>
      </c>
      <c r="K548" s="101">
        <f>+H506+H334+H163</f>
        <v>2785.75</v>
      </c>
      <c r="L548" s="101">
        <f>+I506+I334+I163</f>
        <v>84</v>
      </c>
      <c r="M548" s="50">
        <f>+J548/L548</f>
        <v>6.0357142857142856</v>
      </c>
    </row>
    <row r="549" spans="1:13">
      <c r="A549" s="291"/>
      <c r="B549" s="227"/>
      <c r="C549" s="227"/>
      <c r="D549" s="229"/>
      <c r="E549" s="227"/>
      <c r="J549" s="101">
        <f>SUM(J544:J548)</f>
        <v>3175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0</v>
      </c>
      <c r="K552" s="101">
        <f>+H28</f>
        <v>0</v>
      </c>
      <c r="L552" s="101">
        <f>+I28</f>
        <v>0</v>
      </c>
      <c r="M552" s="102" t="e">
        <f>+J552/L552</f>
        <v>#DIV/0!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1129</v>
      </c>
      <c r="K553" s="101">
        <f>H86</f>
        <v>5678.8700000000008</v>
      </c>
      <c r="L553" s="101">
        <f>I86</f>
        <v>10</v>
      </c>
      <c r="M553" s="102">
        <f>+J553/L553</f>
        <v>112.9</v>
      </c>
    </row>
    <row r="554" spans="1:13">
      <c r="E554" s="224"/>
      <c r="H554" s="100" t="s">
        <v>165</v>
      </c>
      <c r="J554" s="46">
        <f>+G121</f>
        <v>300</v>
      </c>
      <c r="K554" s="101">
        <f>+H121</f>
        <v>1517.9999999999998</v>
      </c>
      <c r="L554" s="101">
        <f>+I121</f>
        <v>6</v>
      </c>
      <c r="M554" s="102">
        <f>+J554/L554</f>
        <v>50</v>
      </c>
    </row>
    <row r="555" spans="1:13">
      <c r="H555" s="100" t="s">
        <v>166</v>
      </c>
      <c r="J555" s="46">
        <f>+G137</f>
        <v>0</v>
      </c>
      <c r="K555" s="101">
        <f>+H137</f>
        <v>0</v>
      </c>
      <c r="L555" s="101">
        <f>+I137</f>
        <v>0</v>
      </c>
      <c r="M555" s="102" t="e">
        <f>+J555/L555</f>
        <v>#DIV/0!</v>
      </c>
    </row>
    <row r="556" spans="1:13">
      <c r="H556" s="100" t="s">
        <v>167</v>
      </c>
      <c r="J556" s="46">
        <f>+G163</f>
        <v>97</v>
      </c>
      <c r="K556" s="101">
        <f>+H163</f>
        <v>582</v>
      </c>
      <c r="L556" s="101">
        <f>+I163</f>
        <v>5</v>
      </c>
      <c r="M556" s="102">
        <f>+J556/L556</f>
        <v>19.399999999999999</v>
      </c>
    </row>
    <row r="557" spans="1:13">
      <c r="J557" s="46">
        <f>+B171</f>
        <v>1526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888</v>
      </c>
      <c r="K559" s="101">
        <f>+H199</f>
        <v>4519.92</v>
      </c>
      <c r="L559" s="101">
        <f>+I199</f>
        <v>45</v>
      </c>
      <c r="M559" s="102">
        <f>+J559/L559</f>
        <v>19.733333333333334</v>
      </c>
    </row>
    <row r="560" spans="1:13">
      <c r="H560" s="100" t="s">
        <v>164</v>
      </c>
      <c r="J560" s="46">
        <f>+G257</f>
        <v>314</v>
      </c>
      <c r="K560" s="101">
        <f>+H257</f>
        <v>1579.42</v>
      </c>
      <c r="L560" s="101">
        <f>+I257</f>
        <v>7</v>
      </c>
      <c r="M560" s="102">
        <f>+J560/L560</f>
        <v>44.857142857142854</v>
      </c>
    </row>
    <row r="561" spans="7:13">
      <c r="H561" s="100" t="s">
        <v>165</v>
      </c>
      <c r="J561" s="46">
        <f>+G292</f>
        <v>37</v>
      </c>
      <c r="K561" s="101">
        <f>+H292</f>
        <v>0</v>
      </c>
      <c r="L561" s="101">
        <f>+I292</f>
        <v>2</v>
      </c>
      <c r="M561" s="102">
        <f>+J561/L561</f>
        <v>18.5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1239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410</v>
      </c>
      <c r="K569" s="101">
        <f>+H506</f>
        <v>2203.75</v>
      </c>
      <c r="L569" s="101">
        <f>+I506</f>
        <v>79</v>
      </c>
      <c r="M569" s="102">
        <f>+J569/L569</f>
        <v>5.1898734177215191</v>
      </c>
    </row>
    <row r="570" spans="7:13">
      <c r="J570" s="46">
        <f>+B514</f>
        <v>410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" zoomScale="85" zoomScaleNormal="85" workbookViewId="0">
      <selection activeCell="G19" sqref="G1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3" t="s">
        <v>23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53" t="s">
        <v>496</v>
      </c>
      <c r="B4" s="594" t="s">
        <v>25</v>
      </c>
      <c r="C4" s="594" t="s">
        <v>26</v>
      </c>
      <c r="D4" s="594" t="s">
        <v>27</v>
      </c>
      <c r="E4" s="597" t="s">
        <v>28</v>
      </c>
      <c r="F4" s="600" t="s">
        <v>29</v>
      </c>
      <c r="G4" s="603" t="s">
        <v>30</v>
      </c>
      <c r="H4" s="603"/>
      <c r="I4" s="594" t="s">
        <v>31</v>
      </c>
      <c r="J4" s="604" t="s">
        <v>32</v>
      </c>
      <c r="K4" s="615" t="s">
        <v>33</v>
      </c>
      <c r="L4" s="594" t="s">
        <v>34</v>
      </c>
      <c r="M4" s="618" t="s">
        <v>35</v>
      </c>
      <c r="N4" s="612" t="s">
        <v>36</v>
      </c>
      <c r="O4" s="603" t="s">
        <v>37</v>
      </c>
      <c r="P4" s="603"/>
      <c r="Q4" s="603"/>
      <c r="R4" s="603"/>
      <c r="S4" s="603"/>
      <c r="T4" s="603"/>
      <c r="U4" s="603"/>
      <c r="V4" s="620" t="s">
        <v>38</v>
      </c>
      <c r="W4" s="612" t="s">
        <v>39</v>
      </c>
      <c r="X4" s="603" t="s">
        <v>40</v>
      </c>
      <c r="Y4" s="603"/>
      <c r="Z4" s="603"/>
      <c r="AA4" s="60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54"/>
      <c r="B5" s="595"/>
      <c r="C5" s="595"/>
      <c r="D5" s="595"/>
      <c r="E5" s="598"/>
      <c r="F5" s="601"/>
      <c r="G5" s="603"/>
      <c r="H5" s="603"/>
      <c r="I5" s="595"/>
      <c r="J5" s="605"/>
      <c r="K5" s="616"/>
      <c r="L5" s="595"/>
      <c r="M5" s="619"/>
      <c r="N5" s="612"/>
      <c r="O5" s="603" t="s">
        <v>41</v>
      </c>
      <c r="P5" s="603" t="s">
        <v>42</v>
      </c>
      <c r="Q5" s="603" t="s">
        <v>43</v>
      </c>
      <c r="R5" s="613" t="s">
        <v>44</v>
      </c>
      <c r="S5" s="614" t="s">
        <v>45</v>
      </c>
      <c r="T5" s="603" t="s">
        <v>46</v>
      </c>
      <c r="U5" s="603" t="s">
        <v>47</v>
      </c>
      <c r="V5" s="620"/>
      <c r="W5" s="612"/>
      <c r="X5" s="603" t="s">
        <v>13</v>
      </c>
      <c r="Y5" s="603" t="s">
        <v>48</v>
      </c>
      <c r="Z5" s="603" t="s">
        <v>49</v>
      </c>
      <c r="AA5" s="60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55"/>
      <c r="B6" s="596"/>
      <c r="C6" s="596"/>
      <c r="D6" s="596"/>
      <c r="E6" s="599"/>
      <c r="F6" s="602"/>
      <c r="G6" s="295" t="s">
        <v>50</v>
      </c>
      <c r="H6" s="295" t="s">
        <v>51</v>
      </c>
      <c r="I6" s="596"/>
      <c r="J6" s="606"/>
      <c r="K6" s="617"/>
      <c r="L6" s="596"/>
      <c r="M6" s="619"/>
      <c r="N6" s="612"/>
      <c r="O6" s="603"/>
      <c r="P6" s="603"/>
      <c r="Q6" s="603"/>
      <c r="R6" s="613"/>
      <c r="S6" s="614"/>
      <c r="T6" s="603"/>
      <c r="U6" s="603"/>
      <c r="V6" s="620"/>
      <c r="W6" s="612"/>
      <c r="X6" s="603"/>
      <c r="Y6" s="603"/>
      <c r="Z6" s="603"/>
      <c r="AA6" s="60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SUM('13:20'!G7)</f>
        <v>0</v>
      </c>
      <c r="H7" s="95">
        <f t="shared" ref="H7:H24" si="0">D7*G7</f>
        <v>0</v>
      </c>
      <c r="I7" s="93">
        <f>SUM('13:20'!I7)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SUM('13:20'!N7)</f>
        <v>0</v>
      </c>
      <c r="O7" s="93">
        <f>SUM('13:20'!O7)</f>
        <v>0</v>
      </c>
      <c r="P7" s="93">
        <f>SUM('13:20'!P7)</f>
        <v>0</v>
      </c>
      <c r="Q7" s="93">
        <f>SUM('13:20'!Q7)</f>
        <v>0</v>
      </c>
      <c r="R7" s="93">
        <f>SUM('13:20'!R7)</f>
        <v>0</v>
      </c>
      <c r="S7" s="93">
        <f>SUM('13:20'!S7)</f>
        <v>0</v>
      </c>
      <c r="T7" s="93">
        <f>SUM('13:20'!T7)</f>
        <v>0</v>
      </c>
      <c r="U7" s="93">
        <f>SUM('13:20'!U7)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SUM('13:20'!X7)</f>
        <v>0</v>
      </c>
      <c r="Y7" s="93">
        <f>SUM('13:20'!Y7)</f>
        <v>0</v>
      </c>
      <c r="Z7" s="93">
        <f>SUM('13:20'!Z7)</f>
        <v>0</v>
      </c>
      <c r="AA7" s="93">
        <f>SUM('13:20'!AA7)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SUM('13:20'!G8)</f>
        <v>0</v>
      </c>
      <c r="H8" s="95">
        <f t="shared" si="0"/>
        <v>0</v>
      </c>
      <c r="I8" s="93">
        <f>SUM('13:20'!I8)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SUM('13:20'!N8)</f>
        <v>0</v>
      </c>
      <c r="O8" s="93">
        <f>SUM('13:20'!O8)</f>
        <v>0</v>
      </c>
      <c r="P8" s="93">
        <f>SUM('13:20'!P8)</f>
        <v>0</v>
      </c>
      <c r="Q8" s="93">
        <f>SUM('13:20'!Q8)</f>
        <v>0</v>
      </c>
      <c r="R8" s="93">
        <f>SUM('13:20'!R8)</f>
        <v>0</v>
      </c>
      <c r="S8" s="93">
        <f>SUM('13:20'!S8)</f>
        <v>0</v>
      </c>
      <c r="T8" s="93">
        <f>SUM('13:20'!T8)</f>
        <v>0</v>
      </c>
      <c r="U8" s="93">
        <f>SUM('13:20'!U8)</f>
        <v>0</v>
      </c>
      <c r="V8" s="201">
        <f t="shared" si="2"/>
        <v>0</v>
      </c>
      <c r="W8" s="33" t="str">
        <f t="shared" si="3"/>
        <v/>
      </c>
      <c r="X8" s="93">
        <f>SUM('13:20'!X8)</f>
        <v>0</v>
      </c>
      <c r="Y8" s="93">
        <f>SUM('13:20'!Y8)</f>
        <v>0</v>
      </c>
      <c r="Z8" s="93">
        <f>SUM('13:20'!Z8)</f>
        <v>0</v>
      </c>
      <c r="AA8" s="93">
        <f>SUM('13:20'!AA8)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SUM('13:20'!G9)</f>
        <v>0</v>
      </c>
      <c r="H9" s="95">
        <f t="shared" si="0"/>
        <v>0</v>
      </c>
      <c r="I9" s="93">
        <f>SUM('13:20'!I9)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SUM('13:20'!N9)</f>
        <v>0</v>
      </c>
      <c r="O9" s="93">
        <f>SUM('13:20'!O9)</f>
        <v>0</v>
      </c>
      <c r="P9" s="93">
        <f>SUM('13:20'!P9)</f>
        <v>0</v>
      </c>
      <c r="Q9" s="93">
        <f>SUM('13:20'!Q9)</f>
        <v>0</v>
      </c>
      <c r="R9" s="93">
        <f>SUM('13:20'!R9)</f>
        <v>0</v>
      </c>
      <c r="S9" s="93">
        <f>SUM('13:20'!S9)</f>
        <v>0</v>
      </c>
      <c r="T9" s="93">
        <f>SUM('13:20'!T9)</f>
        <v>0</v>
      </c>
      <c r="U9" s="93">
        <f>SUM('13:20'!U9)</f>
        <v>0</v>
      </c>
      <c r="V9" s="201">
        <f t="shared" si="2"/>
        <v>0</v>
      </c>
      <c r="W9" s="33" t="str">
        <f t="shared" si="3"/>
        <v/>
      </c>
      <c r="X9" s="93">
        <f>SUM('13:20'!X9)</f>
        <v>0</v>
      </c>
      <c r="Y9" s="93">
        <f>SUM('13:20'!Y9)</f>
        <v>0</v>
      </c>
      <c r="Z9" s="93">
        <f>SUM('13:20'!Z9)</f>
        <v>0</v>
      </c>
      <c r="AA9" s="93">
        <f>SUM('13:20'!AA9)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SUM('13:20'!G10)</f>
        <v>358</v>
      </c>
      <c r="H10" s="95">
        <f t="shared" si="0"/>
        <v>1800.74</v>
      </c>
      <c r="I10" s="93">
        <f>SUM('13:20'!I10)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SUM('13:20'!N10)</f>
        <v>0</v>
      </c>
      <c r="O10" s="93">
        <f>SUM('13:20'!O10)</f>
        <v>0</v>
      </c>
      <c r="P10" s="93">
        <f>SUM('13:20'!P10)</f>
        <v>0</v>
      </c>
      <c r="Q10" s="93">
        <f>SUM('13:20'!Q10)</f>
        <v>0</v>
      </c>
      <c r="R10" s="93">
        <f>SUM('13:20'!R10)</f>
        <v>0</v>
      </c>
      <c r="S10" s="93">
        <f>SUM('13:20'!S10)</f>
        <v>0</v>
      </c>
      <c r="T10" s="93">
        <f>SUM('13:20'!T10)</f>
        <v>0</v>
      </c>
      <c r="U10" s="93">
        <f>SUM('13:20'!U10)</f>
        <v>0</v>
      </c>
      <c r="V10" s="201">
        <f t="shared" si="2"/>
        <v>0</v>
      </c>
      <c r="W10" s="33">
        <f t="shared" si="3"/>
        <v>0</v>
      </c>
      <c r="X10" s="93">
        <f>SUM('13:20'!X10)</f>
        <v>0</v>
      </c>
      <c r="Y10" s="93">
        <f>SUM('13:20'!Y10)</f>
        <v>0</v>
      </c>
      <c r="Z10" s="93">
        <f>SUM('13:20'!Z10)</f>
        <v>0</v>
      </c>
      <c r="AA10" s="93">
        <f>SUM('13:20'!AA10)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SUM('13:20'!G11)</f>
        <v>305</v>
      </c>
      <c r="H11" s="95">
        <f t="shared" si="0"/>
        <v>1534.15</v>
      </c>
      <c r="I11" s="93">
        <f>SUM('13:20'!I11)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SUM('13:20'!N11)</f>
        <v>0</v>
      </c>
      <c r="O11" s="93">
        <f>SUM('13:20'!O11)</f>
        <v>0</v>
      </c>
      <c r="P11" s="93">
        <f>SUM('13:20'!P11)</f>
        <v>0</v>
      </c>
      <c r="Q11" s="93">
        <f>SUM('13:20'!Q11)</f>
        <v>0</v>
      </c>
      <c r="R11" s="93">
        <f>SUM('13:20'!R11)</f>
        <v>0</v>
      </c>
      <c r="S11" s="93">
        <f>SUM('13:20'!S11)</f>
        <v>0</v>
      </c>
      <c r="T11" s="93">
        <f>SUM('13:20'!T11)</f>
        <v>0</v>
      </c>
      <c r="U11" s="93">
        <f>SUM('13:20'!U11)</f>
        <v>0</v>
      </c>
      <c r="V11" s="201">
        <f t="shared" si="2"/>
        <v>0</v>
      </c>
      <c r="W11" s="33">
        <f t="shared" si="3"/>
        <v>0</v>
      </c>
      <c r="X11" s="93">
        <f>SUM('13:20'!X11)</f>
        <v>0</v>
      </c>
      <c r="Y11" s="93">
        <f>SUM('13:20'!Y11)</f>
        <v>0</v>
      </c>
      <c r="Z11" s="93">
        <f>SUM('13:20'!Z11)</f>
        <v>0</v>
      </c>
      <c r="AA11" s="93">
        <f>SUM('13:20'!AA11)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SUM('13:20'!G12)</f>
        <v>171</v>
      </c>
      <c r="H12" s="95">
        <f t="shared" si="0"/>
        <v>861.84</v>
      </c>
      <c r="I12" s="93">
        <f>SUM('13:20'!I12)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SUM('13:20'!N12)</f>
        <v>0</v>
      </c>
      <c r="O12" s="93">
        <f>SUM('13:20'!O12)</f>
        <v>0</v>
      </c>
      <c r="P12" s="93">
        <f>SUM('13:20'!P12)</f>
        <v>0</v>
      </c>
      <c r="Q12" s="93">
        <f>SUM('13:20'!Q12)</f>
        <v>0</v>
      </c>
      <c r="R12" s="93">
        <f>SUM('13:20'!R12)</f>
        <v>0</v>
      </c>
      <c r="S12" s="93">
        <f>SUM('13:20'!S12)</f>
        <v>0</v>
      </c>
      <c r="T12" s="93">
        <f>SUM('13:20'!T12)</f>
        <v>0</v>
      </c>
      <c r="U12" s="93">
        <f>SUM('13:20'!U12)</f>
        <v>0</v>
      </c>
      <c r="V12" s="201">
        <f t="shared" si="2"/>
        <v>0</v>
      </c>
      <c r="W12" s="33">
        <f t="shared" si="3"/>
        <v>0</v>
      </c>
      <c r="X12" s="93">
        <f>SUM('13:20'!X12)</f>
        <v>0</v>
      </c>
      <c r="Y12" s="93">
        <f>SUM('13:20'!Y12)</f>
        <v>0</v>
      </c>
      <c r="Z12" s="93">
        <f>SUM('13:20'!Z12)</f>
        <v>0</v>
      </c>
      <c r="AA12" s="93">
        <f>SUM('13:20'!AA12)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SUM('13:20'!G13)</f>
        <v>0</v>
      </c>
      <c r="H13" s="95">
        <f t="shared" si="0"/>
        <v>0</v>
      </c>
      <c r="I13" s="93">
        <f>SUM('13:20'!I13)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SUM('13:20'!N13)</f>
        <v>0</v>
      </c>
      <c r="O13" s="93">
        <f>SUM('13:20'!O13)</f>
        <v>0</v>
      </c>
      <c r="P13" s="93">
        <f>SUM('13:20'!P13)</f>
        <v>0</v>
      </c>
      <c r="Q13" s="93">
        <f>SUM('13:20'!Q13)</f>
        <v>0</v>
      </c>
      <c r="R13" s="93">
        <f>SUM('13:20'!R13)</f>
        <v>0</v>
      </c>
      <c r="S13" s="93">
        <f>SUM('13:20'!S13)</f>
        <v>0</v>
      </c>
      <c r="T13" s="93">
        <f>SUM('13:20'!T13)</f>
        <v>0</v>
      </c>
      <c r="U13" s="93">
        <f>SUM('13:20'!U13)</f>
        <v>0</v>
      </c>
      <c r="V13" s="201">
        <f t="shared" si="2"/>
        <v>0</v>
      </c>
      <c r="W13" s="33" t="str">
        <f t="shared" si="3"/>
        <v/>
      </c>
      <c r="X13" s="93">
        <f>SUM('13:20'!X13)</f>
        <v>0</v>
      </c>
      <c r="Y13" s="93">
        <f>SUM('13:20'!Y13)</f>
        <v>0</v>
      </c>
      <c r="Z13" s="93">
        <f>SUM('13:20'!Z13)</f>
        <v>0</v>
      </c>
      <c r="AA13" s="93">
        <f>SUM('13:20'!AA13)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SUM('13:20'!G14)</f>
        <v>0</v>
      </c>
      <c r="H14" s="95">
        <f t="shared" si="0"/>
        <v>0</v>
      </c>
      <c r="I14" s="93">
        <f>SUM('13:20'!I14)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SUM('13:20'!N14)</f>
        <v>0</v>
      </c>
      <c r="O14" s="93">
        <f>SUM('13:20'!O14)</f>
        <v>0</v>
      </c>
      <c r="P14" s="93">
        <f>SUM('13:20'!P14)</f>
        <v>0</v>
      </c>
      <c r="Q14" s="93">
        <f>SUM('13:20'!Q14)</f>
        <v>0</v>
      </c>
      <c r="R14" s="93">
        <f>SUM('13:20'!R14)</f>
        <v>0</v>
      </c>
      <c r="S14" s="93">
        <f>SUM('13:20'!S14)</f>
        <v>0</v>
      </c>
      <c r="T14" s="93">
        <f>SUM('13:20'!T14)</f>
        <v>0</v>
      </c>
      <c r="U14" s="93">
        <f>SUM('13:20'!U14)</f>
        <v>0</v>
      </c>
      <c r="V14" s="201">
        <f t="shared" si="2"/>
        <v>0</v>
      </c>
      <c r="W14" s="33" t="str">
        <f t="shared" si="3"/>
        <v/>
      </c>
      <c r="X14" s="93">
        <f>SUM('13:20'!X14)</f>
        <v>0</v>
      </c>
      <c r="Y14" s="93">
        <f>SUM('13:20'!Y14)</f>
        <v>0</v>
      </c>
      <c r="Z14" s="93">
        <f>SUM('13:20'!Z14)</f>
        <v>0</v>
      </c>
      <c r="AA14" s="93">
        <f>SUM('13:20'!AA14)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SUM('13:20'!G15)</f>
        <v>0</v>
      </c>
      <c r="H15" s="95">
        <f t="shared" si="0"/>
        <v>0</v>
      </c>
      <c r="I15" s="93">
        <f>SUM('13:20'!I15)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SUM('13:20'!N15)</f>
        <v>0</v>
      </c>
      <c r="O15" s="93">
        <f>SUM('13:20'!O15)</f>
        <v>0</v>
      </c>
      <c r="P15" s="93">
        <f>SUM('13:20'!P15)</f>
        <v>0</v>
      </c>
      <c r="Q15" s="93">
        <f>SUM('13:20'!Q15)</f>
        <v>0</v>
      </c>
      <c r="R15" s="93">
        <f>SUM('13:20'!R15)</f>
        <v>0</v>
      </c>
      <c r="S15" s="93">
        <f>SUM('13:20'!S15)</f>
        <v>0</v>
      </c>
      <c r="T15" s="93">
        <f>SUM('13:20'!T15)</f>
        <v>0</v>
      </c>
      <c r="U15" s="93">
        <f>SUM('13:20'!U15)</f>
        <v>0</v>
      </c>
      <c r="V15" s="201">
        <f t="shared" si="2"/>
        <v>0</v>
      </c>
      <c r="W15" s="33" t="str">
        <f t="shared" si="3"/>
        <v/>
      </c>
      <c r="X15" s="93">
        <f>SUM('13:20'!X15)</f>
        <v>0</v>
      </c>
      <c r="Y15" s="93">
        <f>SUM('13:20'!Y15)</f>
        <v>0</v>
      </c>
      <c r="Z15" s="93">
        <f>SUM('13:20'!Z15)</f>
        <v>0</v>
      </c>
      <c r="AA15" s="93">
        <f>SUM('13:20'!AA15)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SUM('13:20'!G16)</f>
        <v>0</v>
      </c>
      <c r="H16" s="95">
        <f t="shared" si="0"/>
        <v>0</v>
      </c>
      <c r="I16" s="93">
        <f>SUM('13:20'!I16)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SUM('13:20'!N16)</f>
        <v>0</v>
      </c>
      <c r="O16" s="93">
        <f>SUM('13:20'!O16)</f>
        <v>0</v>
      </c>
      <c r="P16" s="93">
        <f>SUM('13:20'!P16)</f>
        <v>0</v>
      </c>
      <c r="Q16" s="93">
        <f>SUM('13:20'!Q16)</f>
        <v>0</v>
      </c>
      <c r="R16" s="93">
        <f>SUM('13:20'!R16)</f>
        <v>0</v>
      </c>
      <c r="S16" s="93">
        <f>SUM('13:20'!S16)</f>
        <v>0</v>
      </c>
      <c r="T16" s="93">
        <f>SUM('13:20'!T16)</f>
        <v>0</v>
      </c>
      <c r="U16" s="93">
        <f>SUM('13:20'!U16)</f>
        <v>0</v>
      </c>
      <c r="V16" s="201">
        <f t="shared" si="2"/>
        <v>0</v>
      </c>
      <c r="W16" s="33" t="str">
        <f t="shared" si="3"/>
        <v/>
      </c>
      <c r="X16" s="93">
        <f>SUM('13:20'!X16)</f>
        <v>0</v>
      </c>
      <c r="Y16" s="93">
        <f>SUM('13:20'!Y16)</f>
        <v>0</v>
      </c>
      <c r="Z16" s="93">
        <f>SUM('13:20'!Z16)</f>
        <v>0</v>
      </c>
      <c r="AA16" s="93">
        <f>SUM('13:20'!AA16)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479</v>
      </c>
      <c r="C17" s="16" t="s">
        <v>172</v>
      </c>
      <c r="D17" s="17"/>
      <c r="E17" s="17"/>
      <c r="F17" s="6"/>
      <c r="G17" s="93">
        <f>SUM('13:20'!G17)</f>
        <v>0</v>
      </c>
      <c r="H17" s="95">
        <f t="shared" si="0"/>
        <v>0</v>
      </c>
      <c r="I17" s="93">
        <f>SUM('13:20'!I17)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SUM('13:20'!N17)</f>
        <v>0</v>
      </c>
      <c r="O17" s="93">
        <f>SUM('13:20'!O17)</f>
        <v>0</v>
      </c>
      <c r="P17" s="93">
        <f>SUM('13:20'!P17)</f>
        <v>0</v>
      </c>
      <c r="Q17" s="93">
        <f>SUM('13:20'!Q17)</f>
        <v>0</v>
      </c>
      <c r="R17" s="93">
        <f>SUM('13:20'!R17)</f>
        <v>0</v>
      </c>
      <c r="S17" s="93">
        <f>SUM('13:20'!S17)</f>
        <v>0</v>
      </c>
      <c r="T17" s="93">
        <f>SUM('13:20'!T17)</f>
        <v>0</v>
      </c>
      <c r="U17" s="93">
        <f>SUM('13:20'!U17)</f>
        <v>0</v>
      </c>
      <c r="V17" s="201">
        <f t="shared" si="2"/>
        <v>0</v>
      </c>
      <c r="W17" s="33" t="str">
        <f>IF(ISERROR(V17/G17),"",V17/G17)</f>
        <v/>
      </c>
      <c r="X17" s="93">
        <f>SUM('13:20'!X17)</f>
        <v>0</v>
      </c>
      <c r="Y17" s="93">
        <f>SUM('13:20'!Y17)</f>
        <v>0</v>
      </c>
      <c r="Z17" s="93">
        <f>SUM('13:20'!Z17)</f>
        <v>0</v>
      </c>
      <c r="AA17" s="93">
        <f>SUM('13:20'!AA17)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SUM('13:20'!G18)</f>
        <v>0</v>
      </c>
      <c r="H18" s="95">
        <f t="shared" si="0"/>
        <v>0</v>
      </c>
      <c r="I18" s="93">
        <f>SUM('13:20'!I18)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SUM('13:20'!N18)</f>
        <v>0</v>
      </c>
      <c r="O18" s="93">
        <f>SUM('13:20'!O18)</f>
        <v>0</v>
      </c>
      <c r="P18" s="93">
        <f>SUM('13:20'!P18)</f>
        <v>0</v>
      </c>
      <c r="Q18" s="93">
        <f>SUM('13:20'!Q18)</f>
        <v>0</v>
      </c>
      <c r="R18" s="93">
        <f>SUM('13:20'!R18)</f>
        <v>0</v>
      </c>
      <c r="S18" s="93">
        <f>SUM('13:20'!S18)</f>
        <v>0</v>
      </c>
      <c r="T18" s="93">
        <f>SUM('13:20'!T18)</f>
        <v>0</v>
      </c>
      <c r="U18" s="93">
        <f>SUM('13:20'!U18)</f>
        <v>0</v>
      </c>
      <c r="V18" s="201">
        <f t="shared" si="2"/>
        <v>0</v>
      </c>
      <c r="W18" s="33" t="str">
        <f>IF(ISERROR(V18/G18),"",V18/G18)</f>
        <v/>
      </c>
      <c r="X18" s="93">
        <f>SUM('13:20'!X18)</f>
        <v>0</v>
      </c>
      <c r="Y18" s="93">
        <f>SUM('13:20'!Y18)</f>
        <v>0</v>
      </c>
      <c r="Z18" s="93">
        <f>SUM('13:20'!Z18)</f>
        <v>0</v>
      </c>
      <c r="AA18" s="93">
        <f>SUM('13:20'!AA18)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SUM('13:20'!G19)</f>
        <v>0</v>
      </c>
      <c r="H19" s="95">
        <f t="shared" si="0"/>
        <v>0</v>
      </c>
      <c r="I19" s="93">
        <f>SUM('13:20'!I19)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SUM('13:20'!N19)</f>
        <v>0</v>
      </c>
      <c r="O19" s="93">
        <f>SUM('13:20'!O19)</f>
        <v>0</v>
      </c>
      <c r="P19" s="93">
        <f>SUM('13:20'!P19)</f>
        <v>0</v>
      </c>
      <c r="Q19" s="93">
        <f>SUM('13:20'!Q19)</f>
        <v>0</v>
      </c>
      <c r="R19" s="93">
        <f>SUM('13:20'!R19)</f>
        <v>0</v>
      </c>
      <c r="S19" s="93">
        <f>SUM('13:20'!S19)</f>
        <v>0</v>
      </c>
      <c r="T19" s="93">
        <f>SUM('13:20'!T19)</f>
        <v>0</v>
      </c>
      <c r="U19" s="93">
        <f>SUM('13:20'!U19)</f>
        <v>0</v>
      </c>
      <c r="V19" s="201">
        <f t="shared" si="2"/>
        <v>0</v>
      </c>
      <c r="W19" s="33" t="str">
        <f>IF(ISERROR(V19/G19),"",V19/G19)</f>
        <v/>
      </c>
      <c r="X19" s="93">
        <f>SUM('13:20'!X19)</f>
        <v>0</v>
      </c>
      <c r="Y19" s="93">
        <f>SUM('13:20'!Y19)</f>
        <v>0</v>
      </c>
      <c r="Z19" s="93">
        <f>SUM('13:20'!Z19)</f>
        <v>0</v>
      </c>
      <c r="AA19" s="93">
        <f>SUM('13:20'!AA19)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SUM('13:20'!G20)</f>
        <v>980</v>
      </c>
      <c r="H20" s="95">
        <f t="shared" si="0"/>
        <v>4988.2</v>
      </c>
      <c r="I20" s="93">
        <f>SUM('13:20'!I20)</f>
        <v>40</v>
      </c>
      <c r="J20" s="31">
        <f t="array" ref="J20">IF(ISERROR(G20/I20),"",G20/I20)</f>
        <v>24.5</v>
      </c>
      <c r="K20" s="35">
        <f t="array" ref="K20">IF(ISERROR(G20/L20),"",G20/L20)</f>
        <v>42.608695652173914</v>
      </c>
      <c r="L20" s="87">
        <v>23</v>
      </c>
      <c r="M20" s="36">
        <f t="shared" si="4"/>
        <v>-2.608695652173914</v>
      </c>
      <c r="N20" s="93">
        <f>SUM('13:20'!N20)</f>
        <v>0</v>
      </c>
      <c r="O20" s="93">
        <f>SUM('13:20'!O20)</f>
        <v>0</v>
      </c>
      <c r="P20" s="93">
        <f>SUM('13:20'!P20)</f>
        <v>0</v>
      </c>
      <c r="Q20" s="93">
        <f>SUM('13:20'!Q20)</f>
        <v>0</v>
      </c>
      <c r="R20" s="93">
        <f>SUM('13:20'!R20)</f>
        <v>0</v>
      </c>
      <c r="S20" s="93">
        <f>SUM('13:20'!S20)</f>
        <v>0</v>
      </c>
      <c r="T20" s="93">
        <f>SUM('13:20'!T20)</f>
        <v>0</v>
      </c>
      <c r="U20" s="93">
        <f>SUM('13:20'!U20)</f>
        <v>0</v>
      </c>
      <c r="V20" s="201">
        <f t="shared" si="2"/>
        <v>0</v>
      </c>
      <c r="W20" s="33">
        <f>IF(ISERROR(V20/G20),"",V20/G20)</f>
        <v>0</v>
      </c>
      <c r="X20" s="93">
        <f>SUM('13:20'!X20)</f>
        <v>0</v>
      </c>
      <c r="Y20" s="93">
        <f>SUM('13:20'!Y20)</f>
        <v>0</v>
      </c>
      <c r="Z20" s="93">
        <f>SUM('13:20'!Z20)</f>
        <v>0</v>
      </c>
      <c r="AA20" s="93">
        <f>SUM('13:20'!AA20)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SUM('13:20'!G21)</f>
        <v>0</v>
      </c>
      <c r="H21" s="95">
        <f t="shared" si="0"/>
        <v>0</v>
      </c>
      <c r="I21" s="93">
        <f>SUM('13:20'!I21)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SUM('13:20'!N21)</f>
        <v>0</v>
      </c>
      <c r="O21" s="93">
        <f>SUM('13:20'!O21)</f>
        <v>0</v>
      </c>
      <c r="P21" s="93">
        <f>SUM('13:20'!P21)</f>
        <v>0</v>
      </c>
      <c r="Q21" s="93">
        <f>SUM('13:20'!Q21)</f>
        <v>0</v>
      </c>
      <c r="R21" s="93">
        <f>SUM('13:20'!R21)</f>
        <v>0</v>
      </c>
      <c r="S21" s="93">
        <f>SUM('13:20'!S21)</f>
        <v>0</v>
      </c>
      <c r="T21" s="93">
        <f>SUM('13:20'!T21)</f>
        <v>0</v>
      </c>
      <c r="U21" s="93">
        <f>SUM('13:20'!U21)</f>
        <v>0</v>
      </c>
      <c r="V21" s="201">
        <f t="shared" si="2"/>
        <v>0</v>
      </c>
      <c r="W21" s="33" t="str">
        <f>IF(ISERROR(V21/G21),"",V21/G21)</f>
        <v/>
      </c>
      <c r="X21" s="93">
        <f>SUM('13:20'!X21)</f>
        <v>0</v>
      </c>
      <c r="Y21" s="93">
        <f>SUM('13:20'!Y21)</f>
        <v>0</v>
      </c>
      <c r="Z21" s="93">
        <f>SUM('13:20'!Z21)</f>
        <v>0</v>
      </c>
      <c r="AA21" s="93">
        <f>SUM('13:20'!AA21)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295" t="s">
        <v>64</v>
      </c>
      <c r="D22" s="17">
        <v>4.8</v>
      </c>
      <c r="E22" s="17"/>
      <c r="F22" s="6"/>
      <c r="G22" s="93">
        <f>SUM('13:20'!G22)</f>
        <v>0</v>
      </c>
      <c r="H22" s="95">
        <f t="shared" si="0"/>
        <v>0</v>
      </c>
      <c r="I22" s="93">
        <f>SUM('13:20'!I22)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SUM('13:20'!N22)</f>
        <v>0</v>
      </c>
      <c r="O22" s="93">
        <f>SUM('13:20'!O22)</f>
        <v>0</v>
      </c>
      <c r="P22" s="93">
        <f>SUM('13:20'!P22)</f>
        <v>0</v>
      </c>
      <c r="Q22" s="93">
        <f>SUM('13:20'!Q22)</f>
        <v>0</v>
      </c>
      <c r="R22" s="93">
        <f>SUM('13:20'!R22)</f>
        <v>0</v>
      </c>
      <c r="S22" s="93">
        <f>SUM('13:20'!S22)</f>
        <v>0</v>
      </c>
      <c r="T22" s="93">
        <f>SUM('13:20'!T22)</f>
        <v>0</v>
      </c>
      <c r="U22" s="93">
        <f>SUM('13:20'!U22)</f>
        <v>0</v>
      </c>
      <c r="V22" s="201">
        <f t="shared" si="2"/>
        <v>0</v>
      </c>
      <c r="W22" s="33"/>
      <c r="X22" s="93">
        <f>SUM('13:20'!X22)</f>
        <v>0</v>
      </c>
      <c r="Y22" s="93">
        <f>SUM('13:20'!Y22)</f>
        <v>0</v>
      </c>
      <c r="Z22" s="93">
        <f>SUM('13:20'!Z22)</f>
        <v>0</v>
      </c>
      <c r="AA22" s="93">
        <f>SUM('13:20'!AA22)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295" t="s">
        <v>61</v>
      </c>
      <c r="D23" s="17">
        <v>4.8</v>
      </c>
      <c r="E23" s="17"/>
      <c r="F23" s="6"/>
      <c r="G23" s="93">
        <f>SUM('13:20'!G23)</f>
        <v>0</v>
      </c>
      <c r="H23" s="95">
        <f t="shared" si="0"/>
        <v>0</v>
      </c>
      <c r="I23" s="93">
        <f>SUM('13:20'!I23)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SUM('13:20'!N23)</f>
        <v>0</v>
      </c>
      <c r="O23" s="93">
        <f>SUM('13:20'!O23)</f>
        <v>0</v>
      </c>
      <c r="P23" s="93">
        <f>SUM('13:20'!P23)</f>
        <v>0</v>
      </c>
      <c r="Q23" s="93">
        <f>SUM('13:20'!Q23)</f>
        <v>0</v>
      </c>
      <c r="R23" s="93">
        <f>SUM('13:20'!R23)</f>
        <v>0</v>
      </c>
      <c r="S23" s="93">
        <f>SUM('13:20'!S23)</f>
        <v>0</v>
      </c>
      <c r="T23" s="93">
        <f>SUM('13:20'!T23)</f>
        <v>0</v>
      </c>
      <c r="U23" s="93">
        <f>SUM('13:20'!U23)</f>
        <v>0</v>
      </c>
      <c r="V23" s="201">
        <f t="shared" si="2"/>
        <v>0</v>
      </c>
      <c r="W23" s="33"/>
      <c r="X23" s="93">
        <f>SUM('13:20'!X23)</f>
        <v>0</v>
      </c>
      <c r="Y23" s="93">
        <f>SUM('13:20'!Y23)</f>
        <v>0</v>
      </c>
      <c r="Z23" s="93">
        <f>SUM('13:20'!Z23)</f>
        <v>0</v>
      </c>
      <c r="AA23" s="93">
        <f>SUM('13:20'!AA23)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295" t="s">
        <v>53</v>
      </c>
      <c r="D24" s="17">
        <v>4.8</v>
      </c>
      <c r="E24" s="17"/>
      <c r="F24" s="6"/>
      <c r="G24" s="93">
        <f>SUM('13:20'!G24)</f>
        <v>0</v>
      </c>
      <c r="H24" s="95">
        <f t="shared" si="0"/>
        <v>0</v>
      </c>
      <c r="I24" s="93">
        <f>SUM('13:20'!I24)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SUM('13:20'!N24)</f>
        <v>0</v>
      </c>
      <c r="O24" s="93">
        <f>SUM('13:20'!O24)</f>
        <v>0</v>
      </c>
      <c r="P24" s="93">
        <f>SUM('13:20'!P24)</f>
        <v>0</v>
      </c>
      <c r="Q24" s="93">
        <f>SUM('13:20'!Q24)</f>
        <v>0</v>
      </c>
      <c r="R24" s="93">
        <f>SUM('13:20'!R24)</f>
        <v>0</v>
      </c>
      <c r="S24" s="93">
        <f>SUM('13:20'!S24)</f>
        <v>0</v>
      </c>
      <c r="T24" s="93">
        <f>SUM('13:20'!T24)</f>
        <v>0</v>
      </c>
      <c r="U24" s="93">
        <f>SUM('13:20'!U24)</f>
        <v>0</v>
      </c>
      <c r="V24" s="201">
        <f t="shared" si="2"/>
        <v>0</v>
      </c>
      <c r="W24" s="33"/>
      <c r="X24" s="93">
        <f>SUM('13:20'!X24)</f>
        <v>0</v>
      </c>
      <c r="Y24" s="93">
        <f>SUM('13:20'!Y24)</f>
        <v>0</v>
      </c>
      <c r="Z24" s="93">
        <f>SUM('13:20'!Z24)</f>
        <v>0</v>
      </c>
      <c r="AA24" s="93">
        <f>SUM('13:20'!AA24)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295" t="s">
        <v>73</v>
      </c>
      <c r="D25" s="17">
        <v>4.8</v>
      </c>
      <c r="E25" s="17"/>
      <c r="F25" s="6"/>
      <c r="G25" s="93">
        <f>SUM('13:20'!G25)</f>
        <v>0</v>
      </c>
      <c r="H25" s="95">
        <f>D25*G25</f>
        <v>0</v>
      </c>
      <c r="I25" s="93">
        <f>SUM('13:20'!I25)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SUM('13:20'!N25)</f>
        <v>0</v>
      </c>
      <c r="O25" s="93">
        <f>SUM('13:20'!O25)</f>
        <v>0</v>
      </c>
      <c r="P25" s="93">
        <f>SUM('13:20'!P25)</f>
        <v>0</v>
      </c>
      <c r="Q25" s="93">
        <f>SUM('13:20'!Q25)</f>
        <v>0</v>
      </c>
      <c r="R25" s="93">
        <f>SUM('13:20'!R25)</f>
        <v>0</v>
      </c>
      <c r="S25" s="93">
        <f>SUM('13:20'!S25)</f>
        <v>0</v>
      </c>
      <c r="T25" s="93">
        <f>SUM('13:20'!T25)</f>
        <v>0</v>
      </c>
      <c r="U25" s="93">
        <f>SUM('13:20'!U25)</f>
        <v>0</v>
      </c>
      <c r="V25" s="201">
        <f t="shared" si="2"/>
        <v>0</v>
      </c>
      <c r="W25" s="33"/>
      <c r="X25" s="93">
        <f>SUM('13:20'!X25)</f>
        <v>0</v>
      </c>
      <c r="Y25" s="93">
        <f>SUM('13:20'!Y25)</f>
        <v>0</v>
      </c>
      <c r="Z25" s="93">
        <f>SUM('13:20'!Z25)</f>
        <v>0</v>
      </c>
      <c r="AA25" s="93">
        <f>SUM('13:20'!AA25)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SUM('13:20'!G26)</f>
        <v>0</v>
      </c>
      <c r="H26" s="95">
        <f>D26*G26</f>
        <v>0</v>
      </c>
      <c r="I26" s="93">
        <f>SUM('13:20'!I26)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SUM('13:20'!N26)</f>
        <v>0</v>
      </c>
      <c r="O26" s="93">
        <f>SUM('13:20'!O26)</f>
        <v>0</v>
      </c>
      <c r="P26" s="93">
        <f>SUM('13:20'!P26)</f>
        <v>0</v>
      </c>
      <c r="Q26" s="93">
        <f>SUM('13:20'!Q26)</f>
        <v>0</v>
      </c>
      <c r="R26" s="93">
        <f>SUM('13:20'!R26)</f>
        <v>0</v>
      </c>
      <c r="S26" s="93">
        <f>SUM('13:20'!S26)</f>
        <v>0</v>
      </c>
      <c r="T26" s="93">
        <f>SUM('13:20'!T26)</f>
        <v>0</v>
      </c>
      <c r="U26" s="93">
        <f>SUM('13:20'!U26)</f>
        <v>0</v>
      </c>
      <c r="V26" s="201">
        <f t="shared" si="2"/>
        <v>0</v>
      </c>
      <c r="W26" s="33" t="str">
        <f>IF(ISERROR(V26/G26),"",V26/G26)</f>
        <v/>
      </c>
      <c r="X26" s="93">
        <f>SUM('13:20'!X26)</f>
        <v>0</v>
      </c>
      <c r="Y26" s="93">
        <f>SUM('13:20'!Y26)</f>
        <v>0</v>
      </c>
      <c r="Z26" s="93">
        <f>SUM('13:20'!Z26)</f>
        <v>0</v>
      </c>
      <c r="AA26" s="93">
        <f>SUM('13:20'!AA26)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SUM('13:20'!G27)</f>
        <v>0</v>
      </c>
      <c r="H27" s="95">
        <f>D27*G27</f>
        <v>0</v>
      </c>
      <c r="I27" s="93">
        <f>SUM('13:20'!I27)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SUM('13:20'!N27)</f>
        <v>0</v>
      </c>
      <c r="O27" s="93">
        <f>SUM('13:20'!O27)</f>
        <v>0</v>
      </c>
      <c r="P27" s="93">
        <f>SUM('13:20'!P27)</f>
        <v>0</v>
      </c>
      <c r="Q27" s="93">
        <f>SUM('13:20'!Q27)</f>
        <v>0</v>
      </c>
      <c r="R27" s="93">
        <f>SUM('13:20'!R27)</f>
        <v>0</v>
      </c>
      <c r="S27" s="93">
        <f>SUM('13:20'!S27)</f>
        <v>0</v>
      </c>
      <c r="T27" s="93">
        <f>SUM('13:20'!T27)</f>
        <v>0</v>
      </c>
      <c r="U27" s="93">
        <f>SUM('13:20'!U27)</f>
        <v>0</v>
      </c>
      <c r="V27" s="201">
        <f t="shared" si="2"/>
        <v>0</v>
      </c>
      <c r="W27" s="33" t="str">
        <f>IF(ISERROR(V27/G27),"",V27/G27)</f>
        <v/>
      </c>
      <c r="X27" s="93">
        <f>SUM('13:20'!X27)</f>
        <v>0</v>
      </c>
      <c r="Y27" s="93">
        <f>SUM('13:20'!Y27)</f>
        <v>0</v>
      </c>
      <c r="Z27" s="93">
        <f>SUM('13:20'!Z27)</f>
        <v>0</v>
      </c>
      <c r="AA27" s="93">
        <f>SUM('13:20'!AA27)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07" t="s">
        <v>70</v>
      </c>
      <c r="B28" s="608"/>
      <c r="C28" s="31" t="s">
        <v>71</v>
      </c>
      <c r="D28" s="30"/>
      <c r="E28" s="30"/>
      <c r="F28" s="30"/>
      <c r="G28" s="94">
        <f>SUM(G7:G27)</f>
        <v>1814</v>
      </c>
      <c r="H28" s="30">
        <f>SUM(H7:H27)</f>
        <v>9184.93</v>
      </c>
      <c r="I28" s="30">
        <f>SUM(I7:I27)</f>
        <v>85.5</v>
      </c>
      <c r="J28" s="31">
        <f t="array" ref="J28">IF(ISERROR(G28/I28),"",G28/I28)</f>
        <v>21.216374269005847</v>
      </c>
      <c r="K28" s="30">
        <f>SUM(K7:K27)</f>
        <v>85.700800915331797</v>
      </c>
      <c r="L28" s="98"/>
      <c r="M28" s="89">
        <f t="shared" ref="M28:AA28" si="5">SUM(M7:M27)</f>
        <v>-0.20080091533180777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SUM('13:20'!G29)</f>
        <v>1045</v>
      </c>
      <c r="H29" s="299">
        <f t="shared" ref="H29:H85" si="6">D29*G29</f>
        <v>5256.35</v>
      </c>
      <c r="I29" s="93">
        <f>SUM('13:20'!I29)</f>
        <v>18.5</v>
      </c>
      <c r="J29" s="31">
        <f t="array" ref="J29">IF(ISERROR(G29/I29),"",G29/I29)</f>
        <v>56.486486486486484</v>
      </c>
      <c r="K29" s="35">
        <f t="array" ref="K29">IF(ISERROR(G29/L29),"",G29/L29)</f>
        <v>20.096153846153847</v>
      </c>
      <c r="L29" s="87">
        <v>52</v>
      </c>
      <c r="M29" s="36">
        <f>IF(ISERROR(I29-K29),"",I29-K29)</f>
        <v>-1.5961538461538467</v>
      </c>
      <c r="N29" s="93">
        <f>SUM('13:20'!N29)</f>
        <v>0</v>
      </c>
      <c r="O29" s="93">
        <f>SUM('13:20'!O29)</f>
        <v>0</v>
      </c>
      <c r="P29" s="93">
        <f>SUM('13:20'!P29)</f>
        <v>0</v>
      </c>
      <c r="Q29" s="93">
        <f>SUM('13:20'!Q29)</f>
        <v>0</v>
      </c>
      <c r="R29" s="93">
        <f>SUM('13:20'!R29)</f>
        <v>0</v>
      </c>
      <c r="S29" s="93">
        <f>SUM('13:20'!S29)</f>
        <v>0</v>
      </c>
      <c r="T29" s="93">
        <f>SUM('13:20'!T29)</f>
        <v>0</v>
      </c>
      <c r="U29" s="93">
        <f>SUM('13:20'!U29)</f>
        <v>0</v>
      </c>
      <c r="V29" s="202">
        <f>SUM(X29:AA29)</f>
        <v>0</v>
      </c>
      <c r="W29" s="33">
        <f>IF(ISERROR(V29/G29),"",V29/G29)</f>
        <v>0</v>
      </c>
      <c r="X29" s="93">
        <f>SUM('13:20'!X29)</f>
        <v>0</v>
      </c>
      <c r="Y29" s="93">
        <f>SUM('13:20'!Y29)</f>
        <v>0</v>
      </c>
      <c r="Z29" s="93">
        <f>SUM('13:20'!Z29)</f>
        <v>0</v>
      </c>
      <c r="AA29" s="93">
        <f>SUM('13:20'!AA29)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465</v>
      </c>
      <c r="C30" s="183" t="s">
        <v>427</v>
      </c>
      <c r="D30" s="17">
        <v>5.03</v>
      </c>
      <c r="E30" s="17"/>
      <c r="F30" s="6"/>
      <c r="G30" s="93">
        <f>SUM('13:20'!G30)</f>
        <v>379</v>
      </c>
      <c r="H30" s="299">
        <f t="shared" si="6"/>
        <v>1906.3700000000001</v>
      </c>
      <c r="I30" s="93">
        <f>SUM('13:20'!I30)</f>
        <v>3</v>
      </c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SUM('13:20'!G31)</f>
        <v>395</v>
      </c>
      <c r="H31" s="299">
        <f t="shared" si="6"/>
        <v>1986.8500000000001</v>
      </c>
      <c r="I31" s="93">
        <f>SUM('13:20'!I31)</f>
        <v>4</v>
      </c>
      <c r="J31" s="31">
        <f t="array" ref="J31">IF(ISERROR(G31/I31),"",G31/I31)</f>
        <v>98.75</v>
      </c>
      <c r="K31" s="35">
        <f t="array" ref="K31">IF(ISERROR(G31/L31),"",G31/L31)</f>
        <v>7.5961538461538458</v>
      </c>
      <c r="L31" s="87">
        <v>52</v>
      </c>
      <c r="M31" s="36">
        <f>IF(ISERROR(I31-K31),"",I31-K31)</f>
        <v>-3.5961538461538458</v>
      </c>
      <c r="N31" s="93">
        <f>SUM('13:20'!N31)</f>
        <v>0</v>
      </c>
      <c r="O31" s="93">
        <f>SUM('13:20'!O31)</f>
        <v>0</v>
      </c>
      <c r="P31" s="93">
        <f>SUM('13:20'!P31)</f>
        <v>0</v>
      </c>
      <c r="Q31" s="93">
        <f>SUM('13:20'!Q31)</f>
        <v>0</v>
      </c>
      <c r="R31" s="93">
        <f>SUM('13:20'!R31)</f>
        <v>0</v>
      </c>
      <c r="S31" s="93">
        <f>SUM('13:20'!S31)</f>
        <v>0</v>
      </c>
      <c r="T31" s="93">
        <f>SUM('13:20'!T31)</f>
        <v>0</v>
      </c>
      <c r="U31" s="93">
        <f>SUM('13:20'!U31)</f>
        <v>0</v>
      </c>
      <c r="V31" s="202">
        <f>SUM(X31:AA31)</f>
        <v>0</v>
      </c>
      <c r="W31" s="33">
        <f>IF(ISERROR(V31/G31),"",V31/G31)</f>
        <v>0</v>
      </c>
      <c r="X31" s="93">
        <f>SUM('13:20'!X31)</f>
        <v>0</v>
      </c>
      <c r="Y31" s="93">
        <f>SUM('13:20'!Y31)</f>
        <v>0</v>
      </c>
      <c r="Z31" s="93">
        <f>SUM('13:20'!Z31)</f>
        <v>0</v>
      </c>
      <c r="AA31" s="93">
        <f>SUM('13:20'!AA31)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SUM('13:20'!G32)</f>
        <v>395</v>
      </c>
      <c r="H32" s="299">
        <f t="shared" si="6"/>
        <v>1986.8500000000001</v>
      </c>
      <c r="I32" s="93">
        <f>SUM('13:20'!I32)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SUM('13:20'!N32)</f>
        <v>0</v>
      </c>
      <c r="O32" s="93">
        <f>SUM('13:20'!O32)</f>
        <v>0</v>
      </c>
      <c r="P32" s="93">
        <f>SUM('13:20'!P32)</f>
        <v>0</v>
      </c>
      <c r="Q32" s="93">
        <f>SUM('13:20'!Q32)</f>
        <v>0</v>
      </c>
      <c r="R32" s="93">
        <f>SUM('13:20'!R32)</f>
        <v>0</v>
      </c>
      <c r="S32" s="93">
        <f>SUM('13:20'!S32)</f>
        <v>0</v>
      </c>
      <c r="T32" s="93">
        <f>SUM('13:20'!T32)</f>
        <v>0</v>
      </c>
      <c r="U32" s="93">
        <f>SUM('13:20'!U32)</f>
        <v>0</v>
      </c>
      <c r="V32" s="202">
        <f>SUM(X32:AA32)</f>
        <v>0</v>
      </c>
      <c r="W32" s="33">
        <f>IF(ISERROR(V32/G32),"",V32/G32)</f>
        <v>0</v>
      </c>
      <c r="X32" s="93">
        <f>SUM('13:20'!X32)</f>
        <v>0</v>
      </c>
      <c r="Y32" s="93">
        <f>SUM('13:20'!Y32)</f>
        <v>0</v>
      </c>
      <c r="Z32" s="93">
        <f>SUM('13:20'!Z32)</f>
        <v>0</v>
      </c>
      <c r="AA32" s="93">
        <f>SUM('13:20'!AA32)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SUM('13:20'!G33)</f>
        <v>1054</v>
      </c>
      <c r="H33" s="299">
        <f t="shared" si="6"/>
        <v>5301.62</v>
      </c>
      <c r="I33" s="93">
        <f>SUM('13:20'!I33)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SUM('13:20'!N33)</f>
        <v>0</v>
      </c>
      <c r="O33" s="93">
        <f>SUM('13:20'!O33)</f>
        <v>0</v>
      </c>
      <c r="P33" s="93">
        <f>SUM('13:20'!P33)</f>
        <v>0</v>
      </c>
      <c r="Q33" s="93">
        <f>SUM('13:20'!Q33)</f>
        <v>0</v>
      </c>
      <c r="R33" s="93">
        <f>SUM('13:20'!R33)</f>
        <v>0</v>
      </c>
      <c r="S33" s="93">
        <f>SUM('13:20'!S33)</f>
        <v>0</v>
      </c>
      <c r="T33" s="93">
        <f>SUM('13:20'!T33)</f>
        <v>0</v>
      </c>
      <c r="U33" s="93">
        <f>SUM('13:20'!U33)</f>
        <v>0</v>
      </c>
      <c r="V33" s="202">
        <f>SUM(X33:AA33)</f>
        <v>0</v>
      </c>
      <c r="W33" s="33">
        <f>IF(ISERROR(V33/G33),"",V33/G33)</f>
        <v>0</v>
      </c>
      <c r="X33" s="93">
        <f>SUM('13:20'!X33)</f>
        <v>0</v>
      </c>
      <c r="Y33" s="93">
        <f>SUM('13:20'!Y33)</f>
        <v>0</v>
      </c>
      <c r="Z33" s="93">
        <f>SUM('13:20'!Z33)</f>
        <v>0</v>
      </c>
      <c r="AA33" s="93">
        <f>SUM('13:20'!AA33)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294" t="s">
        <v>414</v>
      </c>
      <c r="C34" s="183" t="s">
        <v>415</v>
      </c>
      <c r="D34" s="17"/>
      <c r="E34" s="17"/>
      <c r="F34" s="6"/>
      <c r="G34" s="93">
        <f>SUM('13:20'!G34)</f>
        <v>0</v>
      </c>
      <c r="H34" s="299">
        <f t="shared" si="6"/>
        <v>0</v>
      </c>
      <c r="I34" s="93">
        <f>SUM('13:20'!I34)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294" t="s">
        <v>414</v>
      </c>
      <c r="C35" s="183" t="s">
        <v>416</v>
      </c>
      <c r="D35" s="17"/>
      <c r="E35" s="17"/>
      <c r="F35" s="6"/>
      <c r="G35" s="93">
        <f>SUM('13:20'!G35)</f>
        <v>0</v>
      </c>
      <c r="H35" s="299">
        <f t="shared" si="6"/>
        <v>0</v>
      </c>
      <c r="I35" s="93">
        <f>SUM('13:20'!I35)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294" t="s">
        <v>414</v>
      </c>
      <c r="C36" s="183" t="s">
        <v>417</v>
      </c>
      <c r="D36" s="17"/>
      <c r="E36" s="17"/>
      <c r="F36" s="6"/>
      <c r="G36" s="93">
        <f>SUM('13:20'!G36)</f>
        <v>0</v>
      </c>
      <c r="H36" s="299">
        <f t="shared" si="6"/>
        <v>0</v>
      </c>
      <c r="I36" s="93">
        <f>SUM('13:20'!I36)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SUM('13:20'!G37)</f>
        <v>0</v>
      </c>
      <c r="H37" s="299">
        <f t="shared" si="6"/>
        <v>0</v>
      </c>
      <c r="I37" s="93">
        <f>SUM('13:20'!I37)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SUM('13:20'!N37)</f>
        <v>0</v>
      </c>
      <c r="O37" s="93">
        <f>SUM('13:20'!O37)</f>
        <v>0</v>
      </c>
      <c r="P37" s="93">
        <f>SUM('13:20'!P37)</f>
        <v>0</v>
      </c>
      <c r="Q37" s="93">
        <f>SUM('13:20'!Q37)</f>
        <v>0</v>
      </c>
      <c r="R37" s="93">
        <f>SUM('13:20'!R37)</f>
        <v>0</v>
      </c>
      <c r="S37" s="93">
        <f>SUM('13:20'!S37)</f>
        <v>0</v>
      </c>
      <c r="T37" s="93">
        <f>SUM('13:20'!T37)</f>
        <v>0</v>
      </c>
      <c r="U37" s="93">
        <f>SUM('13:20'!U37)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SUM('13:20'!X37)</f>
        <v>0</v>
      </c>
      <c r="Y37" s="93">
        <f>SUM('13:20'!Y37)</f>
        <v>0</v>
      </c>
      <c r="Z37" s="93">
        <f>SUM('13:20'!Z37)</f>
        <v>0</v>
      </c>
      <c r="AA37" s="93">
        <f>SUM('13:20'!AA37)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SUM('13:20'!G38)</f>
        <v>0</v>
      </c>
      <c r="H38" s="299">
        <f t="shared" si="6"/>
        <v>0</v>
      </c>
      <c r="I38" s="93">
        <f>SUM('13:20'!I38)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SUM('13:20'!N38)</f>
        <v>0</v>
      </c>
      <c r="O38" s="93">
        <f>SUM('13:20'!O38)</f>
        <v>0</v>
      </c>
      <c r="P38" s="93">
        <f>SUM('13:20'!P38)</f>
        <v>0</v>
      </c>
      <c r="Q38" s="93">
        <f>SUM('13:20'!Q38)</f>
        <v>0</v>
      </c>
      <c r="R38" s="93">
        <f>SUM('13:20'!R38)</f>
        <v>0</v>
      </c>
      <c r="S38" s="93">
        <f>SUM('13:20'!S38)</f>
        <v>0</v>
      </c>
      <c r="T38" s="93">
        <f>SUM('13:20'!T38)</f>
        <v>0</v>
      </c>
      <c r="U38" s="93">
        <f>SUM('13:20'!U38)</f>
        <v>0</v>
      </c>
      <c r="V38" s="202">
        <f t="shared" si="8"/>
        <v>0</v>
      </c>
      <c r="W38" s="33" t="str">
        <f t="shared" si="9"/>
        <v/>
      </c>
      <c r="X38" s="93">
        <f>SUM('13:20'!X38)</f>
        <v>0</v>
      </c>
      <c r="Y38" s="93">
        <f>SUM('13:20'!Y38)</f>
        <v>0</v>
      </c>
      <c r="Z38" s="93">
        <f>SUM('13:20'!Z38)</f>
        <v>0</v>
      </c>
      <c r="AA38" s="93">
        <f>SUM('13:20'!AA38)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SUM('13:20'!G39)</f>
        <v>0</v>
      </c>
      <c r="H39" s="299">
        <f t="shared" si="6"/>
        <v>0</v>
      </c>
      <c r="I39" s="93">
        <f>SUM('13:20'!I39)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SUM('13:20'!N39)</f>
        <v>0</v>
      </c>
      <c r="O39" s="93">
        <f>SUM('13:20'!O39)</f>
        <v>0</v>
      </c>
      <c r="P39" s="93">
        <f>SUM('13:20'!P39)</f>
        <v>0</v>
      </c>
      <c r="Q39" s="93">
        <f>SUM('13:20'!Q39)</f>
        <v>0</v>
      </c>
      <c r="R39" s="93">
        <f>SUM('13:20'!R39)</f>
        <v>0</v>
      </c>
      <c r="S39" s="93">
        <f>SUM('13:20'!S39)</f>
        <v>0</v>
      </c>
      <c r="T39" s="93">
        <f>SUM('13:20'!T39)</f>
        <v>0</v>
      </c>
      <c r="U39" s="93">
        <f>SUM('13:20'!U39)</f>
        <v>0</v>
      </c>
      <c r="V39" s="202">
        <f t="shared" si="8"/>
        <v>0</v>
      </c>
      <c r="W39" s="33" t="str">
        <f t="shared" si="9"/>
        <v/>
      </c>
      <c r="X39" s="93">
        <f>SUM('13:20'!X39)</f>
        <v>0</v>
      </c>
      <c r="Y39" s="93">
        <f>SUM('13:20'!Y39)</f>
        <v>0</v>
      </c>
      <c r="Z39" s="93">
        <f>SUM('13:20'!Z39)</f>
        <v>0</v>
      </c>
      <c r="AA39" s="93">
        <f>SUM('13:20'!AA39)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SUM('13:20'!G40)</f>
        <v>0</v>
      </c>
      <c r="H40" s="299">
        <f t="shared" si="6"/>
        <v>0</v>
      </c>
      <c r="I40" s="93">
        <f>SUM('13:20'!I40)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SUM('13:20'!N40)</f>
        <v>0</v>
      </c>
      <c r="O40" s="93">
        <f>SUM('13:20'!O40)</f>
        <v>0</v>
      </c>
      <c r="P40" s="93">
        <f>SUM('13:20'!P40)</f>
        <v>0</v>
      </c>
      <c r="Q40" s="93">
        <f>SUM('13:20'!Q40)</f>
        <v>0</v>
      </c>
      <c r="R40" s="93">
        <f>SUM('13:20'!R40)</f>
        <v>0</v>
      </c>
      <c r="S40" s="93">
        <f>SUM('13:20'!S40)</f>
        <v>0</v>
      </c>
      <c r="T40" s="93">
        <f>SUM('13:20'!T40)</f>
        <v>0</v>
      </c>
      <c r="U40" s="93">
        <f>SUM('13:20'!U40)</f>
        <v>0</v>
      </c>
      <c r="V40" s="202">
        <f t="shared" si="8"/>
        <v>0</v>
      </c>
      <c r="W40" s="33" t="str">
        <f t="shared" si="9"/>
        <v/>
      </c>
      <c r="X40" s="93">
        <f>SUM('13:20'!X40)</f>
        <v>0</v>
      </c>
      <c r="Y40" s="93">
        <f>SUM('13:20'!Y40)</f>
        <v>0</v>
      </c>
      <c r="Z40" s="93">
        <f>SUM('13:20'!Z40)</f>
        <v>0</v>
      </c>
      <c r="AA40" s="93">
        <f>SUM('13:20'!AA40)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SUM('13:20'!G41)</f>
        <v>0</v>
      </c>
      <c r="H41" s="299">
        <f t="shared" si="6"/>
        <v>0</v>
      </c>
      <c r="I41" s="93">
        <f>SUM('13:20'!I41)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SUM('13:20'!N41)</f>
        <v>0</v>
      </c>
      <c r="O41" s="93">
        <f>SUM('13:20'!O41)</f>
        <v>0</v>
      </c>
      <c r="P41" s="93">
        <f>SUM('13:20'!P41)</f>
        <v>0</v>
      </c>
      <c r="Q41" s="93">
        <f>SUM('13:20'!Q41)</f>
        <v>0</v>
      </c>
      <c r="R41" s="93">
        <f>SUM('13:20'!R41)</f>
        <v>0</v>
      </c>
      <c r="S41" s="93">
        <f>SUM('13:20'!S41)</f>
        <v>0</v>
      </c>
      <c r="T41" s="93">
        <f>SUM('13:20'!T41)</f>
        <v>0</v>
      </c>
      <c r="U41" s="93">
        <f>SUM('13:20'!U41)</f>
        <v>0</v>
      </c>
      <c r="V41" s="202">
        <f t="shared" si="8"/>
        <v>0</v>
      </c>
      <c r="W41" s="33" t="str">
        <f t="shared" si="9"/>
        <v/>
      </c>
      <c r="X41" s="93">
        <f>SUM('13:20'!X41)</f>
        <v>0</v>
      </c>
      <c r="Y41" s="93">
        <f>SUM('13:20'!Y41)</f>
        <v>0</v>
      </c>
      <c r="Z41" s="93">
        <f>SUM('13:20'!Z41)</f>
        <v>0</v>
      </c>
      <c r="AA41" s="93">
        <f>SUM('13:20'!AA41)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SUM('13:20'!G42)</f>
        <v>0</v>
      </c>
      <c r="H42" s="299">
        <f t="shared" si="6"/>
        <v>0</v>
      </c>
      <c r="I42" s="93">
        <f>SUM('13:20'!I42)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SUM('13:20'!N42)</f>
        <v>0</v>
      </c>
      <c r="O42" s="93">
        <f>SUM('13:20'!O42)</f>
        <v>0</v>
      </c>
      <c r="P42" s="93">
        <f>SUM('13:20'!P42)</f>
        <v>0</v>
      </c>
      <c r="Q42" s="93">
        <f>SUM('13:20'!Q42)</f>
        <v>0</v>
      </c>
      <c r="R42" s="93">
        <f>SUM('13:20'!R42)</f>
        <v>0</v>
      </c>
      <c r="S42" s="93">
        <f>SUM('13:20'!S42)</f>
        <v>0</v>
      </c>
      <c r="T42" s="93">
        <f>SUM('13:20'!T42)</f>
        <v>0</v>
      </c>
      <c r="U42" s="93">
        <f>SUM('13:20'!U42)</f>
        <v>0</v>
      </c>
      <c r="V42" s="202">
        <f t="shared" si="8"/>
        <v>0</v>
      </c>
      <c r="W42" s="33" t="str">
        <f t="shared" si="9"/>
        <v/>
      </c>
      <c r="X42" s="93">
        <f>SUM('13:20'!X42)</f>
        <v>0</v>
      </c>
      <c r="Y42" s="93">
        <f>SUM('13:20'!Y42)</f>
        <v>0</v>
      </c>
      <c r="Z42" s="93">
        <f>SUM('13:20'!Z42)</f>
        <v>0</v>
      </c>
      <c r="AA42" s="93">
        <f>SUM('13:20'!AA42)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SUM('13:20'!G43)</f>
        <v>0</v>
      </c>
      <c r="H43" s="299">
        <f t="shared" si="6"/>
        <v>0</v>
      </c>
      <c r="I43" s="93">
        <f>SUM('13:20'!I43)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SUM('13:20'!N43)</f>
        <v>0</v>
      </c>
      <c r="O43" s="93">
        <f>SUM('13:20'!O43)</f>
        <v>0</v>
      </c>
      <c r="P43" s="93">
        <f>SUM('13:20'!P43)</f>
        <v>0</v>
      </c>
      <c r="Q43" s="93">
        <f>SUM('13:20'!Q43)</f>
        <v>0</v>
      </c>
      <c r="R43" s="93">
        <f>SUM('13:20'!R43)</f>
        <v>0</v>
      </c>
      <c r="S43" s="93">
        <f>SUM('13:20'!S43)</f>
        <v>0</v>
      </c>
      <c r="T43" s="93">
        <f>SUM('13:20'!T43)</f>
        <v>0</v>
      </c>
      <c r="U43" s="93">
        <f>SUM('13:20'!U43)</f>
        <v>0</v>
      </c>
      <c r="V43" s="202">
        <f t="shared" si="8"/>
        <v>0</v>
      </c>
      <c r="W43" s="33" t="str">
        <f t="shared" si="9"/>
        <v/>
      </c>
      <c r="X43" s="93">
        <f>SUM('13:20'!X43)</f>
        <v>0</v>
      </c>
      <c r="Y43" s="93">
        <f>SUM('13:20'!Y43)</f>
        <v>0</v>
      </c>
      <c r="Z43" s="93">
        <f>SUM('13:20'!Z43)</f>
        <v>0</v>
      </c>
      <c r="AA43" s="93">
        <f>SUM('13:20'!AA43)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SUM('13:20'!G44)</f>
        <v>346</v>
      </c>
      <c r="H44" s="299">
        <f t="shared" si="6"/>
        <v>1757.68</v>
      </c>
      <c r="I44" s="93">
        <f>SUM('13:20'!I44)</f>
        <v>10</v>
      </c>
      <c r="J44" s="31">
        <f t="array" ref="J44">IF(ISERROR(G44/I44),"",G44/I44)</f>
        <v>34.6</v>
      </c>
      <c r="K44" s="35">
        <f t="array" ref="K44">IF(ISERROR(G44/L44),"",G44/L44)</f>
        <v>16.476190476190474</v>
      </c>
      <c r="L44" s="87">
        <v>21</v>
      </c>
      <c r="M44" s="36">
        <f t="shared" si="7"/>
        <v>-6.4761904761904745</v>
      </c>
      <c r="N44" s="93">
        <f>SUM('13:20'!N44)</f>
        <v>0</v>
      </c>
      <c r="O44" s="93">
        <f>SUM('13:20'!O44)</f>
        <v>0</v>
      </c>
      <c r="P44" s="93">
        <f>SUM('13:20'!P44)</f>
        <v>0</v>
      </c>
      <c r="Q44" s="93">
        <f>SUM('13:20'!Q44)</f>
        <v>0</v>
      </c>
      <c r="R44" s="93">
        <f>SUM('13:20'!R44)</f>
        <v>0</v>
      </c>
      <c r="S44" s="93">
        <f>SUM('13:20'!S44)</f>
        <v>0</v>
      </c>
      <c r="T44" s="93">
        <f>SUM('13:20'!T44)</f>
        <v>0</v>
      </c>
      <c r="U44" s="93">
        <f>SUM('13:20'!U44)</f>
        <v>0</v>
      </c>
      <c r="V44" s="202">
        <f t="shared" si="8"/>
        <v>0</v>
      </c>
      <c r="W44" s="33">
        <f t="shared" si="9"/>
        <v>0</v>
      </c>
      <c r="X44" s="93">
        <f>SUM('13:20'!X44)</f>
        <v>0</v>
      </c>
      <c r="Y44" s="93">
        <f>SUM('13:20'!Y44)</f>
        <v>0</v>
      </c>
      <c r="Z44" s="93">
        <f>SUM('13:20'!Z44)</f>
        <v>0</v>
      </c>
      <c r="AA44" s="93">
        <f>SUM('13:20'!AA44)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SUM('13:20'!G45)</f>
        <v>0</v>
      </c>
      <c r="H45" s="299">
        <f t="shared" si="6"/>
        <v>0</v>
      </c>
      <c r="I45" s="93">
        <f>SUM('13:20'!I45)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SUM('13:20'!N45)</f>
        <v>0</v>
      </c>
      <c r="O45" s="93">
        <f>SUM('13:20'!O45)</f>
        <v>0</v>
      </c>
      <c r="P45" s="93">
        <f>SUM('13:20'!P45)</f>
        <v>0</v>
      </c>
      <c r="Q45" s="93">
        <f>SUM('13:20'!Q45)</f>
        <v>0</v>
      </c>
      <c r="R45" s="93">
        <f>SUM('13:20'!R45)</f>
        <v>0</v>
      </c>
      <c r="S45" s="93">
        <f>SUM('13:20'!S45)</f>
        <v>0</v>
      </c>
      <c r="T45" s="93">
        <f>SUM('13:20'!T45)</f>
        <v>0</v>
      </c>
      <c r="U45" s="93">
        <f>SUM('13:20'!U45)</f>
        <v>0</v>
      </c>
      <c r="V45" s="202">
        <f t="shared" si="8"/>
        <v>0</v>
      </c>
      <c r="W45" s="33" t="str">
        <f t="shared" si="9"/>
        <v/>
      </c>
      <c r="X45" s="93">
        <f>SUM('13:20'!X45)</f>
        <v>0</v>
      </c>
      <c r="Y45" s="93">
        <f>SUM('13:20'!Y45)</f>
        <v>0</v>
      </c>
      <c r="Z45" s="93">
        <f>SUM('13:20'!Z45)</f>
        <v>0</v>
      </c>
      <c r="AA45" s="93">
        <f>SUM('13:20'!AA45)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SUM('13:20'!G46)</f>
        <v>0</v>
      </c>
      <c r="H46" s="299">
        <f t="shared" si="6"/>
        <v>0</v>
      </c>
      <c r="I46" s="93">
        <f>SUM('13:20'!I46)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SUM('13:20'!N46)</f>
        <v>0</v>
      </c>
      <c r="O46" s="93">
        <f>SUM('13:20'!O46)</f>
        <v>0</v>
      </c>
      <c r="P46" s="93">
        <f>SUM('13:20'!P46)</f>
        <v>0</v>
      </c>
      <c r="Q46" s="93">
        <f>SUM('13:20'!Q46)</f>
        <v>0</v>
      </c>
      <c r="R46" s="93">
        <f>SUM('13:20'!R46)</f>
        <v>0</v>
      </c>
      <c r="S46" s="93">
        <f>SUM('13:20'!S46)</f>
        <v>0</v>
      </c>
      <c r="T46" s="93">
        <f>SUM('13:20'!T46)</f>
        <v>0</v>
      </c>
      <c r="U46" s="93">
        <f>SUM('13:20'!U46)</f>
        <v>0</v>
      </c>
      <c r="V46" s="202">
        <f t="shared" si="8"/>
        <v>0</v>
      </c>
      <c r="W46" s="33" t="str">
        <f t="shared" si="9"/>
        <v/>
      </c>
      <c r="X46" s="93">
        <f>SUM('13:20'!X46)</f>
        <v>0</v>
      </c>
      <c r="Y46" s="93">
        <f>SUM('13:20'!Y46)</f>
        <v>0</v>
      </c>
      <c r="Z46" s="93">
        <f>SUM('13:20'!Z46)</f>
        <v>0</v>
      </c>
      <c r="AA46" s="93">
        <f>SUM('13:20'!AA46)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SUM('13:20'!G47)</f>
        <v>0</v>
      </c>
      <c r="H47" s="299">
        <f t="shared" si="6"/>
        <v>0</v>
      </c>
      <c r="I47" s="93">
        <f>SUM('13:20'!I47)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SUM('13:20'!N47)</f>
        <v>0</v>
      </c>
      <c r="O47" s="93">
        <f>SUM('13:20'!O47)</f>
        <v>0</v>
      </c>
      <c r="P47" s="93">
        <f>SUM('13:20'!P47)</f>
        <v>0</v>
      </c>
      <c r="Q47" s="93">
        <f>SUM('13:20'!Q47)</f>
        <v>0</v>
      </c>
      <c r="R47" s="93">
        <f>SUM('13:20'!R47)</f>
        <v>0</v>
      </c>
      <c r="S47" s="93">
        <f>SUM('13:20'!S47)</f>
        <v>0</v>
      </c>
      <c r="T47" s="93">
        <f>SUM('13:20'!T47)</f>
        <v>0</v>
      </c>
      <c r="U47" s="93">
        <f>SUM('13:20'!U47)</f>
        <v>0</v>
      </c>
      <c r="V47" s="202">
        <f t="shared" si="8"/>
        <v>0</v>
      </c>
      <c r="W47" s="33" t="str">
        <f t="shared" si="9"/>
        <v/>
      </c>
      <c r="X47" s="93">
        <f>SUM('13:20'!X47)</f>
        <v>0</v>
      </c>
      <c r="Y47" s="93">
        <f>SUM('13:20'!Y47)</f>
        <v>0</v>
      </c>
      <c r="Z47" s="93">
        <f>SUM('13:20'!Z47)</f>
        <v>0</v>
      </c>
      <c r="AA47" s="93">
        <f>SUM('13:20'!AA47)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SUM('13:20'!G48)</f>
        <v>355</v>
      </c>
      <c r="H48" s="299">
        <f t="shared" si="6"/>
        <v>1785.65</v>
      </c>
      <c r="I48" s="93">
        <f>SUM('13:20'!I48)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7"/>
        <v>-2.3392857142857144</v>
      </c>
      <c r="N48" s="93">
        <f>SUM('13:20'!N48)</f>
        <v>0</v>
      </c>
      <c r="O48" s="93">
        <f>SUM('13:20'!O48)</f>
        <v>0</v>
      </c>
      <c r="P48" s="93">
        <f>SUM('13:20'!P48)</f>
        <v>0</v>
      </c>
      <c r="Q48" s="93">
        <f>SUM('13:20'!Q48)</f>
        <v>0</v>
      </c>
      <c r="R48" s="93">
        <f>SUM('13:20'!R48)</f>
        <v>0</v>
      </c>
      <c r="S48" s="93">
        <f>SUM('13:20'!S48)</f>
        <v>0</v>
      </c>
      <c r="T48" s="93">
        <f>SUM('13:20'!T48)</f>
        <v>0</v>
      </c>
      <c r="U48" s="93">
        <f>SUM('13:20'!U48)</f>
        <v>0</v>
      </c>
      <c r="V48" s="202">
        <f t="shared" si="8"/>
        <v>0</v>
      </c>
      <c r="W48" s="33">
        <f t="shared" si="9"/>
        <v>0</v>
      </c>
      <c r="X48" s="93">
        <f>SUM('13:20'!X48)</f>
        <v>0</v>
      </c>
      <c r="Y48" s="93">
        <f>SUM('13:20'!Y48)</f>
        <v>0</v>
      </c>
      <c r="Z48" s="93">
        <f>SUM('13:20'!Z48)</f>
        <v>0</v>
      </c>
      <c r="AA48" s="93">
        <f>SUM('13:20'!AA48)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SUM('13:20'!G49)</f>
        <v>0</v>
      </c>
      <c r="H49" s="299">
        <f t="shared" si="6"/>
        <v>0</v>
      </c>
      <c r="I49" s="93">
        <f>SUM('13:20'!I49)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SUM('13:20'!N49)</f>
        <v>0</v>
      </c>
      <c r="O49" s="93">
        <f>SUM('13:20'!O49)</f>
        <v>0</v>
      </c>
      <c r="P49" s="93">
        <f>SUM('13:20'!P49)</f>
        <v>0</v>
      </c>
      <c r="Q49" s="93">
        <f>SUM('13:20'!Q49)</f>
        <v>0</v>
      </c>
      <c r="R49" s="93">
        <f>SUM('13:20'!R49)</f>
        <v>0</v>
      </c>
      <c r="S49" s="93">
        <f>SUM('13:20'!S49)</f>
        <v>0</v>
      </c>
      <c r="T49" s="93">
        <f>SUM('13:20'!T49)</f>
        <v>0</v>
      </c>
      <c r="U49" s="93">
        <f>SUM('13:20'!U49)</f>
        <v>0</v>
      </c>
      <c r="V49" s="202"/>
      <c r="W49" s="33"/>
      <c r="X49" s="93">
        <f>SUM('13:20'!X49)</f>
        <v>0</v>
      </c>
      <c r="Y49" s="93">
        <f>SUM('13:20'!Y49)</f>
        <v>0</v>
      </c>
      <c r="Z49" s="93">
        <f>SUM('13:20'!Z49)</f>
        <v>0</v>
      </c>
      <c r="AA49" s="93">
        <f>SUM('13:20'!AA49)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SUM('13:20'!G50)</f>
        <v>0</v>
      </c>
      <c r="H50" s="299">
        <f t="shared" si="6"/>
        <v>0</v>
      </c>
      <c r="I50" s="93">
        <f>SUM('13:20'!I50)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SUM('13:20'!N50)</f>
        <v>0</v>
      </c>
      <c r="O50" s="93">
        <f>SUM('13:20'!O50)</f>
        <v>0</v>
      </c>
      <c r="P50" s="93">
        <f>SUM('13:20'!P50)</f>
        <v>0</v>
      </c>
      <c r="Q50" s="93">
        <f>SUM('13:20'!Q50)</f>
        <v>0</v>
      </c>
      <c r="R50" s="93">
        <f>SUM('13:20'!R50)</f>
        <v>0</v>
      </c>
      <c r="S50" s="93">
        <f>SUM('13:20'!S50)</f>
        <v>0</v>
      </c>
      <c r="T50" s="93">
        <f>SUM('13:20'!T50)</f>
        <v>0</v>
      </c>
      <c r="U50" s="93">
        <f>SUM('13:20'!U50)</f>
        <v>0</v>
      </c>
      <c r="V50" s="202"/>
      <c r="W50" s="33"/>
      <c r="X50" s="93">
        <f>SUM('13:20'!X50)</f>
        <v>0</v>
      </c>
      <c r="Y50" s="93">
        <f>SUM('13:20'!Y50)</f>
        <v>0</v>
      </c>
      <c r="Z50" s="93">
        <f>SUM('13:20'!Z50)</f>
        <v>0</v>
      </c>
      <c r="AA50" s="93">
        <f>SUM('13:20'!AA50)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466</v>
      </c>
      <c r="C51" s="16" t="s">
        <v>390</v>
      </c>
      <c r="D51" s="17">
        <v>5.03</v>
      </c>
      <c r="E51" s="17"/>
      <c r="F51" s="6"/>
      <c r="G51" s="93">
        <f>SUM('13:20'!G51)</f>
        <v>0</v>
      </c>
      <c r="H51" s="299">
        <f t="shared" si="6"/>
        <v>0</v>
      </c>
      <c r="I51" s="93">
        <f>SUM('13:20'!I51)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SUM('13:20'!N51)</f>
        <v>0</v>
      </c>
      <c r="O51" s="93">
        <f>SUM('13:20'!O51)</f>
        <v>0</v>
      </c>
      <c r="P51" s="93">
        <f>SUM('13:20'!P51)</f>
        <v>0</v>
      </c>
      <c r="Q51" s="93">
        <f>SUM('13:20'!Q51)</f>
        <v>0</v>
      </c>
      <c r="R51" s="93">
        <f>SUM('13:20'!R51)</f>
        <v>0</v>
      </c>
      <c r="S51" s="93">
        <f>SUM('13:20'!S51)</f>
        <v>0</v>
      </c>
      <c r="T51" s="93">
        <f>SUM('13:20'!T51)</f>
        <v>0</v>
      </c>
      <c r="U51" s="93">
        <f>SUM('13:20'!U51)</f>
        <v>0</v>
      </c>
      <c r="V51" s="202"/>
      <c r="W51" s="33"/>
      <c r="X51" s="93">
        <f>SUM('13:20'!X51)</f>
        <v>0</v>
      </c>
      <c r="Y51" s="93">
        <f>SUM('13:20'!Y51)</f>
        <v>0</v>
      </c>
      <c r="Z51" s="93">
        <f>SUM('13:20'!Z51)</f>
        <v>0</v>
      </c>
      <c r="AA51" s="93">
        <f>SUM('13:20'!AA51)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466</v>
      </c>
      <c r="C52" s="16" t="s">
        <v>392</v>
      </c>
      <c r="D52" s="17">
        <v>5.03</v>
      </c>
      <c r="E52" s="17"/>
      <c r="F52" s="6"/>
      <c r="G52" s="93">
        <f>SUM('13:20'!G52)</f>
        <v>0</v>
      </c>
      <c r="H52" s="299">
        <f t="shared" si="6"/>
        <v>0</v>
      </c>
      <c r="I52" s="93">
        <f>SUM('13:20'!I52)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SUM('13:20'!N52)</f>
        <v>0</v>
      </c>
      <c r="O52" s="93">
        <f>SUM('13:20'!O52)</f>
        <v>0</v>
      </c>
      <c r="P52" s="93">
        <f>SUM('13:20'!P52)</f>
        <v>0</v>
      </c>
      <c r="Q52" s="93">
        <f>SUM('13:20'!Q52)</f>
        <v>0</v>
      </c>
      <c r="R52" s="93">
        <f>SUM('13:20'!R52)</f>
        <v>0</v>
      </c>
      <c r="S52" s="93">
        <f>SUM('13:20'!S52)</f>
        <v>0</v>
      </c>
      <c r="T52" s="93">
        <f>SUM('13:20'!T52)</f>
        <v>0</v>
      </c>
      <c r="U52" s="93">
        <f>SUM('13:20'!U52)</f>
        <v>0</v>
      </c>
      <c r="V52" s="202"/>
      <c r="W52" s="33"/>
      <c r="X52" s="93">
        <f>SUM('13:20'!X52)</f>
        <v>0</v>
      </c>
      <c r="Y52" s="93">
        <f>SUM('13:20'!Y52)</f>
        <v>0</v>
      </c>
      <c r="Z52" s="93">
        <f>SUM('13:20'!Z52)</f>
        <v>0</v>
      </c>
      <c r="AA52" s="93">
        <f>SUM('13:20'!AA52)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SUM('13:20'!G53)</f>
        <v>0</v>
      </c>
      <c r="H53" s="299">
        <f t="shared" si="6"/>
        <v>0</v>
      </c>
      <c r="I53" s="93">
        <f>SUM('13:20'!I53)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SUM('13:20'!N53)</f>
        <v>0</v>
      </c>
      <c r="O53" s="93">
        <f>SUM('13:20'!O53)</f>
        <v>0</v>
      </c>
      <c r="P53" s="93">
        <f>SUM('13:20'!P53)</f>
        <v>0</v>
      </c>
      <c r="Q53" s="93">
        <f>SUM('13:20'!Q53)</f>
        <v>0</v>
      </c>
      <c r="R53" s="93">
        <f>SUM('13:20'!R53)</f>
        <v>0</v>
      </c>
      <c r="S53" s="93">
        <f>SUM('13:20'!S53)</f>
        <v>0</v>
      </c>
      <c r="T53" s="93">
        <f>SUM('13:20'!T53)</f>
        <v>0</v>
      </c>
      <c r="U53" s="93">
        <f>SUM('13:20'!U53)</f>
        <v>0</v>
      </c>
      <c r="V53" s="202"/>
      <c r="W53" s="33"/>
      <c r="X53" s="93">
        <f>SUM('13:20'!X53)</f>
        <v>0</v>
      </c>
      <c r="Y53" s="93">
        <f>SUM('13:20'!Y53)</f>
        <v>0</v>
      </c>
      <c r="Z53" s="93">
        <f>SUM('13:20'!Z53)</f>
        <v>0</v>
      </c>
      <c r="AA53" s="93">
        <f>SUM('13:20'!AA53)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SUM('13:20'!G54)</f>
        <v>0</v>
      </c>
      <c r="H54" s="299">
        <f t="shared" si="6"/>
        <v>0</v>
      </c>
      <c r="I54" s="93">
        <f>SUM('13:20'!I54)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SUM('13:20'!N54)</f>
        <v>0</v>
      </c>
      <c r="O54" s="93">
        <f>SUM('13:20'!O54)</f>
        <v>0</v>
      </c>
      <c r="P54" s="93">
        <f>SUM('13:20'!P54)</f>
        <v>0</v>
      </c>
      <c r="Q54" s="93">
        <f>SUM('13:20'!Q54)</f>
        <v>0</v>
      </c>
      <c r="R54" s="93">
        <f>SUM('13:20'!R54)</f>
        <v>0</v>
      </c>
      <c r="S54" s="93">
        <f>SUM('13:20'!S54)</f>
        <v>0</v>
      </c>
      <c r="T54" s="93">
        <f>SUM('13:20'!T54)</f>
        <v>0</v>
      </c>
      <c r="U54" s="93">
        <f>SUM('13:20'!U54)</f>
        <v>0</v>
      </c>
      <c r="V54" s="202"/>
      <c r="W54" s="33"/>
      <c r="X54" s="93">
        <f>SUM('13:20'!X54)</f>
        <v>0</v>
      </c>
      <c r="Y54" s="93">
        <f>SUM('13:20'!Y54)</f>
        <v>0</v>
      </c>
      <c r="Z54" s="93">
        <f>SUM('13:20'!Z54)</f>
        <v>0</v>
      </c>
      <c r="AA54" s="93">
        <f>SUM('13:20'!AA54)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SUM('13:20'!G55)</f>
        <v>0</v>
      </c>
      <c r="H55" s="299">
        <f t="shared" si="6"/>
        <v>0</v>
      </c>
      <c r="I55" s="93">
        <f>SUM('13:20'!I55)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SUM('13:20'!N55)</f>
        <v>0</v>
      </c>
      <c r="O55" s="93">
        <f>SUM('13:20'!O55)</f>
        <v>0</v>
      </c>
      <c r="P55" s="93">
        <f>SUM('13:20'!P55)</f>
        <v>0</v>
      </c>
      <c r="Q55" s="93">
        <f>SUM('13:20'!Q55)</f>
        <v>0</v>
      </c>
      <c r="R55" s="93">
        <f>SUM('13:20'!R55)</f>
        <v>0</v>
      </c>
      <c r="S55" s="93">
        <f>SUM('13:20'!S55)</f>
        <v>0</v>
      </c>
      <c r="T55" s="93">
        <f>SUM('13:20'!T55)</f>
        <v>0</v>
      </c>
      <c r="U55" s="93">
        <f>SUM('13:20'!U55)</f>
        <v>0</v>
      </c>
      <c r="V55" s="202"/>
      <c r="W55" s="33"/>
      <c r="X55" s="93">
        <f>SUM('13:20'!X55)</f>
        <v>0</v>
      </c>
      <c r="Y55" s="93">
        <f>SUM('13:20'!Y55)</f>
        <v>0</v>
      </c>
      <c r="Z55" s="93">
        <f>SUM('13:20'!Z55)</f>
        <v>0</v>
      </c>
      <c r="AA55" s="93">
        <f>SUM('13:20'!AA55)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SUM('13:20'!G56)</f>
        <v>0</v>
      </c>
      <c r="H56" s="299">
        <f t="shared" si="6"/>
        <v>0</v>
      </c>
      <c r="I56" s="93">
        <f>SUM('13:20'!I56)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SUM('13:20'!N56)</f>
        <v>0</v>
      </c>
      <c r="O56" s="93">
        <f>SUM('13:20'!O56)</f>
        <v>0</v>
      </c>
      <c r="P56" s="93">
        <f>SUM('13:20'!P56)</f>
        <v>0</v>
      </c>
      <c r="Q56" s="93">
        <f>SUM('13:20'!Q56)</f>
        <v>0</v>
      </c>
      <c r="R56" s="93">
        <f>SUM('13:20'!R56)</f>
        <v>0</v>
      </c>
      <c r="S56" s="93">
        <f>SUM('13:20'!S56)</f>
        <v>0</v>
      </c>
      <c r="T56" s="93">
        <f>SUM('13:20'!T56)</f>
        <v>0</v>
      </c>
      <c r="U56" s="93">
        <f>SUM('13:20'!U56)</f>
        <v>0</v>
      </c>
      <c r="V56" s="202"/>
      <c r="W56" s="33"/>
      <c r="X56" s="93">
        <f>SUM('13:20'!X56)</f>
        <v>0</v>
      </c>
      <c r="Y56" s="93">
        <f>SUM('13:20'!Y56)</f>
        <v>0</v>
      </c>
      <c r="Z56" s="93">
        <f>SUM('13:20'!Z56)</f>
        <v>0</v>
      </c>
      <c r="AA56" s="93">
        <f>SUM('13:20'!AA56)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SUM('13:20'!G57)</f>
        <v>0</v>
      </c>
      <c r="H57" s="299">
        <f t="shared" si="6"/>
        <v>0</v>
      </c>
      <c r="I57" s="93">
        <f>SUM('13:20'!I57)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SUM('13:20'!N57)</f>
        <v>0</v>
      </c>
      <c r="O57" s="93">
        <f>SUM('13:20'!O57)</f>
        <v>0</v>
      </c>
      <c r="P57" s="93">
        <f>SUM('13:20'!P57)</f>
        <v>0</v>
      </c>
      <c r="Q57" s="93">
        <f>SUM('13:20'!Q57)</f>
        <v>0</v>
      </c>
      <c r="R57" s="93">
        <f>SUM('13:20'!R57)</f>
        <v>0</v>
      </c>
      <c r="S57" s="93">
        <f>SUM('13:20'!S57)</f>
        <v>0</v>
      </c>
      <c r="T57" s="93">
        <f>SUM('13:20'!T57)</f>
        <v>0</v>
      </c>
      <c r="U57" s="93">
        <f>SUM('13:20'!U57)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SUM('13:20'!X57)</f>
        <v>0</v>
      </c>
      <c r="Y57" s="93">
        <f>SUM('13:20'!Y57)</f>
        <v>0</v>
      </c>
      <c r="Z57" s="93">
        <f>SUM('13:20'!Z57)</f>
        <v>0</v>
      </c>
      <c r="AA57" s="93">
        <f>SUM('13:20'!AA57)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SUM('13:20'!G58)</f>
        <v>0</v>
      </c>
      <c r="H58" s="299">
        <f t="shared" si="6"/>
        <v>0</v>
      </c>
      <c r="I58" s="93">
        <f>SUM('13:20'!I58)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SUM('13:20'!N58)</f>
        <v>0</v>
      </c>
      <c r="O58" s="93">
        <f>SUM('13:20'!O58)</f>
        <v>0</v>
      </c>
      <c r="P58" s="93">
        <f>SUM('13:20'!P58)</f>
        <v>0</v>
      </c>
      <c r="Q58" s="93">
        <f>SUM('13:20'!Q58)</f>
        <v>0</v>
      </c>
      <c r="R58" s="93">
        <f>SUM('13:20'!R58)</f>
        <v>0</v>
      </c>
      <c r="S58" s="93">
        <f>SUM('13:20'!S58)</f>
        <v>0</v>
      </c>
      <c r="T58" s="93">
        <f>SUM('13:20'!T58)</f>
        <v>0</v>
      </c>
      <c r="U58" s="93">
        <f>SUM('13:20'!U58)</f>
        <v>0</v>
      </c>
      <c r="V58" s="202">
        <f t="shared" si="10"/>
        <v>0</v>
      </c>
      <c r="W58" s="33" t="str">
        <f t="shared" si="11"/>
        <v/>
      </c>
      <c r="X58" s="93">
        <f>SUM('13:20'!X58)</f>
        <v>0</v>
      </c>
      <c r="Y58" s="93">
        <f>SUM('13:20'!Y58)</f>
        <v>0</v>
      </c>
      <c r="Z58" s="93">
        <f>SUM('13:20'!Z58)</f>
        <v>0</v>
      </c>
      <c r="AA58" s="93">
        <f>SUM('13:20'!AA58)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SUM('13:20'!G59)</f>
        <v>0</v>
      </c>
      <c r="H59" s="299">
        <f t="shared" si="6"/>
        <v>0</v>
      </c>
      <c r="I59" s="93">
        <f>SUM('13:20'!I59)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SUM('13:20'!N59)</f>
        <v>0</v>
      </c>
      <c r="O59" s="93">
        <f>SUM('13:20'!O59)</f>
        <v>0</v>
      </c>
      <c r="P59" s="93">
        <f>SUM('13:20'!P59)</f>
        <v>0</v>
      </c>
      <c r="Q59" s="93">
        <f>SUM('13:20'!Q59)</f>
        <v>0</v>
      </c>
      <c r="R59" s="93">
        <f>SUM('13:20'!R59)</f>
        <v>0</v>
      </c>
      <c r="S59" s="93">
        <f>SUM('13:20'!S59)</f>
        <v>0</v>
      </c>
      <c r="T59" s="93">
        <f>SUM('13:20'!T59)</f>
        <v>0</v>
      </c>
      <c r="U59" s="93">
        <f>SUM('13:20'!U59)</f>
        <v>0</v>
      </c>
      <c r="V59" s="202">
        <f t="shared" si="10"/>
        <v>0</v>
      </c>
      <c r="W59" s="33" t="str">
        <f t="shared" si="11"/>
        <v/>
      </c>
      <c r="X59" s="93">
        <f>SUM('13:20'!X59)</f>
        <v>0</v>
      </c>
      <c r="Y59" s="93">
        <f>SUM('13:20'!Y59)</f>
        <v>0</v>
      </c>
      <c r="Z59" s="93">
        <f>SUM('13:20'!Z59)</f>
        <v>0</v>
      </c>
      <c r="AA59" s="93">
        <f>SUM('13:20'!AA59)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SUM('13:20'!G60)</f>
        <v>0</v>
      </c>
      <c r="H60" s="299">
        <f t="shared" si="6"/>
        <v>0</v>
      </c>
      <c r="I60" s="93">
        <f>SUM('13:20'!I60)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SUM('13:20'!N60)</f>
        <v>0</v>
      </c>
      <c r="O60" s="93">
        <f>SUM('13:20'!O60)</f>
        <v>0</v>
      </c>
      <c r="P60" s="93">
        <f>SUM('13:20'!P60)</f>
        <v>0</v>
      </c>
      <c r="Q60" s="93">
        <f>SUM('13:20'!Q60)</f>
        <v>0</v>
      </c>
      <c r="R60" s="93">
        <f>SUM('13:20'!R60)</f>
        <v>0</v>
      </c>
      <c r="S60" s="93">
        <f>SUM('13:20'!S60)</f>
        <v>0</v>
      </c>
      <c r="T60" s="93">
        <f>SUM('13:20'!T60)</f>
        <v>0</v>
      </c>
      <c r="U60" s="93">
        <f>SUM('13:20'!U60)</f>
        <v>0</v>
      </c>
      <c r="V60" s="202">
        <f t="shared" si="10"/>
        <v>0</v>
      </c>
      <c r="W60" s="33" t="str">
        <f t="shared" si="11"/>
        <v/>
      </c>
      <c r="X60" s="93">
        <f>SUM('13:20'!X60)</f>
        <v>0</v>
      </c>
      <c r="Y60" s="93">
        <f>SUM('13:20'!Y60)</f>
        <v>0</v>
      </c>
      <c r="Z60" s="93">
        <f>SUM('13:20'!Z60)</f>
        <v>0</v>
      </c>
      <c r="AA60" s="93">
        <f>SUM('13:20'!AA60)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SUM('13:20'!G61)</f>
        <v>0</v>
      </c>
      <c r="H61" s="299">
        <f t="shared" si="6"/>
        <v>0</v>
      </c>
      <c r="I61" s="93">
        <f>SUM('13:20'!I61)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SUM('13:20'!N61)</f>
        <v>0</v>
      </c>
      <c r="O61" s="93">
        <f>SUM('13:20'!O61)</f>
        <v>0</v>
      </c>
      <c r="P61" s="93">
        <f>SUM('13:20'!P61)</f>
        <v>0</v>
      </c>
      <c r="Q61" s="93">
        <f>SUM('13:20'!Q61)</f>
        <v>0</v>
      </c>
      <c r="R61" s="93">
        <f>SUM('13:20'!R61)</f>
        <v>0</v>
      </c>
      <c r="S61" s="93">
        <f>SUM('13:20'!S61)</f>
        <v>0</v>
      </c>
      <c r="T61" s="93">
        <f>SUM('13:20'!T61)</f>
        <v>0</v>
      </c>
      <c r="U61" s="93">
        <f>SUM('13:20'!U61)</f>
        <v>0</v>
      </c>
      <c r="V61" s="202">
        <f t="shared" si="10"/>
        <v>0</v>
      </c>
      <c r="W61" s="33" t="str">
        <f t="shared" si="11"/>
        <v/>
      </c>
      <c r="X61" s="93">
        <f>SUM('13:20'!X61)</f>
        <v>0</v>
      </c>
      <c r="Y61" s="93">
        <f>SUM('13:20'!Y61)</f>
        <v>0</v>
      </c>
      <c r="Z61" s="93">
        <f>SUM('13:20'!Z61)</f>
        <v>0</v>
      </c>
      <c r="AA61" s="93">
        <f>SUM('13:20'!AA61)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SUM('13:20'!G62)</f>
        <v>0</v>
      </c>
      <c r="H62" s="299">
        <f t="shared" si="6"/>
        <v>0</v>
      </c>
      <c r="I62" s="93">
        <f>SUM('13:20'!I62)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SUM('13:20'!N62)</f>
        <v>0</v>
      </c>
      <c r="O62" s="93">
        <f>SUM('13:20'!O62)</f>
        <v>0</v>
      </c>
      <c r="P62" s="93">
        <f>SUM('13:20'!P62)</f>
        <v>0</v>
      </c>
      <c r="Q62" s="93">
        <f>SUM('13:20'!Q62)</f>
        <v>0</v>
      </c>
      <c r="R62" s="93">
        <f>SUM('13:20'!R62)</f>
        <v>0</v>
      </c>
      <c r="S62" s="93">
        <f>SUM('13:20'!S62)</f>
        <v>0</v>
      </c>
      <c r="T62" s="93">
        <f>SUM('13:20'!T62)</f>
        <v>0</v>
      </c>
      <c r="U62" s="93">
        <f>SUM('13:20'!U62)</f>
        <v>0</v>
      </c>
      <c r="V62" s="202">
        <f t="shared" si="10"/>
        <v>0</v>
      </c>
      <c r="W62" s="33" t="str">
        <f t="shared" si="11"/>
        <v/>
      </c>
      <c r="X62" s="93">
        <f>SUM('13:20'!X62)</f>
        <v>0</v>
      </c>
      <c r="Y62" s="93">
        <f>SUM('13:20'!Y62)</f>
        <v>0</v>
      </c>
      <c r="Z62" s="93">
        <f>SUM('13:20'!Z62)</f>
        <v>0</v>
      </c>
      <c r="AA62" s="93">
        <f>SUM('13:20'!AA62)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SUM('13:20'!G63)</f>
        <v>0</v>
      </c>
      <c r="H63" s="299">
        <f t="shared" si="6"/>
        <v>0</v>
      </c>
      <c r="I63" s="93">
        <f>SUM('13:20'!I63)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SUM('13:20'!N63)</f>
        <v>0</v>
      </c>
      <c r="O63" s="93">
        <f>SUM('13:20'!O63)</f>
        <v>0</v>
      </c>
      <c r="P63" s="93">
        <f>SUM('13:20'!P63)</f>
        <v>0</v>
      </c>
      <c r="Q63" s="93">
        <f>SUM('13:20'!Q63)</f>
        <v>0</v>
      </c>
      <c r="R63" s="93">
        <f>SUM('13:20'!R63)</f>
        <v>0</v>
      </c>
      <c r="S63" s="93">
        <f>SUM('13:20'!S63)</f>
        <v>0</v>
      </c>
      <c r="T63" s="93">
        <f>SUM('13:20'!T63)</f>
        <v>0</v>
      </c>
      <c r="U63" s="93">
        <f>SUM('13:20'!U63)</f>
        <v>0</v>
      </c>
      <c r="V63" s="202">
        <f t="shared" si="10"/>
        <v>0</v>
      </c>
      <c r="W63" s="33" t="str">
        <f t="shared" si="11"/>
        <v/>
      </c>
      <c r="X63" s="93">
        <f>SUM('13:20'!X63)</f>
        <v>0</v>
      </c>
      <c r="Y63" s="93">
        <f>SUM('13:20'!Y63)</f>
        <v>0</v>
      </c>
      <c r="Z63" s="93">
        <f>SUM('13:20'!Z63)</f>
        <v>0</v>
      </c>
      <c r="AA63" s="93">
        <f>SUM('13:20'!AA63)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SUM('13:20'!G64)</f>
        <v>0</v>
      </c>
      <c r="H64" s="299">
        <f t="shared" si="6"/>
        <v>0</v>
      </c>
      <c r="I64" s="93">
        <f>SUM('13:20'!I64)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SUM('13:20'!N64)</f>
        <v>0</v>
      </c>
      <c r="O64" s="93">
        <f>SUM('13:20'!O64)</f>
        <v>0</v>
      </c>
      <c r="P64" s="93">
        <f>SUM('13:20'!P64)</f>
        <v>0</v>
      </c>
      <c r="Q64" s="93">
        <f>SUM('13:20'!Q64)</f>
        <v>0</v>
      </c>
      <c r="R64" s="93">
        <f>SUM('13:20'!R64)</f>
        <v>0</v>
      </c>
      <c r="S64" s="93">
        <f>SUM('13:20'!S64)</f>
        <v>0</v>
      </c>
      <c r="T64" s="93">
        <f>SUM('13:20'!T64)</f>
        <v>0</v>
      </c>
      <c r="U64" s="93">
        <f>SUM('13:20'!U64)</f>
        <v>0</v>
      </c>
      <c r="V64" s="202">
        <f t="shared" si="10"/>
        <v>0</v>
      </c>
      <c r="W64" s="33" t="str">
        <f t="shared" si="11"/>
        <v/>
      </c>
      <c r="X64" s="93">
        <f>SUM('13:20'!X64)</f>
        <v>0</v>
      </c>
      <c r="Y64" s="93">
        <f>SUM('13:20'!Y64)</f>
        <v>0</v>
      </c>
      <c r="Z64" s="93">
        <f>SUM('13:20'!Z64)</f>
        <v>0</v>
      </c>
      <c r="AA64" s="93">
        <f>SUM('13:20'!AA64)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SUM('13:20'!G65)</f>
        <v>0</v>
      </c>
      <c r="H65" s="299">
        <f t="shared" si="6"/>
        <v>0</v>
      </c>
      <c r="I65" s="93">
        <f>SUM('13:20'!I65)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SUM('13:20'!N65)</f>
        <v>0</v>
      </c>
      <c r="O65" s="93">
        <f>SUM('13:20'!O65)</f>
        <v>0</v>
      </c>
      <c r="P65" s="93">
        <f>SUM('13:20'!P65)</f>
        <v>0</v>
      </c>
      <c r="Q65" s="93">
        <f>SUM('13:20'!Q65)</f>
        <v>0</v>
      </c>
      <c r="R65" s="93">
        <f>SUM('13:20'!R65)</f>
        <v>0</v>
      </c>
      <c r="S65" s="93">
        <f>SUM('13:20'!S65)</f>
        <v>0</v>
      </c>
      <c r="T65" s="93">
        <f>SUM('13:20'!T65)</f>
        <v>0</v>
      </c>
      <c r="U65" s="93">
        <f>SUM('13:20'!U65)</f>
        <v>0</v>
      </c>
      <c r="V65" s="202">
        <f t="shared" si="10"/>
        <v>0</v>
      </c>
      <c r="W65" s="33" t="str">
        <f t="shared" si="11"/>
        <v/>
      </c>
      <c r="X65" s="93">
        <f>SUM('13:20'!X65)</f>
        <v>0</v>
      </c>
      <c r="Y65" s="93">
        <f>SUM('13:20'!Y65)</f>
        <v>0</v>
      </c>
      <c r="Z65" s="93">
        <f>SUM('13:20'!Z65)</f>
        <v>0</v>
      </c>
      <c r="AA65" s="93">
        <f>SUM('13:20'!AA65)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SUM('13:20'!G66)</f>
        <v>0</v>
      </c>
      <c r="H66" s="299">
        <f t="shared" si="6"/>
        <v>0</v>
      </c>
      <c r="I66" s="93">
        <f>SUM('13:20'!I66)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SUM('13:20'!N66)</f>
        <v>0</v>
      </c>
      <c r="O66" s="93">
        <f>SUM('13:20'!O66)</f>
        <v>0</v>
      </c>
      <c r="P66" s="93">
        <f>SUM('13:20'!P66)</f>
        <v>0</v>
      </c>
      <c r="Q66" s="93">
        <f>SUM('13:20'!Q66)</f>
        <v>0</v>
      </c>
      <c r="R66" s="93">
        <f>SUM('13:20'!R66)</f>
        <v>0</v>
      </c>
      <c r="S66" s="93">
        <f>SUM('13:20'!S66)</f>
        <v>0</v>
      </c>
      <c r="T66" s="93">
        <f>SUM('13:20'!T66)</f>
        <v>0</v>
      </c>
      <c r="U66" s="93">
        <f>SUM('13:20'!U66)</f>
        <v>0</v>
      </c>
      <c r="V66" s="202">
        <f t="shared" si="10"/>
        <v>0</v>
      </c>
      <c r="W66" s="33" t="str">
        <f t="shared" si="11"/>
        <v/>
      </c>
      <c r="X66" s="93">
        <f>SUM('13:20'!X66)</f>
        <v>0</v>
      </c>
      <c r="Y66" s="93">
        <f>SUM('13:20'!Y66)</f>
        <v>0</v>
      </c>
      <c r="Z66" s="93">
        <f>SUM('13:20'!Z66)</f>
        <v>0</v>
      </c>
      <c r="AA66" s="93">
        <f>SUM('13:20'!AA66)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SUM('13:20'!G67)</f>
        <v>0</v>
      </c>
      <c r="H67" s="299">
        <f t="shared" si="6"/>
        <v>0</v>
      </c>
      <c r="I67" s="93">
        <f>SUM('13:20'!I67)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481</v>
      </c>
      <c r="C68" s="183" t="s">
        <v>399</v>
      </c>
      <c r="D68" s="17">
        <v>5</v>
      </c>
      <c r="E68" s="17"/>
      <c r="F68" s="6"/>
      <c r="G68" s="93">
        <f>SUM('13:20'!G68)</f>
        <v>0</v>
      </c>
      <c r="H68" s="299">
        <f t="shared" si="6"/>
        <v>0</v>
      </c>
      <c r="I68" s="93">
        <f>SUM('13:20'!I68)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SUM('13:20'!N68)</f>
        <v>0</v>
      </c>
      <c r="O68" s="93">
        <f>SUM('13:20'!O68)</f>
        <v>0</v>
      </c>
      <c r="P68" s="93">
        <f>SUM('13:20'!P68)</f>
        <v>0</v>
      </c>
      <c r="Q68" s="93">
        <f>SUM('13:20'!Q68)</f>
        <v>0</v>
      </c>
      <c r="R68" s="93">
        <f>SUM('13:20'!R68)</f>
        <v>0</v>
      </c>
      <c r="S68" s="93">
        <f>SUM('13:20'!S68)</f>
        <v>0</v>
      </c>
      <c r="T68" s="93">
        <f>SUM('13:20'!T68)</f>
        <v>0</v>
      </c>
      <c r="U68" s="93">
        <f>SUM('13:20'!U68)</f>
        <v>0</v>
      </c>
      <c r="V68" s="202"/>
      <c r="W68" s="33"/>
      <c r="X68" s="93">
        <f>SUM('13:20'!X68)</f>
        <v>0</v>
      </c>
      <c r="Y68" s="93">
        <f>SUM('13:20'!Y68)</f>
        <v>0</v>
      </c>
      <c r="Z68" s="93">
        <f>SUM('13:20'!Z68)</f>
        <v>0</v>
      </c>
      <c r="AA68" s="93">
        <f>SUM('13:20'!AA68)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SUM('13:20'!G69)</f>
        <v>765</v>
      </c>
      <c r="H69" s="299">
        <f t="shared" si="6"/>
        <v>3847.9500000000003</v>
      </c>
      <c r="I69" s="93">
        <f>SUM('13:20'!I69)</f>
        <v>27.5</v>
      </c>
      <c r="J69" s="31">
        <f t="array" ref="J69">IF(ISERROR(G69/I69),"",G69/I69)</f>
        <v>27.818181818181817</v>
      </c>
      <c r="K69" s="35">
        <f t="array" ref="K69">IF(ISERROR(G69/L69),"",G69/L69)</f>
        <v>35.581395348837212</v>
      </c>
      <c r="L69" s="87">
        <v>21.5</v>
      </c>
      <c r="M69" s="36">
        <f>IF(ISERROR(I69-K69),"",I69-K69)</f>
        <v>-8.0813953488372121</v>
      </c>
      <c r="N69" s="93">
        <f>SUM('13:20'!N69)</f>
        <v>0</v>
      </c>
      <c r="O69" s="93">
        <f>SUM('13:20'!O69)</f>
        <v>0</v>
      </c>
      <c r="P69" s="93">
        <f>SUM('13:20'!P69)</f>
        <v>0</v>
      </c>
      <c r="Q69" s="93">
        <f>SUM('13:20'!Q69)</f>
        <v>0</v>
      </c>
      <c r="R69" s="93">
        <f>SUM('13:20'!R69)</f>
        <v>0</v>
      </c>
      <c r="S69" s="93">
        <f>SUM('13:20'!S69)</f>
        <v>0</v>
      </c>
      <c r="T69" s="93">
        <f>SUM('13:20'!T69)</f>
        <v>0</v>
      </c>
      <c r="U69" s="93">
        <f>SUM('13:20'!U69)</f>
        <v>0</v>
      </c>
      <c r="V69" s="202">
        <f>SUM(X69:AA69)</f>
        <v>0</v>
      </c>
      <c r="W69" s="33">
        <f>IF(ISERROR(V69/G69),"",V69/G69)</f>
        <v>0</v>
      </c>
      <c r="X69" s="93">
        <f>SUM('13:20'!X69)</f>
        <v>0</v>
      </c>
      <c r="Y69" s="93">
        <f>SUM('13:20'!Y69)</f>
        <v>0</v>
      </c>
      <c r="Z69" s="93">
        <f>SUM('13:20'!Z69)</f>
        <v>0</v>
      </c>
      <c r="AA69" s="93">
        <f>SUM('13:20'!AA69)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SUM('13:20'!G70)</f>
        <v>214</v>
      </c>
      <c r="H70" s="299">
        <f t="shared" si="6"/>
        <v>1076.42</v>
      </c>
      <c r="I70" s="93">
        <f>SUM('13:20'!I70)</f>
        <v>10</v>
      </c>
      <c r="J70" s="31">
        <f t="array" ref="J70">IF(ISERROR(G70/I70),"",G70/I70)</f>
        <v>21.4</v>
      </c>
      <c r="K70" s="35">
        <f t="array" ref="K70">IF(ISERROR(G70/L70),"",G70/L70)</f>
        <v>9.9534883720930232</v>
      </c>
      <c r="L70" s="87">
        <v>21.5</v>
      </c>
      <c r="M70" s="36">
        <f>IF(ISERROR(I70-K70),"",I70-K70)</f>
        <v>4.6511627906976827E-2</v>
      </c>
      <c r="N70" s="93">
        <f>SUM('13:20'!N70)</f>
        <v>0</v>
      </c>
      <c r="O70" s="93">
        <f>SUM('13:20'!O70)</f>
        <v>0</v>
      </c>
      <c r="P70" s="93">
        <f>SUM('13:20'!P70)</f>
        <v>0</v>
      </c>
      <c r="Q70" s="93">
        <f>SUM('13:20'!Q70)</f>
        <v>0</v>
      </c>
      <c r="R70" s="93">
        <f>SUM('13:20'!R70)</f>
        <v>0</v>
      </c>
      <c r="S70" s="93">
        <f>SUM('13:20'!S70)</f>
        <v>0</v>
      </c>
      <c r="T70" s="93">
        <f>SUM('13:20'!T70)</f>
        <v>0</v>
      </c>
      <c r="U70" s="93">
        <f>SUM('13:20'!U70)</f>
        <v>0</v>
      </c>
      <c r="V70" s="202">
        <f>SUM(X70:AA70)</f>
        <v>0</v>
      </c>
      <c r="W70" s="33">
        <f>IF(ISERROR(V70/G70),"",V70/G70)</f>
        <v>0</v>
      </c>
      <c r="X70" s="93">
        <f>SUM('13:20'!X70)</f>
        <v>0</v>
      </c>
      <c r="Y70" s="93">
        <f>SUM('13:20'!Y70)</f>
        <v>0</v>
      </c>
      <c r="Z70" s="93">
        <f>SUM('13:20'!Z70)</f>
        <v>0</v>
      </c>
      <c r="AA70" s="93">
        <f>SUM('13:20'!AA70)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482</v>
      </c>
      <c r="C71" s="183" t="s">
        <v>361</v>
      </c>
      <c r="D71" s="17"/>
      <c r="E71" s="17"/>
      <c r="F71" s="6"/>
      <c r="G71" s="93">
        <f>SUM('13:20'!G71)</f>
        <v>0</v>
      </c>
      <c r="H71" s="299">
        <f t="shared" si="6"/>
        <v>0</v>
      </c>
      <c r="I71" s="93">
        <f>SUM('13:20'!I71)</f>
        <v>0</v>
      </c>
      <c r="J71" s="31"/>
      <c r="K71" s="35"/>
      <c r="L71" s="87"/>
      <c r="M71" s="36"/>
      <c r="N71" s="93">
        <f>SUM('13:20'!N71)</f>
        <v>0</v>
      </c>
      <c r="O71" s="93">
        <f>SUM('13:20'!O71)</f>
        <v>0</v>
      </c>
      <c r="P71" s="93">
        <f>SUM('13:20'!P71)</f>
        <v>0</v>
      </c>
      <c r="Q71" s="93">
        <f>SUM('13:20'!Q71)</f>
        <v>0</v>
      </c>
      <c r="R71" s="93">
        <f>SUM('13:20'!R71)</f>
        <v>0</v>
      </c>
      <c r="S71" s="93">
        <f>SUM('13:20'!S71)</f>
        <v>0</v>
      </c>
      <c r="T71" s="93">
        <f>SUM('13:20'!T71)</f>
        <v>0</v>
      </c>
      <c r="U71" s="93">
        <f>SUM('13:20'!U71)</f>
        <v>0</v>
      </c>
      <c r="V71" s="202"/>
      <c r="W71" s="33"/>
      <c r="X71" s="93">
        <f>SUM('13:20'!X71)</f>
        <v>0</v>
      </c>
      <c r="Y71" s="93">
        <f>SUM('13:20'!Y71)</f>
        <v>0</v>
      </c>
      <c r="Z71" s="93">
        <f>SUM('13:20'!Z71)</f>
        <v>0</v>
      </c>
      <c r="AA71" s="93">
        <f>SUM('13:20'!AA71)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SUM('13:20'!G72)</f>
        <v>0</v>
      </c>
      <c r="H72" s="299">
        <f t="shared" si="6"/>
        <v>0</v>
      </c>
      <c r="I72" s="93">
        <f>SUM('13:20'!I72)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SUM('13:20'!N72)</f>
        <v>0</v>
      </c>
      <c r="O72" s="93">
        <f>SUM('13:20'!O72)</f>
        <v>0</v>
      </c>
      <c r="P72" s="93">
        <f>SUM('13:20'!P72)</f>
        <v>0</v>
      </c>
      <c r="Q72" s="93">
        <f>SUM('13:20'!Q72)</f>
        <v>0</v>
      </c>
      <c r="R72" s="93">
        <f>SUM('13:20'!R72)</f>
        <v>0</v>
      </c>
      <c r="S72" s="93">
        <f>SUM('13:20'!S72)</f>
        <v>0</v>
      </c>
      <c r="T72" s="93">
        <f>SUM('13:20'!T72)</f>
        <v>0</v>
      </c>
      <c r="U72" s="93">
        <f>SUM('13:20'!U72)</f>
        <v>0</v>
      </c>
      <c r="V72" s="202">
        <f>SUM(X72:AA72)</f>
        <v>0</v>
      </c>
      <c r="W72" s="33" t="str">
        <f>IF(ISERROR(V72/G72),"",V72/G72)</f>
        <v/>
      </c>
      <c r="X72" s="93">
        <f>SUM('13:20'!X72)</f>
        <v>0</v>
      </c>
      <c r="Y72" s="93">
        <f>SUM('13:20'!Y72)</f>
        <v>0</v>
      </c>
      <c r="Z72" s="93">
        <f>SUM('13:20'!Z72)</f>
        <v>0</v>
      </c>
      <c r="AA72" s="93">
        <f>SUM('13:20'!AA72)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SUM('13:20'!G73)</f>
        <v>0</v>
      </c>
      <c r="H73" s="299">
        <f t="shared" si="6"/>
        <v>0</v>
      </c>
      <c r="I73" s="93">
        <f>SUM('13:20'!I73)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SUM('13:20'!N73)</f>
        <v>0</v>
      </c>
      <c r="O73" s="93">
        <f>SUM('13:20'!O73)</f>
        <v>0</v>
      </c>
      <c r="P73" s="93">
        <f>SUM('13:20'!P73)</f>
        <v>0</v>
      </c>
      <c r="Q73" s="93">
        <f>SUM('13:20'!Q73)</f>
        <v>0</v>
      </c>
      <c r="R73" s="93">
        <f>SUM('13:20'!R73)</f>
        <v>0</v>
      </c>
      <c r="S73" s="93">
        <f>SUM('13:20'!S73)</f>
        <v>0</v>
      </c>
      <c r="T73" s="93">
        <f>SUM('13:20'!T73)</f>
        <v>0</v>
      </c>
      <c r="U73" s="93">
        <f>SUM('13:20'!U73)</f>
        <v>0</v>
      </c>
      <c r="V73" s="202">
        <f>SUM(X73:AA73)</f>
        <v>0</v>
      </c>
      <c r="W73" s="33" t="str">
        <f>IF(ISERROR(V73/G73),"",V73/G73)</f>
        <v/>
      </c>
      <c r="X73" s="93">
        <f>SUM('13:20'!X73)</f>
        <v>0</v>
      </c>
      <c r="Y73" s="93">
        <f>SUM('13:20'!Y73)</f>
        <v>0</v>
      </c>
      <c r="Z73" s="93">
        <f>SUM('13:20'!Z73)</f>
        <v>0</v>
      </c>
      <c r="AA73" s="93">
        <f>SUM('13:20'!AA73)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SUM('13:20'!G74)</f>
        <v>0</v>
      </c>
      <c r="H74" s="299">
        <f t="shared" si="6"/>
        <v>0</v>
      </c>
      <c r="I74" s="93">
        <f>SUM('13:20'!I74)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SUM('13:20'!N74)</f>
        <v>0</v>
      </c>
      <c r="O74" s="93">
        <f>SUM('13:20'!O74)</f>
        <v>0</v>
      </c>
      <c r="P74" s="93">
        <f>SUM('13:20'!P74)</f>
        <v>0</v>
      </c>
      <c r="Q74" s="93">
        <f>SUM('13:20'!Q74)</f>
        <v>0</v>
      </c>
      <c r="R74" s="93">
        <f>SUM('13:20'!R74)</f>
        <v>0</v>
      </c>
      <c r="S74" s="93">
        <f>SUM('13:20'!S74)</f>
        <v>0</v>
      </c>
      <c r="T74" s="93">
        <f>SUM('13:20'!T74)</f>
        <v>0</v>
      </c>
      <c r="U74" s="93">
        <f>SUM('13:20'!U74)</f>
        <v>0</v>
      </c>
      <c r="V74" s="202">
        <f>SUM(X74:AA74)</f>
        <v>0</v>
      </c>
      <c r="W74" s="33" t="str">
        <f>IF(ISERROR(V74/G74),"",V74/G74)</f>
        <v/>
      </c>
      <c r="X74" s="93">
        <f>SUM('13:20'!X74)</f>
        <v>0</v>
      </c>
      <c r="Y74" s="93">
        <f>SUM('13:20'!Y74)</f>
        <v>0</v>
      </c>
      <c r="Z74" s="93">
        <f>SUM('13:20'!Z74)</f>
        <v>0</v>
      </c>
      <c r="AA74" s="93">
        <f>SUM('13:20'!AA74)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SUM('13:20'!G75)</f>
        <v>0</v>
      </c>
      <c r="H75" s="299">
        <f t="shared" si="6"/>
        <v>0</v>
      </c>
      <c r="I75" s="93">
        <f>SUM('13:20'!I75)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SUM('13:20'!N75)</f>
        <v>0</v>
      </c>
      <c r="O75" s="93">
        <f>SUM('13:20'!O75)</f>
        <v>0</v>
      </c>
      <c r="P75" s="93">
        <f>SUM('13:20'!P75)</f>
        <v>0</v>
      </c>
      <c r="Q75" s="93">
        <f>SUM('13:20'!Q75)</f>
        <v>0</v>
      </c>
      <c r="R75" s="93">
        <f>SUM('13:20'!R75)</f>
        <v>0</v>
      </c>
      <c r="S75" s="93">
        <f>SUM('13:20'!S75)</f>
        <v>0</v>
      </c>
      <c r="T75" s="93">
        <f>SUM('13:20'!T75)</f>
        <v>0</v>
      </c>
      <c r="U75" s="93">
        <f>SUM('13:20'!U75)</f>
        <v>0</v>
      </c>
      <c r="V75" s="202">
        <f>SUM(X75:AA75)</f>
        <v>0</v>
      </c>
      <c r="W75" s="33" t="str">
        <f>IF(ISERROR(V75/G75),"",V75/G75)</f>
        <v/>
      </c>
      <c r="X75" s="93">
        <f>SUM('13:20'!X75)</f>
        <v>0</v>
      </c>
      <c r="Y75" s="93">
        <f>SUM('13:20'!Y75)</f>
        <v>0</v>
      </c>
      <c r="Z75" s="93">
        <f>SUM('13:20'!Z75)</f>
        <v>0</v>
      </c>
      <c r="AA75" s="93">
        <f>SUM('13:20'!AA75)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375</v>
      </c>
      <c r="D76" s="17"/>
      <c r="E76" s="17"/>
      <c r="F76" s="6"/>
      <c r="G76" s="93">
        <f>SUM('13:20'!G76)</f>
        <v>0</v>
      </c>
      <c r="H76" s="299">
        <f t="shared" si="6"/>
        <v>0</v>
      </c>
      <c r="I76" s="93">
        <f>SUM('13:20'!I76)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SUM('13:20'!N76)</f>
        <v>0</v>
      </c>
      <c r="O76" s="93">
        <f>SUM('13:20'!O76)</f>
        <v>0</v>
      </c>
      <c r="P76" s="93">
        <f>SUM('13:20'!P76)</f>
        <v>0</v>
      </c>
      <c r="Q76" s="93">
        <f>SUM('13:20'!Q76)</f>
        <v>0</v>
      </c>
      <c r="R76" s="93">
        <f>SUM('13:20'!R76)</f>
        <v>0</v>
      </c>
      <c r="S76" s="93">
        <f>SUM('13:20'!S76)</f>
        <v>0</v>
      </c>
      <c r="T76" s="93">
        <f>SUM('13:20'!T76)</f>
        <v>0</v>
      </c>
      <c r="U76" s="93">
        <f>SUM('13:20'!U76)</f>
        <v>0</v>
      </c>
      <c r="V76" s="202"/>
      <c r="W76" s="33"/>
      <c r="X76" s="93">
        <f>SUM('13:20'!X76)</f>
        <v>0</v>
      </c>
      <c r="Y76" s="93">
        <f>SUM('13:20'!Y76)</f>
        <v>0</v>
      </c>
      <c r="Z76" s="93">
        <f>SUM('13:20'!Z76)</f>
        <v>0</v>
      </c>
      <c r="AA76" s="93">
        <f>SUM('13:20'!AA76)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SUM('13:20'!G77)</f>
        <v>0</v>
      </c>
      <c r="H77" s="299">
        <f t="shared" si="6"/>
        <v>0</v>
      </c>
      <c r="I77" s="93">
        <f>SUM('13:20'!I77)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SUM('13:20'!N77)</f>
        <v>0</v>
      </c>
      <c r="O77" s="93">
        <f>SUM('13:20'!O77)</f>
        <v>0</v>
      </c>
      <c r="P77" s="93">
        <f>SUM('13:20'!P77)</f>
        <v>0</v>
      </c>
      <c r="Q77" s="93">
        <f>SUM('13:20'!Q77)</f>
        <v>0</v>
      </c>
      <c r="R77" s="93">
        <f>SUM('13:20'!R77)</f>
        <v>0</v>
      </c>
      <c r="S77" s="93">
        <f>SUM('13:20'!S77)</f>
        <v>0</v>
      </c>
      <c r="T77" s="93">
        <f>SUM('13:20'!T77)</f>
        <v>0</v>
      </c>
      <c r="U77" s="93">
        <f>SUM('13:20'!U77)</f>
        <v>0</v>
      </c>
      <c r="V77" s="202"/>
      <c r="W77" s="33"/>
      <c r="X77" s="93">
        <f>SUM('13:20'!X77)</f>
        <v>0</v>
      </c>
      <c r="Y77" s="93">
        <f>SUM('13:20'!Y77)</f>
        <v>0</v>
      </c>
      <c r="Z77" s="93">
        <f>SUM('13:20'!Z77)</f>
        <v>0</v>
      </c>
      <c r="AA77" s="93">
        <f>SUM('13:20'!AA77)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SUM('13:20'!G78)</f>
        <v>0</v>
      </c>
      <c r="H78" s="299">
        <f t="shared" si="6"/>
        <v>0</v>
      </c>
      <c r="I78" s="93">
        <f>SUM('13:20'!I78)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SUM('13:20'!N78)</f>
        <v>0</v>
      </c>
      <c r="O78" s="93">
        <f>SUM('13:20'!O78)</f>
        <v>0</v>
      </c>
      <c r="P78" s="93">
        <f>SUM('13:20'!P78)</f>
        <v>0</v>
      </c>
      <c r="Q78" s="93">
        <f>SUM('13:20'!Q78)</f>
        <v>0</v>
      </c>
      <c r="R78" s="93">
        <f>SUM('13:20'!R78)</f>
        <v>0</v>
      </c>
      <c r="S78" s="93">
        <f>SUM('13:20'!S78)</f>
        <v>0</v>
      </c>
      <c r="T78" s="93">
        <f>SUM('13:20'!T78)</f>
        <v>0</v>
      </c>
      <c r="U78" s="93">
        <f>SUM('13:20'!U78)</f>
        <v>0</v>
      </c>
      <c r="V78" s="202"/>
      <c r="W78" s="33"/>
      <c r="X78" s="93">
        <f>SUM('13:20'!X78)</f>
        <v>0</v>
      </c>
      <c r="Y78" s="93">
        <f>SUM('13:20'!Y78)</f>
        <v>0</v>
      </c>
      <c r="Z78" s="93">
        <f>SUM('13:20'!Z78)</f>
        <v>0</v>
      </c>
      <c r="AA78" s="93">
        <f>SUM('13:20'!AA78)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378</v>
      </c>
      <c r="C79" s="183" t="s">
        <v>371</v>
      </c>
      <c r="D79" s="17"/>
      <c r="E79" s="17"/>
      <c r="F79" s="6"/>
      <c r="G79" s="93">
        <f>SUM('13:20'!G79)</f>
        <v>0</v>
      </c>
      <c r="H79" s="299">
        <f t="shared" si="6"/>
        <v>0</v>
      </c>
      <c r="I79" s="93">
        <f>SUM('13:20'!I79)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SUM('13:20'!N79)</f>
        <v>0</v>
      </c>
      <c r="O79" s="93">
        <f>SUM('13:20'!O79)</f>
        <v>0</v>
      </c>
      <c r="P79" s="93">
        <f>SUM('13:20'!P79)</f>
        <v>0</v>
      </c>
      <c r="Q79" s="93">
        <f>SUM('13:20'!Q79)</f>
        <v>0</v>
      </c>
      <c r="R79" s="93">
        <f>SUM('13:20'!R79)</f>
        <v>0</v>
      </c>
      <c r="S79" s="93">
        <f>SUM('13:20'!S79)</f>
        <v>0</v>
      </c>
      <c r="T79" s="93">
        <f>SUM('13:20'!T79)</f>
        <v>0</v>
      </c>
      <c r="U79" s="93">
        <f>SUM('13:20'!U79)</f>
        <v>0</v>
      </c>
      <c r="V79" s="202"/>
      <c r="W79" s="33"/>
      <c r="X79" s="93">
        <f>SUM('13:20'!X79)</f>
        <v>0</v>
      </c>
      <c r="Y79" s="93">
        <f>SUM('13:20'!Y79)</f>
        <v>0</v>
      </c>
      <c r="Z79" s="93">
        <f>SUM('13:20'!Z79)</f>
        <v>0</v>
      </c>
      <c r="AA79" s="93">
        <f>SUM('13:20'!AA79)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SUM('13:20'!G80)</f>
        <v>0</v>
      </c>
      <c r="H80" s="299">
        <f t="shared" si="6"/>
        <v>0</v>
      </c>
      <c r="I80" s="93">
        <f>SUM('13:20'!I80)</f>
        <v>0</v>
      </c>
      <c r="J80" s="31"/>
      <c r="K80" s="35"/>
      <c r="L80" s="87">
        <v>4</v>
      </c>
      <c r="M80" s="36"/>
      <c r="N80" s="93">
        <f>SUM('13:20'!N80)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SUM('13:20'!G81)</f>
        <v>0</v>
      </c>
      <c r="H81" s="299">
        <f t="shared" si="6"/>
        <v>0</v>
      </c>
      <c r="I81" s="93">
        <f>SUM('13:20'!I81)</f>
        <v>0</v>
      </c>
      <c r="J81" s="31"/>
      <c r="K81" s="35"/>
      <c r="L81" s="87">
        <v>4</v>
      </c>
      <c r="M81" s="36"/>
      <c r="N81" s="93">
        <f>SUM('13:20'!N81)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411</v>
      </c>
      <c r="D82" s="17"/>
      <c r="E82" s="17"/>
      <c r="F82" s="6"/>
      <c r="G82" s="93">
        <f>SUM('13:20'!G82)</f>
        <v>0</v>
      </c>
      <c r="H82" s="299">
        <f t="shared" si="6"/>
        <v>0</v>
      </c>
      <c r="I82" s="93">
        <f>SUM('13:20'!I82)</f>
        <v>0</v>
      </c>
      <c r="J82" s="31"/>
      <c r="K82" s="35"/>
      <c r="L82" s="87">
        <v>4</v>
      </c>
      <c r="M82" s="36"/>
      <c r="N82" s="93">
        <f>SUM('13:20'!N82)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338</v>
      </c>
      <c r="D83" s="17"/>
      <c r="E83" s="17"/>
      <c r="F83" s="6"/>
      <c r="G83" s="93">
        <f>SUM('13:20'!G83)</f>
        <v>0</v>
      </c>
      <c r="H83" s="299">
        <f t="shared" si="6"/>
        <v>0</v>
      </c>
      <c r="I83" s="93">
        <f>SUM('13:20'!I83)</f>
        <v>0</v>
      </c>
      <c r="J83" s="31"/>
      <c r="K83" s="35"/>
      <c r="L83" s="87">
        <v>4</v>
      </c>
      <c r="M83" s="36"/>
      <c r="N83" s="93">
        <f>SUM('13:20'!N83)</f>
        <v>0</v>
      </c>
      <c r="O83" s="93">
        <f>SUM('13:20'!O83)</f>
        <v>0</v>
      </c>
      <c r="P83" s="93">
        <f>SUM('13:20'!P83)</f>
        <v>0</v>
      </c>
      <c r="Q83" s="93">
        <f>SUM('13:20'!Q83)</f>
        <v>0</v>
      </c>
      <c r="R83" s="93">
        <f>SUM('13:20'!R83)</f>
        <v>0</v>
      </c>
      <c r="S83" s="93">
        <f>SUM('13:20'!S83)</f>
        <v>0</v>
      </c>
      <c r="T83" s="93">
        <f>SUM('13:20'!T83)</f>
        <v>0</v>
      </c>
      <c r="U83" s="93">
        <f>SUM('13:20'!U83)</f>
        <v>0</v>
      </c>
      <c r="V83" s="202"/>
      <c r="W83" s="33"/>
      <c r="X83" s="93">
        <f>SUM('13:20'!X83)</f>
        <v>0</v>
      </c>
      <c r="Y83" s="93">
        <f>SUM('13:20'!Y83)</f>
        <v>0</v>
      </c>
      <c r="Z83" s="93">
        <f>SUM('13:20'!Z83)</f>
        <v>0</v>
      </c>
      <c r="AA83" s="93">
        <f>SUM('13:20'!AA83)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340</v>
      </c>
      <c r="D84" s="17"/>
      <c r="E84" s="17"/>
      <c r="F84" s="6"/>
      <c r="G84" s="93">
        <f>SUM('13:20'!G84)</f>
        <v>0</v>
      </c>
      <c r="H84" s="299">
        <f t="shared" si="6"/>
        <v>0</v>
      </c>
      <c r="I84" s="93">
        <f>SUM('13:20'!I84)</f>
        <v>0</v>
      </c>
      <c r="J84" s="31"/>
      <c r="K84" s="35"/>
      <c r="L84" s="87">
        <v>4</v>
      </c>
      <c r="M84" s="36"/>
      <c r="N84" s="93">
        <f>SUM('13:20'!N84)</f>
        <v>0</v>
      </c>
      <c r="O84" s="93">
        <f>SUM('13:20'!O84)</f>
        <v>0</v>
      </c>
      <c r="P84" s="93">
        <f>SUM('13:20'!P84)</f>
        <v>0</v>
      </c>
      <c r="Q84" s="93">
        <f>SUM('13:20'!Q84)</f>
        <v>0</v>
      </c>
      <c r="R84" s="93">
        <f>SUM('13:20'!R84)</f>
        <v>0</v>
      </c>
      <c r="S84" s="93">
        <f>SUM('13:20'!S84)</f>
        <v>0</v>
      </c>
      <c r="T84" s="93">
        <f>SUM('13:20'!T84)</f>
        <v>0</v>
      </c>
      <c r="U84" s="93">
        <f>SUM('13:20'!U84)</f>
        <v>0</v>
      </c>
      <c r="V84" s="202"/>
      <c r="W84" s="33"/>
      <c r="X84" s="93">
        <f>SUM('13:20'!X84)</f>
        <v>0</v>
      </c>
      <c r="Y84" s="93">
        <f>SUM('13:20'!Y84)</f>
        <v>0</v>
      </c>
      <c r="Z84" s="93">
        <f>SUM('13:20'!Z84)</f>
        <v>0</v>
      </c>
      <c r="AA84" s="93">
        <f>SUM('13:20'!AA84)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SUM('13:20'!G85)</f>
        <v>0</v>
      </c>
      <c r="H85" s="299">
        <f t="shared" si="6"/>
        <v>0</v>
      </c>
      <c r="I85" s="93">
        <f>SUM('13:20'!I85)</f>
        <v>0</v>
      </c>
      <c r="J85" s="31"/>
      <c r="K85" s="35"/>
      <c r="L85" s="87">
        <v>4</v>
      </c>
      <c r="M85" s="36"/>
      <c r="N85" s="93">
        <f>SUM('13:20'!N85)</f>
        <v>0</v>
      </c>
      <c r="O85" s="93">
        <f>SUM('13:20'!O85)</f>
        <v>0</v>
      </c>
      <c r="P85" s="93">
        <f>SUM('13:20'!P85)</f>
        <v>0</v>
      </c>
      <c r="Q85" s="93">
        <f>SUM('13:20'!Q85)</f>
        <v>0</v>
      </c>
      <c r="R85" s="93">
        <f>SUM('13:20'!R85)</f>
        <v>0</v>
      </c>
      <c r="S85" s="93">
        <f>SUM('13:20'!S85)</f>
        <v>0</v>
      </c>
      <c r="T85" s="93">
        <f>SUM('13:20'!T85)</f>
        <v>0</v>
      </c>
      <c r="U85" s="93">
        <f>SUM('13:20'!U85)</f>
        <v>0</v>
      </c>
      <c r="V85" s="202"/>
      <c r="W85" s="33"/>
      <c r="X85" s="93">
        <f>SUM('13:20'!X85)</f>
        <v>0</v>
      </c>
      <c r="Y85" s="93">
        <f>SUM('13:20'!Y85)</f>
        <v>0</v>
      </c>
      <c r="Z85" s="93">
        <f>SUM('13:20'!Z85)</f>
        <v>0</v>
      </c>
      <c r="AA85" s="93">
        <f>SUM('13:20'!AA85)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9" t="s">
        <v>86</v>
      </c>
      <c r="B86" s="609"/>
      <c r="C86" s="302" t="s">
        <v>71</v>
      </c>
      <c r="D86" s="20"/>
      <c r="E86" s="20"/>
      <c r="F86" s="32"/>
      <c r="G86" s="94">
        <f>SUM(G29:G85)</f>
        <v>4948</v>
      </c>
      <c r="H86" s="30">
        <f>SUM(H29:H85)</f>
        <v>24905.740000000005</v>
      </c>
      <c r="I86" s="30">
        <f>SUM(I29:I85)</f>
        <v>84.5</v>
      </c>
      <c r="J86" s="31">
        <f t="array" ref="J86">IF(ISERROR(G86/I86),"",G86/I86)</f>
        <v>58.556213017751482</v>
      </c>
      <c r="K86" s="30">
        <f>SUM(K29:K85)</f>
        <v>131.19651375756027</v>
      </c>
      <c r="L86" s="98"/>
      <c r="M86" s="89">
        <f t="shared" ref="M86:V86" si="13">SUM(M29:M85)</f>
        <v>-42.408052219098735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SUM('13:20'!G87)</f>
        <v>0</v>
      </c>
      <c r="H87" s="93">
        <f>SUM('13:20'!H87)</f>
        <v>0</v>
      </c>
      <c r="I87" s="93">
        <f>SUM('13:20'!I87)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SUM('13:20'!N87)</f>
        <v>0</v>
      </c>
      <c r="O87" s="93">
        <f>SUM('13:20'!O87)</f>
        <v>0</v>
      </c>
      <c r="P87" s="93">
        <f>SUM('13:20'!P87)</f>
        <v>0</v>
      </c>
      <c r="Q87" s="93">
        <f>SUM('13:20'!Q87)</f>
        <v>0</v>
      </c>
      <c r="R87" s="93">
        <f>SUM('13:20'!R87)</f>
        <v>0</v>
      </c>
      <c r="S87" s="93">
        <f>SUM('13:20'!S87)</f>
        <v>0</v>
      </c>
      <c r="T87" s="93">
        <f>SUM('13:20'!T87)</f>
        <v>0</v>
      </c>
      <c r="U87" s="93">
        <f>SUM('13:20'!U87)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SUM('13:20'!X87)</f>
        <v>0</v>
      </c>
      <c r="Y87" s="93">
        <f>SUM('13:20'!Y87)</f>
        <v>0</v>
      </c>
      <c r="Z87" s="93">
        <f>SUM('13:20'!Z87)</f>
        <v>0</v>
      </c>
      <c r="AA87" s="93">
        <f>SUM('13:20'!AA87)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SUM('13:20'!G88)</f>
        <v>0</v>
      </c>
      <c r="H88" s="93">
        <f>SUM('13:20'!H88)</f>
        <v>0</v>
      </c>
      <c r="I88" s="93">
        <f>SUM('13:20'!I88)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SUM('13:20'!N88)</f>
        <v>0</v>
      </c>
      <c r="O88" s="93">
        <f>SUM('13:20'!O88)</f>
        <v>0</v>
      </c>
      <c r="P88" s="93">
        <f>SUM('13:20'!P88)</f>
        <v>0</v>
      </c>
      <c r="Q88" s="93">
        <f>SUM('13:20'!Q88)</f>
        <v>0</v>
      </c>
      <c r="R88" s="93">
        <f>SUM('13:20'!R88)</f>
        <v>0</v>
      </c>
      <c r="S88" s="93">
        <f>SUM('13:20'!S88)</f>
        <v>0</v>
      </c>
      <c r="T88" s="93">
        <f>SUM('13:20'!T88)</f>
        <v>0</v>
      </c>
      <c r="U88" s="93">
        <f>SUM('13:20'!U88)</f>
        <v>0</v>
      </c>
      <c r="V88" s="202">
        <f t="shared" si="16"/>
        <v>0</v>
      </c>
      <c r="W88" s="33" t="str">
        <f t="shared" si="14"/>
        <v/>
      </c>
      <c r="X88" s="93">
        <f>SUM('13:20'!X88)</f>
        <v>0</v>
      </c>
      <c r="Y88" s="93">
        <f>SUM('13:20'!Y88)</f>
        <v>0</v>
      </c>
      <c r="Z88" s="93">
        <f>SUM('13:20'!Z88)</f>
        <v>0</v>
      </c>
      <c r="AA88" s="93">
        <f>SUM('13:20'!AA88)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SUM('13:20'!G89)</f>
        <v>0</v>
      </c>
      <c r="H89" s="93">
        <f>SUM('13:20'!H89)</f>
        <v>0</v>
      </c>
      <c r="I89" s="93">
        <f>SUM('13:20'!I89)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SUM('13:20'!N89)</f>
        <v>0</v>
      </c>
      <c r="O89" s="93">
        <f>SUM('13:20'!O89)</f>
        <v>0</v>
      </c>
      <c r="P89" s="93">
        <f>SUM('13:20'!P89)</f>
        <v>0</v>
      </c>
      <c r="Q89" s="93">
        <f>SUM('13:20'!Q89)</f>
        <v>0</v>
      </c>
      <c r="R89" s="93">
        <f>SUM('13:20'!R89)</f>
        <v>0</v>
      </c>
      <c r="S89" s="93">
        <f>SUM('13:20'!S89)</f>
        <v>0</v>
      </c>
      <c r="T89" s="93">
        <f>SUM('13:20'!T89)</f>
        <v>0</v>
      </c>
      <c r="U89" s="93">
        <f>SUM('13:20'!U89)</f>
        <v>0</v>
      </c>
      <c r="V89" s="202">
        <f t="shared" si="16"/>
        <v>0</v>
      </c>
      <c r="W89" s="33" t="str">
        <f t="shared" si="14"/>
        <v/>
      </c>
      <c r="X89" s="93">
        <f>SUM('13:20'!X89)</f>
        <v>0</v>
      </c>
      <c r="Y89" s="93">
        <f>SUM('13:20'!Y89)</f>
        <v>0</v>
      </c>
      <c r="Z89" s="93">
        <f>SUM('13:20'!Z89)</f>
        <v>0</v>
      </c>
      <c r="AA89" s="93">
        <f>SUM('13:20'!AA89)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SUM('13:20'!G90)</f>
        <v>0</v>
      </c>
      <c r="H90" s="93">
        <f>SUM('13:20'!H90)</f>
        <v>0</v>
      </c>
      <c r="I90" s="93">
        <f>SUM('13:20'!I90)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SUM('13:20'!N90)</f>
        <v>0</v>
      </c>
      <c r="O90" s="93">
        <f>SUM('13:20'!O90)</f>
        <v>0</v>
      </c>
      <c r="P90" s="93">
        <f>SUM('13:20'!P90)</f>
        <v>0</v>
      </c>
      <c r="Q90" s="93">
        <f>SUM('13:20'!Q90)</f>
        <v>0</v>
      </c>
      <c r="R90" s="93">
        <f>SUM('13:20'!R90)</f>
        <v>0</v>
      </c>
      <c r="S90" s="93">
        <f>SUM('13:20'!S90)</f>
        <v>0</v>
      </c>
      <c r="T90" s="93">
        <f>SUM('13:20'!T90)</f>
        <v>0</v>
      </c>
      <c r="U90" s="93">
        <f>SUM('13:20'!U90)</f>
        <v>0</v>
      </c>
      <c r="V90" s="202">
        <f t="shared" si="16"/>
        <v>0</v>
      </c>
      <c r="W90" s="33" t="str">
        <f t="shared" si="14"/>
        <v/>
      </c>
      <c r="X90" s="93">
        <f>SUM('13:20'!X90)</f>
        <v>0</v>
      </c>
      <c r="Y90" s="93">
        <f>SUM('13:20'!Y90)</f>
        <v>0</v>
      </c>
      <c r="Z90" s="93">
        <f>SUM('13:20'!Z90)</f>
        <v>0</v>
      </c>
      <c r="AA90" s="93">
        <f>SUM('13:20'!AA90)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SUM('13:20'!G91)</f>
        <v>0</v>
      </c>
      <c r="H91" s="93">
        <f>SUM('13:20'!H91)</f>
        <v>0</v>
      </c>
      <c r="I91" s="93">
        <f>SUM('13:20'!I91)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SUM('13:20'!N91)</f>
        <v>0</v>
      </c>
      <c r="O91" s="93">
        <f>SUM('13:20'!O91)</f>
        <v>0</v>
      </c>
      <c r="P91" s="93">
        <f>SUM('13:20'!P91)</f>
        <v>0</v>
      </c>
      <c r="Q91" s="93">
        <f>SUM('13:20'!Q91)</f>
        <v>0</v>
      </c>
      <c r="R91" s="93">
        <f>SUM('13:20'!R91)</f>
        <v>0</v>
      </c>
      <c r="S91" s="93">
        <f>SUM('13:20'!S91)</f>
        <v>0</v>
      </c>
      <c r="T91" s="93">
        <f>SUM('13:20'!T91)</f>
        <v>0</v>
      </c>
      <c r="U91" s="93">
        <f>SUM('13:20'!U91)</f>
        <v>0</v>
      </c>
      <c r="V91" s="202">
        <f t="shared" si="16"/>
        <v>0</v>
      </c>
      <c r="W91" s="33" t="str">
        <f t="shared" si="14"/>
        <v/>
      </c>
      <c r="X91" s="93">
        <f>SUM('13:20'!X91)</f>
        <v>0</v>
      </c>
      <c r="Y91" s="93">
        <f>SUM('13:20'!Y91)</f>
        <v>0</v>
      </c>
      <c r="Z91" s="93">
        <f>SUM('13:20'!Z91)</f>
        <v>0</v>
      </c>
      <c r="AA91" s="93">
        <f>SUM('13:20'!AA91)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SUM('13:20'!G92)</f>
        <v>0</v>
      </c>
      <c r="H92" s="93">
        <f>SUM('13:20'!H92)</f>
        <v>0</v>
      </c>
      <c r="I92" s="93">
        <f>SUM('13:20'!I92)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SUM('13:20'!N92)</f>
        <v>0</v>
      </c>
      <c r="O92" s="93">
        <f>SUM('13:20'!O92)</f>
        <v>0</v>
      </c>
      <c r="P92" s="93">
        <f>SUM('13:20'!P92)</f>
        <v>0</v>
      </c>
      <c r="Q92" s="93">
        <f>SUM('13:20'!Q92)</f>
        <v>0</v>
      </c>
      <c r="R92" s="93">
        <f>SUM('13:20'!R92)</f>
        <v>0</v>
      </c>
      <c r="S92" s="93">
        <f>SUM('13:20'!S92)</f>
        <v>0</v>
      </c>
      <c r="T92" s="93">
        <f>SUM('13:20'!T92)</f>
        <v>0</v>
      </c>
      <c r="U92" s="93">
        <f>SUM('13:20'!U92)</f>
        <v>0</v>
      </c>
      <c r="V92" s="202">
        <f t="shared" si="16"/>
        <v>0</v>
      </c>
      <c r="W92" s="33" t="str">
        <f t="shared" si="14"/>
        <v/>
      </c>
      <c r="X92" s="93">
        <f>SUM('13:20'!X92)</f>
        <v>0</v>
      </c>
      <c r="Y92" s="93">
        <f>SUM('13:20'!Y92)</f>
        <v>0</v>
      </c>
      <c r="Z92" s="93">
        <f>SUM('13:20'!Z92)</f>
        <v>0</v>
      </c>
      <c r="AA92" s="93">
        <f>SUM('13:20'!AA92)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SUM('13:20'!G93)</f>
        <v>0</v>
      </c>
      <c r="H93" s="93">
        <f>SUM('13:20'!H93)</f>
        <v>0</v>
      </c>
      <c r="I93" s="93">
        <f>SUM('13:20'!I93)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SUM('13:20'!N93)</f>
        <v>0</v>
      </c>
      <c r="O93" s="93">
        <f>SUM('13:20'!O93)</f>
        <v>0</v>
      </c>
      <c r="P93" s="93">
        <f>SUM('13:20'!P93)</f>
        <v>0</v>
      </c>
      <c r="Q93" s="93">
        <f>SUM('13:20'!Q93)</f>
        <v>0</v>
      </c>
      <c r="R93" s="93">
        <f>SUM('13:20'!R93)</f>
        <v>0</v>
      </c>
      <c r="S93" s="93">
        <f>SUM('13:20'!S93)</f>
        <v>0</v>
      </c>
      <c r="T93" s="93">
        <f>SUM('13:20'!T93)</f>
        <v>0</v>
      </c>
      <c r="U93" s="93">
        <f>SUM('13:20'!U93)</f>
        <v>0</v>
      </c>
      <c r="V93" s="202">
        <f t="shared" si="16"/>
        <v>0</v>
      </c>
      <c r="W93" s="33" t="str">
        <f t="shared" si="14"/>
        <v/>
      </c>
      <c r="X93" s="93">
        <f>SUM('13:20'!X93)</f>
        <v>0</v>
      </c>
      <c r="Y93" s="93">
        <f>SUM('13:20'!Y93)</f>
        <v>0</v>
      </c>
      <c r="Z93" s="93">
        <f>SUM('13:20'!Z93)</f>
        <v>0</v>
      </c>
      <c r="AA93" s="93">
        <f>SUM('13:20'!AA93)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SUM('13:20'!G94)</f>
        <v>0</v>
      </c>
      <c r="H94" s="93">
        <f>SUM('13:20'!H94)</f>
        <v>0</v>
      </c>
      <c r="I94" s="93">
        <f>SUM('13:20'!I94)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SUM('13:20'!N94)</f>
        <v>0</v>
      </c>
      <c r="O94" s="93">
        <f>SUM('13:20'!O94)</f>
        <v>0</v>
      </c>
      <c r="P94" s="93">
        <f>SUM('13:20'!P94)</f>
        <v>0</v>
      </c>
      <c r="Q94" s="93">
        <f>SUM('13:20'!Q94)</f>
        <v>0</v>
      </c>
      <c r="R94" s="93">
        <f>SUM('13:20'!R94)</f>
        <v>0</v>
      </c>
      <c r="S94" s="93">
        <f>SUM('13:20'!S94)</f>
        <v>0</v>
      </c>
      <c r="T94" s="93">
        <f>SUM('13:20'!T94)</f>
        <v>0</v>
      </c>
      <c r="U94" s="93">
        <f>SUM('13:20'!U94)</f>
        <v>0</v>
      </c>
      <c r="V94" s="203"/>
      <c r="W94" s="33"/>
      <c r="X94" s="93">
        <f>SUM('13:20'!X94)</f>
        <v>0</v>
      </c>
      <c r="Y94" s="93">
        <f>SUM('13:20'!Y94)</f>
        <v>0</v>
      </c>
      <c r="Z94" s="93">
        <f>SUM('13:20'!Z94)</f>
        <v>0</v>
      </c>
      <c r="AA94" s="93">
        <f>SUM('13:20'!AA94)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SUM('13:20'!G95)</f>
        <v>0</v>
      </c>
      <c r="H95" s="93">
        <f>SUM('13:20'!H95)</f>
        <v>0</v>
      </c>
      <c r="I95" s="93">
        <f>SUM('13:20'!I95)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SUM('13:20'!N95)</f>
        <v>0</v>
      </c>
      <c r="O95" s="93">
        <f>SUM('13:20'!O95)</f>
        <v>0</v>
      </c>
      <c r="P95" s="93">
        <f>SUM('13:20'!P95)</f>
        <v>0</v>
      </c>
      <c r="Q95" s="93">
        <f>SUM('13:20'!Q95)</f>
        <v>0</v>
      </c>
      <c r="R95" s="93">
        <f>SUM('13:20'!R95)</f>
        <v>0</v>
      </c>
      <c r="S95" s="93">
        <f>SUM('13:20'!S95)</f>
        <v>0</v>
      </c>
      <c r="T95" s="93">
        <f>SUM('13:20'!T95)</f>
        <v>0</v>
      </c>
      <c r="U95" s="93">
        <f>SUM('13:20'!U95)</f>
        <v>0</v>
      </c>
      <c r="V95" s="203">
        <f>SUM(X95:AA95)</f>
        <v>0</v>
      </c>
      <c r="W95" s="33" t="str">
        <f>IF(ISERROR(V95/G95),"",V95/G95)</f>
        <v/>
      </c>
      <c r="X95" s="93">
        <f>SUM('13:20'!X95)</f>
        <v>0</v>
      </c>
      <c r="Y95" s="93">
        <f>SUM('13:20'!Y95)</f>
        <v>0</v>
      </c>
      <c r="Z95" s="93">
        <f>SUM('13:20'!Z95)</f>
        <v>0</v>
      </c>
      <c r="AA95" s="93">
        <f>SUM('13:20'!AA95)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SUM('13:20'!G96)</f>
        <v>0</v>
      </c>
      <c r="H96" s="93">
        <f>SUM('13:20'!H96)</f>
        <v>0</v>
      </c>
      <c r="I96" s="93">
        <f>SUM('13:20'!I96)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SUM('13:20'!N96)</f>
        <v>0</v>
      </c>
      <c r="O96" s="93">
        <f>SUM('13:20'!O96)</f>
        <v>0</v>
      </c>
      <c r="P96" s="93">
        <f>SUM('13:20'!P96)</f>
        <v>0</v>
      </c>
      <c r="Q96" s="93">
        <f>SUM('13:20'!Q96)</f>
        <v>0</v>
      </c>
      <c r="R96" s="93">
        <f>SUM('13:20'!R96)</f>
        <v>0</v>
      </c>
      <c r="S96" s="93">
        <f>SUM('13:20'!S96)</f>
        <v>0</v>
      </c>
      <c r="T96" s="93">
        <f>SUM('13:20'!T96)</f>
        <v>0</v>
      </c>
      <c r="U96" s="93">
        <f>SUM('13:20'!U96)</f>
        <v>0</v>
      </c>
      <c r="V96" s="203">
        <f>SUM(X96:AA96)</f>
        <v>0</v>
      </c>
      <c r="W96" s="33" t="str">
        <f>IF(ISERROR(V96/G96),"",V96/G96)</f>
        <v/>
      </c>
      <c r="X96" s="93">
        <f>SUM('13:20'!X96)</f>
        <v>0</v>
      </c>
      <c r="Y96" s="93">
        <f>SUM('13:20'!Y96)</f>
        <v>0</v>
      </c>
      <c r="Z96" s="93">
        <f>SUM('13:20'!Z96)</f>
        <v>0</v>
      </c>
      <c r="AA96" s="93">
        <f>SUM('13:20'!AA96)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SUM('13:20'!G97)</f>
        <v>135</v>
      </c>
      <c r="H97" s="93">
        <f>SUM('13:20'!H97)</f>
        <v>679.05000000000007</v>
      </c>
      <c r="I97" s="93">
        <f>SUM('13:20'!I97)</f>
        <v>16</v>
      </c>
      <c r="J97" s="31">
        <f t="array" ref="J97">IF(ISERROR(G97/I97),"",G97/I97)</f>
        <v>8.4375</v>
      </c>
      <c r="K97" s="35">
        <f t="array" ref="K97">IF(ISERROR(G97/L97),"",G97/L97)</f>
        <v>16.875</v>
      </c>
      <c r="L97" s="87">
        <v>8</v>
      </c>
      <c r="M97" s="36">
        <f>IF(ISERROR(I97-K97),"",I97-K97)</f>
        <v>-0.875</v>
      </c>
      <c r="N97" s="93">
        <f>SUM('13:20'!N97)</f>
        <v>0</v>
      </c>
      <c r="O97" s="93">
        <f>SUM('13:20'!O97)</f>
        <v>0</v>
      </c>
      <c r="P97" s="93">
        <f>SUM('13:20'!P97)</f>
        <v>0</v>
      </c>
      <c r="Q97" s="93">
        <f>SUM('13:20'!Q97)</f>
        <v>0</v>
      </c>
      <c r="R97" s="93">
        <f>SUM('13:20'!R97)</f>
        <v>0</v>
      </c>
      <c r="S97" s="93">
        <f>SUM('13:20'!S97)</f>
        <v>0</v>
      </c>
      <c r="T97" s="93">
        <f>SUM('13:20'!T97)</f>
        <v>0</v>
      </c>
      <c r="U97" s="93">
        <f>SUM('13:20'!U97)</f>
        <v>0</v>
      </c>
      <c r="V97" s="203">
        <f>SUM(X97:AA97)</f>
        <v>0</v>
      </c>
      <c r="W97" s="33">
        <f>IF(ISERROR(V97/G97),"",V97/G97)</f>
        <v>0</v>
      </c>
      <c r="X97" s="93">
        <f>SUM('13:20'!X97)</f>
        <v>0</v>
      </c>
      <c r="Y97" s="93">
        <f>SUM('13:20'!Y97)</f>
        <v>0</v>
      </c>
      <c r="Z97" s="93">
        <f>SUM('13:20'!Z97)</f>
        <v>0</v>
      </c>
      <c r="AA97" s="93">
        <f>SUM('13:20'!AA97)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SUM('13:20'!G98)</f>
        <v>0</v>
      </c>
      <c r="H98" s="93">
        <f>SUM('13:20'!H98)</f>
        <v>0</v>
      </c>
      <c r="I98" s="93">
        <f>SUM('13:20'!I98)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SUM('13:20'!N98)</f>
        <v>0</v>
      </c>
      <c r="O98" s="93">
        <f>SUM('13:20'!O98)</f>
        <v>0</v>
      </c>
      <c r="P98" s="93">
        <f>SUM('13:20'!P98)</f>
        <v>0</v>
      </c>
      <c r="Q98" s="93">
        <f>SUM('13:20'!Q98)</f>
        <v>0</v>
      </c>
      <c r="R98" s="93">
        <f>SUM('13:20'!R98)</f>
        <v>0</v>
      </c>
      <c r="S98" s="93">
        <f>SUM('13:20'!S98)</f>
        <v>0</v>
      </c>
      <c r="T98" s="93">
        <f>SUM('13:20'!T98)</f>
        <v>0</v>
      </c>
      <c r="U98" s="93">
        <f>SUM('13:20'!U98)</f>
        <v>0</v>
      </c>
      <c r="V98" s="203">
        <f>SUM(X98:AA98)</f>
        <v>0</v>
      </c>
      <c r="W98" s="33" t="str">
        <f>IF(ISERROR(V98/G98),"",V98/G98)</f>
        <v/>
      </c>
      <c r="X98" s="93">
        <f>SUM('13:20'!X98)</f>
        <v>0</v>
      </c>
      <c r="Y98" s="93">
        <f>SUM('13:20'!Y98)</f>
        <v>0</v>
      </c>
      <c r="Z98" s="93">
        <f>SUM('13:20'!Z98)</f>
        <v>0</v>
      </c>
      <c r="AA98" s="93">
        <f>SUM('13:20'!AA98)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SUM('13:20'!G99)</f>
        <v>0</v>
      </c>
      <c r="H99" s="93">
        <f>SUM('13:20'!H99)</f>
        <v>0</v>
      </c>
      <c r="I99" s="93">
        <f>SUM('13:20'!I99)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SUM('13:20'!N99)</f>
        <v>0</v>
      </c>
      <c r="O99" s="93">
        <f>SUM('13:20'!O99)</f>
        <v>0</v>
      </c>
      <c r="P99" s="93">
        <f>SUM('13:20'!P99)</f>
        <v>0</v>
      </c>
      <c r="Q99" s="93">
        <f>SUM('13:20'!Q99)</f>
        <v>0</v>
      </c>
      <c r="R99" s="93">
        <f>SUM('13:20'!R99)</f>
        <v>0</v>
      </c>
      <c r="S99" s="93">
        <f>SUM('13:20'!S99)</f>
        <v>0</v>
      </c>
      <c r="T99" s="93">
        <f>SUM('13:20'!T99)</f>
        <v>0</v>
      </c>
      <c r="U99" s="93">
        <f>SUM('13:20'!U99)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SUM('13:20'!X99)</f>
        <v>0</v>
      </c>
      <c r="Y99" s="93">
        <f>SUM('13:20'!Y99)</f>
        <v>0</v>
      </c>
      <c r="Z99" s="93">
        <f>SUM('13:20'!Z99)</f>
        <v>0</v>
      </c>
      <c r="AA99" s="93">
        <f>SUM('13:20'!AA99)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SUM('13:20'!G100)</f>
        <v>0</v>
      </c>
      <c r="H100" s="93">
        <f>SUM('13:20'!H100)</f>
        <v>0</v>
      </c>
      <c r="I100" s="93">
        <f>SUM('13:20'!I100)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SUM('13:20'!N100)</f>
        <v>0</v>
      </c>
      <c r="O100" s="93">
        <f>SUM('13:20'!O100)</f>
        <v>0</v>
      </c>
      <c r="P100" s="93">
        <f>SUM('13:20'!P100)</f>
        <v>0</v>
      </c>
      <c r="Q100" s="93">
        <f>SUM('13:20'!Q100)</f>
        <v>0</v>
      </c>
      <c r="R100" s="93">
        <f>SUM('13:20'!R100)</f>
        <v>0</v>
      </c>
      <c r="S100" s="93">
        <f>SUM('13:20'!S100)</f>
        <v>0</v>
      </c>
      <c r="T100" s="93">
        <f>SUM('13:20'!T100)</f>
        <v>0</v>
      </c>
      <c r="U100" s="93">
        <f>SUM('13:20'!U100)</f>
        <v>0</v>
      </c>
      <c r="V100" s="202">
        <f t="shared" si="18"/>
        <v>0</v>
      </c>
      <c r="W100" s="33" t="str">
        <f t="shared" si="19"/>
        <v/>
      </c>
      <c r="X100" s="93">
        <f>SUM('13:20'!X100)</f>
        <v>0</v>
      </c>
      <c r="Y100" s="93">
        <f>SUM('13:20'!Y100)</f>
        <v>0</v>
      </c>
      <c r="Z100" s="93">
        <f>SUM('13:20'!Z100)</f>
        <v>0</v>
      </c>
      <c r="AA100" s="93">
        <f>SUM('13:20'!AA100)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SUM('13:20'!G101)</f>
        <v>0</v>
      </c>
      <c r="H101" s="93">
        <f>SUM('13:20'!H101)</f>
        <v>0</v>
      </c>
      <c r="I101" s="93">
        <f>SUM('13:20'!I101)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SUM('13:20'!N101)</f>
        <v>0</v>
      </c>
      <c r="O101" s="93">
        <f>SUM('13:20'!O101)</f>
        <v>0</v>
      </c>
      <c r="P101" s="93">
        <f>SUM('13:20'!P101)</f>
        <v>0</v>
      </c>
      <c r="Q101" s="93">
        <f>SUM('13:20'!Q101)</f>
        <v>0</v>
      </c>
      <c r="R101" s="93">
        <f>SUM('13:20'!R101)</f>
        <v>0</v>
      </c>
      <c r="S101" s="93">
        <f>SUM('13:20'!S101)</f>
        <v>0</v>
      </c>
      <c r="T101" s="93">
        <f>SUM('13:20'!T101)</f>
        <v>0</v>
      </c>
      <c r="U101" s="93">
        <f>SUM('13:20'!U101)</f>
        <v>0</v>
      </c>
      <c r="V101" s="202">
        <f t="shared" si="18"/>
        <v>0</v>
      </c>
      <c r="W101" s="33" t="str">
        <f t="shared" si="19"/>
        <v/>
      </c>
      <c r="X101" s="93">
        <f>SUM('13:20'!X101)</f>
        <v>0</v>
      </c>
      <c r="Y101" s="93">
        <f>SUM('13:20'!Y101)</f>
        <v>0</v>
      </c>
      <c r="Z101" s="93">
        <f>SUM('13:20'!Z101)</f>
        <v>0</v>
      </c>
      <c r="AA101" s="93">
        <f>SUM('13:20'!AA101)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SUM('13:20'!G102)</f>
        <v>0</v>
      </c>
      <c r="H102" s="93">
        <f>SUM('13:20'!H102)</f>
        <v>0</v>
      </c>
      <c r="I102" s="93">
        <f>SUM('13:20'!I102)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SUM('13:20'!N102)</f>
        <v>0</v>
      </c>
      <c r="O102" s="93">
        <f>SUM('13:20'!O102)</f>
        <v>0</v>
      </c>
      <c r="P102" s="93">
        <f>SUM('13:20'!P102)</f>
        <v>0</v>
      </c>
      <c r="Q102" s="93">
        <f>SUM('13:20'!Q102)</f>
        <v>0</v>
      </c>
      <c r="R102" s="93">
        <f>SUM('13:20'!R102)</f>
        <v>0</v>
      </c>
      <c r="S102" s="93">
        <f>SUM('13:20'!S102)</f>
        <v>0</v>
      </c>
      <c r="T102" s="93">
        <f>SUM('13:20'!T102)</f>
        <v>0</v>
      </c>
      <c r="U102" s="93">
        <f>SUM('13:20'!U102)</f>
        <v>0</v>
      </c>
      <c r="V102" s="202">
        <f t="shared" si="18"/>
        <v>0</v>
      </c>
      <c r="W102" s="33" t="str">
        <f t="shared" si="19"/>
        <v/>
      </c>
      <c r="X102" s="93">
        <f>SUM('13:20'!X102)</f>
        <v>0</v>
      </c>
      <c r="Y102" s="93">
        <f>SUM('13:20'!Y102)</f>
        <v>0</v>
      </c>
      <c r="Z102" s="93">
        <f>SUM('13:20'!Z102)</f>
        <v>0</v>
      </c>
      <c r="AA102" s="93">
        <f>SUM('13:20'!AA102)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SUM('13:20'!G103)</f>
        <v>0</v>
      </c>
      <c r="H103" s="93">
        <f>SUM('13:20'!H103)</f>
        <v>0</v>
      </c>
      <c r="I103" s="93">
        <f>SUM('13:20'!I103)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SUM('13:20'!N103)</f>
        <v>0</v>
      </c>
      <c r="O103" s="93">
        <f>SUM('13:20'!O103)</f>
        <v>0</v>
      </c>
      <c r="P103" s="93">
        <f>SUM('13:20'!P103)</f>
        <v>0</v>
      </c>
      <c r="Q103" s="93">
        <f>SUM('13:20'!Q103)</f>
        <v>0</v>
      </c>
      <c r="R103" s="93">
        <f>SUM('13:20'!R103)</f>
        <v>0</v>
      </c>
      <c r="S103" s="93">
        <f>SUM('13:20'!S103)</f>
        <v>0</v>
      </c>
      <c r="T103" s="93">
        <f>SUM('13:20'!T103)</f>
        <v>0</v>
      </c>
      <c r="U103" s="93">
        <f>SUM('13:20'!U103)</f>
        <v>0</v>
      </c>
      <c r="V103" s="202">
        <f t="shared" si="18"/>
        <v>0</v>
      </c>
      <c r="W103" s="33" t="str">
        <f t="shared" si="19"/>
        <v/>
      </c>
      <c r="X103" s="93">
        <f>SUM('13:20'!X103)</f>
        <v>0</v>
      </c>
      <c r="Y103" s="93">
        <f>SUM('13:20'!Y103)</f>
        <v>0</v>
      </c>
      <c r="Z103" s="93">
        <f>SUM('13:20'!Z103)</f>
        <v>0</v>
      </c>
      <c r="AA103" s="93">
        <f>SUM('13:20'!AA103)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SUM('13:20'!G104)</f>
        <v>0</v>
      </c>
      <c r="H104" s="93">
        <f>SUM('13:20'!H104)</f>
        <v>0</v>
      </c>
      <c r="I104" s="93">
        <f>SUM('13:20'!I104)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SUM('13:20'!N104)</f>
        <v>0</v>
      </c>
      <c r="O104" s="93">
        <f>SUM('13:20'!O104)</f>
        <v>0</v>
      </c>
      <c r="P104" s="93">
        <f>SUM('13:20'!P104)</f>
        <v>0</v>
      </c>
      <c r="Q104" s="93">
        <f>SUM('13:20'!Q104)</f>
        <v>0</v>
      </c>
      <c r="R104" s="93">
        <f>SUM('13:20'!R104)</f>
        <v>0</v>
      </c>
      <c r="S104" s="93">
        <f>SUM('13:20'!S104)</f>
        <v>0</v>
      </c>
      <c r="T104" s="93">
        <f>SUM('13:20'!T104)</f>
        <v>0</v>
      </c>
      <c r="U104" s="93">
        <f>SUM('13:20'!U104)</f>
        <v>0</v>
      </c>
      <c r="V104" s="202">
        <f t="shared" si="18"/>
        <v>0</v>
      </c>
      <c r="W104" s="33" t="str">
        <f t="shared" si="19"/>
        <v/>
      </c>
      <c r="X104" s="93">
        <f>SUM('13:20'!X104)</f>
        <v>0</v>
      </c>
      <c r="Y104" s="93">
        <f>SUM('13:20'!Y104)</f>
        <v>0</v>
      </c>
      <c r="Z104" s="93">
        <f>SUM('13:20'!Z104)</f>
        <v>0</v>
      </c>
      <c r="AA104" s="93">
        <f>SUM('13:20'!AA104)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SUM('13:20'!G105)</f>
        <v>0</v>
      </c>
      <c r="H105" s="93">
        <f>SUM('13:20'!H105)</f>
        <v>0</v>
      </c>
      <c r="I105" s="93">
        <f>SUM('13:20'!I105)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SUM('13:20'!N105)</f>
        <v>0</v>
      </c>
      <c r="O105" s="93">
        <f>SUM('13:20'!O105)</f>
        <v>0</v>
      </c>
      <c r="P105" s="93">
        <f>SUM('13:20'!P105)</f>
        <v>0</v>
      </c>
      <c r="Q105" s="93">
        <f>SUM('13:20'!Q105)</f>
        <v>0</v>
      </c>
      <c r="R105" s="93">
        <f>SUM('13:20'!R105)</f>
        <v>0</v>
      </c>
      <c r="S105" s="93">
        <f>SUM('13:20'!S105)</f>
        <v>0</v>
      </c>
      <c r="T105" s="93">
        <f>SUM('13:20'!T105)</f>
        <v>0</v>
      </c>
      <c r="U105" s="93">
        <f>SUM('13:20'!U105)</f>
        <v>0</v>
      </c>
      <c r="V105" s="202">
        <f t="shared" si="18"/>
        <v>0</v>
      </c>
      <c r="W105" s="33" t="str">
        <f t="shared" si="19"/>
        <v/>
      </c>
      <c r="X105" s="93">
        <f>SUM('13:20'!X105)</f>
        <v>0</v>
      </c>
      <c r="Y105" s="93">
        <f>SUM('13:20'!Y105)</f>
        <v>0</v>
      </c>
      <c r="Z105" s="93">
        <f>SUM('13:20'!Z105)</f>
        <v>0</v>
      </c>
      <c r="AA105" s="93">
        <f>SUM('13:20'!AA105)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SUM('13:20'!G106)</f>
        <v>0</v>
      </c>
      <c r="H106" s="93">
        <f>SUM('13:20'!H106)</f>
        <v>0</v>
      </c>
      <c r="I106" s="93">
        <f>SUM('13:20'!I106)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SUM('13:20'!N106)</f>
        <v>0</v>
      </c>
      <c r="O106" s="93">
        <f>SUM('13:20'!O106)</f>
        <v>0</v>
      </c>
      <c r="P106" s="93">
        <f>SUM('13:20'!P106)</f>
        <v>0</v>
      </c>
      <c r="Q106" s="93">
        <f>SUM('13:20'!Q106)</f>
        <v>0</v>
      </c>
      <c r="R106" s="93">
        <f>SUM('13:20'!R106)</f>
        <v>0</v>
      </c>
      <c r="S106" s="93">
        <f>SUM('13:20'!S106)</f>
        <v>0</v>
      </c>
      <c r="T106" s="93">
        <f>SUM('13:20'!T106)</f>
        <v>0</v>
      </c>
      <c r="U106" s="93">
        <f>SUM('13:20'!U106)</f>
        <v>0</v>
      </c>
      <c r="V106" s="202">
        <f t="shared" si="18"/>
        <v>0</v>
      </c>
      <c r="W106" s="33" t="str">
        <f t="shared" si="19"/>
        <v/>
      </c>
      <c r="X106" s="93">
        <f>SUM('13:20'!X106)</f>
        <v>0</v>
      </c>
      <c r="Y106" s="93">
        <f>SUM('13:20'!Y106)</f>
        <v>0</v>
      </c>
      <c r="Z106" s="93">
        <f>SUM('13:20'!Z106)</f>
        <v>0</v>
      </c>
      <c r="AA106" s="93">
        <f>SUM('13:20'!AA106)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SUM('13:20'!G107)</f>
        <v>0</v>
      </c>
      <c r="H107" s="93">
        <f>SUM('13:20'!H107)</f>
        <v>0</v>
      </c>
      <c r="I107" s="93">
        <f>SUM('13:20'!I107)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SUM('13:20'!N107)</f>
        <v>0</v>
      </c>
      <c r="O107" s="93">
        <f>SUM('13:20'!O107)</f>
        <v>0</v>
      </c>
      <c r="P107" s="93">
        <f>SUM('13:20'!P107)</f>
        <v>0</v>
      </c>
      <c r="Q107" s="93">
        <f>SUM('13:20'!Q107)</f>
        <v>0</v>
      </c>
      <c r="R107" s="93">
        <f>SUM('13:20'!R107)</f>
        <v>0</v>
      </c>
      <c r="S107" s="93">
        <f>SUM('13:20'!S107)</f>
        <v>0</v>
      </c>
      <c r="T107" s="93">
        <f>SUM('13:20'!T107)</f>
        <v>0</v>
      </c>
      <c r="U107" s="93">
        <f>SUM('13:20'!U107)</f>
        <v>0</v>
      </c>
      <c r="V107" s="202"/>
      <c r="W107" s="33"/>
      <c r="X107" s="93">
        <f>SUM('13:20'!X107)</f>
        <v>0</v>
      </c>
      <c r="Y107" s="93">
        <f>SUM('13:20'!Y107)</f>
        <v>0</v>
      </c>
      <c r="Z107" s="93">
        <f>SUM('13:20'!Z107)</f>
        <v>0</v>
      </c>
      <c r="AA107" s="93">
        <f>SUM('13:20'!AA107)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452</v>
      </c>
      <c r="C108" s="183" t="s">
        <v>403</v>
      </c>
      <c r="D108" s="17">
        <v>5</v>
      </c>
      <c r="E108" s="17"/>
      <c r="F108" s="6"/>
      <c r="G108" s="93">
        <f>SUM('13:20'!G108)</f>
        <v>258</v>
      </c>
      <c r="H108" s="93">
        <f>SUM('13:20'!H108)</f>
        <v>1290</v>
      </c>
      <c r="I108" s="93">
        <f>SUM('13:20'!I108)</f>
        <v>11.5</v>
      </c>
      <c r="J108" s="31"/>
      <c r="K108" s="35">
        <f t="array" ref="K108">IF(ISERROR(G108/L108),"",G108/L108)</f>
        <v>51.6</v>
      </c>
      <c r="L108" s="87">
        <v>5</v>
      </c>
      <c r="M108" s="36">
        <f t="shared" si="17"/>
        <v>-40.1</v>
      </c>
      <c r="N108" s="93">
        <f>SUM('13:20'!N108)</f>
        <v>0</v>
      </c>
      <c r="O108" s="93">
        <f>SUM('13:20'!O108)</f>
        <v>0</v>
      </c>
      <c r="P108" s="93">
        <f>SUM('13:20'!P108)</f>
        <v>0</v>
      </c>
      <c r="Q108" s="93">
        <f>SUM('13:20'!Q108)</f>
        <v>0</v>
      </c>
      <c r="R108" s="93">
        <f>SUM('13:20'!R108)</f>
        <v>0</v>
      </c>
      <c r="S108" s="93">
        <f>SUM('13:20'!S108)</f>
        <v>0</v>
      </c>
      <c r="T108" s="93">
        <f>SUM('13:20'!T108)</f>
        <v>0</v>
      </c>
      <c r="U108" s="93">
        <f>SUM('13:20'!U108)</f>
        <v>0</v>
      </c>
      <c r="V108" s="202"/>
      <c r="W108" s="33"/>
      <c r="X108" s="93">
        <f>SUM('13:20'!X108)</f>
        <v>0</v>
      </c>
      <c r="Y108" s="93">
        <f>SUM('13:20'!Y108)</f>
        <v>0</v>
      </c>
      <c r="Z108" s="93">
        <f>SUM('13:20'!Z108)</f>
        <v>0</v>
      </c>
      <c r="AA108" s="93">
        <f>SUM('13:20'!AA108)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467</v>
      </c>
      <c r="C109" s="183" t="s">
        <v>406</v>
      </c>
      <c r="D109" s="17">
        <v>5</v>
      </c>
      <c r="E109" s="17"/>
      <c r="F109" s="6"/>
      <c r="G109" s="93">
        <f>SUM('13:20'!G109)</f>
        <v>0</v>
      </c>
      <c r="H109" s="93">
        <f>SUM('13:20'!H109)</f>
        <v>0</v>
      </c>
      <c r="I109" s="93">
        <f>SUM('13:20'!I109)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SUM('13:20'!N109)</f>
        <v>0</v>
      </c>
      <c r="O109" s="93">
        <f>SUM('13:20'!O109)</f>
        <v>0</v>
      </c>
      <c r="P109" s="93">
        <f>SUM('13:20'!P109)</f>
        <v>0</v>
      </c>
      <c r="Q109" s="93">
        <f>SUM('13:20'!Q109)</f>
        <v>0</v>
      </c>
      <c r="R109" s="93">
        <f>SUM('13:20'!R109)</f>
        <v>0</v>
      </c>
      <c r="S109" s="93">
        <f>SUM('13:20'!S109)</f>
        <v>0</v>
      </c>
      <c r="T109" s="93">
        <f>SUM('13:20'!T109)</f>
        <v>0</v>
      </c>
      <c r="U109" s="93">
        <f>SUM('13:20'!U109)</f>
        <v>0</v>
      </c>
      <c r="V109" s="202"/>
      <c r="W109" s="33"/>
      <c r="X109" s="93">
        <f>SUM('13:20'!X109)</f>
        <v>0</v>
      </c>
      <c r="Y109" s="93">
        <f>SUM('13:20'!Y109)</f>
        <v>0</v>
      </c>
      <c r="Z109" s="93">
        <f>SUM('13:20'!Z109)</f>
        <v>0</v>
      </c>
      <c r="AA109" s="93">
        <f>SUM('13:20'!AA109)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SUM('13:20'!G110)</f>
        <v>0</v>
      </c>
      <c r="H110" s="93">
        <f>SUM('13:20'!H110)</f>
        <v>0</v>
      </c>
      <c r="I110" s="93">
        <f>SUM('13:20'!I110)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SUM('13:20'!N110)</f>
        <v>0</v>
      </c>
      <c r="O110" s="93">
        <f>SUM('13:20'!O110)</f>
        <v>0</v>
      </c>
      <c r="P110" s="93">
        <f>SUM('13:20'!P110)</f>
        <v>0</v>
      </c>
      <c r="Q110" s="93">
        <f>SUM('13:20'!Q110)</f>
        <v>0</v>
      </c>
      <c r="R110" s="93">
        <f>SUM('13:20'!R110)</f>
        <v>0</v>
      </c>
      <c r="S110" s="93">
        <f>SUM('13:20'!S110)</f>
        <v>0</v>
      </c>
      <c r="T110" s="93">
        <f>SUM('13:20'!T110)</f>
        <v>0</v>
      </c>
      <c r="U110" s="93">
        <f>SUM('13:20'!U110)</f>
        <v>0</v>
      </c>
      <c r="V110" s="202"/>
      <c r="W110" s="33"/>
      <c r="X110" s="93">
        <f>SUM('13:20'!X110)</f>
        <v>0</v>
      </c>
      <c r="Y110" s="93">
        <f>SUM('13:20'!Y110)</f>
        <v>0</v>
      </c>
      <c r="Z110" s="93">
        <f>SUM('13:20'!Z110)</f>
        <v>0</v>
      </c>
      <c r="AA110" s="93">
        <f>SUM('13:20'!AA110)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SUM('13:20'!G111)</f>
        <v>200</v>
      </c>
      <c r="H111" s="93">
        <f>SUM('13:20'!H111)</f>
        <v>1000</v>
      </c>
      <c r="I111" s="93">
        <f>SUM('13:20'!I111)</f>
        <v>35</v>
      </c>
      <c r="J111" s="31"/>
      <c r="K111" s="35">
        <f t="array" ref="K111">IF(ISERROR(G111/L111),"",G111/L111)</f>
        <v>40</v>
      </c>
      <c r="L111" s="87">
        <v>5</v>
      </c>
      <c r="M111" s="36">
        <f t="shared" si="17"/>
        <v>-5</v>
      </c>
      <c r="N111" s="93">
        <f>SUM('13:20'!N111)</f>
        <v>0</v>
      </c>
      <c r="O111" s="93">
        <f>SUM('13:20'!O111)</f>
        <v>0</v>
      </c>
      <c r="P111" s="93">
        <f>SUM('13:20'!P111)</f>
        <v>0</v>
      </c>
      <c r="Q111" s="93">
        <f>SUM('13:20'!Q111)</f>
        <v>0</v>
      </c>
      <c r="R111" s="93">
        <f>SUM('13:20'!R111)</f>
        <v>0</v>
      </c>
      <c r="S111" s="93">
        <f>SUM('13:20'!S111)</f>
        <v>0</v>
      </c>
      <c r="T111" s="93">
        <f>SUM('13:20'!T111)</f>
        <v>0</v>
      </c>
      <c r="U111" s="93">
        <f>SUM('13:20'!U111)</f>
        <v>0</v>
      </c>
      <c r="V111" s="202"/>
      <c r="W111" s="33"/>
      <c r="X111" s="93">
        <f>SUM('13:20'!X111)</f>
        <v>0</v>
      </c>
      <c r="Y111" s="93">
        <f>SUM('13:20'!Y111)</f>
        <v>0</v>
      </c>
      <c r="Z111" s="93">
        <f>SUM('13:20'!Z111)</f>
        <v>0</v>
      </c>
      <c r="AA111" s="93">
        <f>SUM('13:20'!AA111)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SUM('13:20'!G112)</f>
        <v>0</v>
      </c>
      <c r="H112" s="93">
        <f>SUM('13:20'!H112)</f>
        <v>0</v>
      </c>
      <c r="I112" s="93">
        <f>SUM('13:20'!I112)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SUM('13:20'!N112)</f>
        <v>0</v>
      </c>
      <c r="O112" s="93">
        <f>SUM('13:20'!O112)</f>
        <v>0</v>
      </c>
      <c r="P112" s="93">
        <f>SUM('13:20'!P112)</f>
        <v>0</v>
      </c>
      <c r="Q112" s="93">
        <f>SUM('13:20'!Q112)</f>
        <v>0</v>
      </c>
      <c r="R112" s="93">
        <f>SUM('13:20'!R112)</f>
        <v>0</v>
      </c>
      <c r="S112" s="93">
        <f>SUM('13:20'!S112)</f>
        <v>0</v>
      </c>
      <c r="T112" s="93">
        <f>SUM('13:20'!T112)</f>
        <v>0</v>
      </c>
      <c r="U112" s="93">
        <f>SUM('13:20'!U112)</f>
        <v>0</v>
      </c>
      <c r="V112" s="202"/>
      <c r="W112" s="33"/>
      <c r="X112" s="93">
        <f>SUM('13:20'!X112)</f>
        <v>0</v>
      </c>
      <c r="Y112" s="93">
        <f>SUM('13:20'!Y112)</f>
        <v>0</v>
      </c>
      <c r="Z112" s="93">
        <f>SUM('13:20'!Z112)</f>
        <v>0</v>
      </c>
      <c r="AA112" s="93">
        <f>SUM('13:20'!AA112)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SUM('13:20'!G113)</f>
        <v>0</v>
      </c>
      <c r="H113" s="93">
        <f>SUM('13:20'!H113)</f>
        <v>0</v>
      </c>
      <c r="I113" s="93">
        <f>SUM('13:20'!I113)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SUM('13:20'!N113)</f>
        <v>0</v>
      </c>
      <c r="O113" s="93">
        <f>SUM('13:20'!O113)</f>
        <v>0</v>
      </c>
      <c r="P113" s="93">
        <f>SUM('13:20'!P113)</f>
        <v>0</v>
      </c>
      <c r="Q113" s="93">
        <f>SUM('13:20'!Q113)</f>
        <v>0</v>
      </c>
      <c r="R113" s="93">
        <f>SUM('13:20'!R113)</f>
        <v>0</v>
      </c>
      <c r="S113" s="93">
        <f>SUM('13:20'!S113)</f>
        <v>0</v>
      </c>
      <c r="T113" s="93">
        <f>SUM('13:20'!T113)</f>
        <v>0</v>
      </c>
      <c r="U113" s="93">
        <f>SUM('13:20'!U113)</f>
        <v>0</v>
      </c>
      <c r="V113" s="202">
        <f>SUM(X113:AA113)</f>
        <v>0</v>
      </c>
      <c r="W113" s="33" t="str">
        <f>IF(ISERROR(V113/G113),"",V113/G113)</f>
        <v/>
      </c>
      <c r="X113" s="93">
        <f>SUM('13:20'!X113)</f>
        <v>0</v>
      </c>
      <c r="Y113" s="93">
        <f>SUM('13:20'!Y113)</f>
        <v>0</v>
      </c>
      <c r="Z113" s="93">
        <f>SUM('13:20'!Z113)</f>
        <v>0</v>
      </c>
      <c r="AA113" s="93">
        <f>SUM('13:20'!AA113)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SUM('13:20'!G114)</f>
        <v>0</v>
      </c>
      <c r="H114" s="93">
        <f>SUM('13:20'!H114)</f>
        <v>0</v>
      </c>
      <c r="I114" s="93">
        <f>SUM('13:20'!I114)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SUM('13:20'!N114)</f>
        <v>0</v>
      </c>
      <c r="O114" s="93">
        <f>SUM('13:20'!O114)</f>
        <v>0</v>
      </c>
      <c r="P114" s="93">
        <f>SUM('13:20'!P114)</f>
        <v>0</v>
      </c>
      <c r="Q114" s="93">
        <f>SUM('13:20'!Q114)</f>
        <v>0</v>
      </c>
      <c r="R114" s="93">
        <f>SUM('13:20'!R114)</f>
        <v>0</v>
      </c>
      <c r="S114" s="93">
        <f>SUM('13:20'!S114)</f>
        <v>0</v>
      </c>
      <c r="T114" s="93">
        <f>SUM('13:20'!T114)</f>
        <v>0</v>
      </c>
      <c r="U114" s="93">
        <f>SUM('13:20'!U114)</f>
        <v>0</v>
      </c>
      <c r="V114" s="202">
        <f>SUM(X114:AA114)</f>
        <v>0</v>
      </c>
      <c r="W114" s="33" t="str">
        <f>IF(ISERROR(V114/G114),"",V114/G114)</f>
        <v/>
      </c>
      <c r="X114" s="93">
        <f>SUM('13:20'!X114)</f>
        <v>0</v>
      </c>
      <c r="Y114" s="93">
        <f>SUM('13:20'!Y114)</f>
        <v>0</v>
      </c>
      <c r="Z114" s="93">
        <f>SUM('13:20'!Z114)</f>
        <v>0</v>
      </c>
      <c r="AA114" s="93">
        <f>SUM('13:20'!AA114)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420</v>
      </c>
      <c r="D115" s="17"/>
      <c r="E115" s="17"/>
      <c r="F115" s="6"/>
      <c r="G115" s="93">
        <f>SUM('13:20'!G115)</f>
        <v>203</v>
      </c>
      <c r="H115" s="93">
        <f>SUM('13:20'!H115)</f>
        <v>1015</v>
      </c>
      <c r="I115" s="93">
        <f>SUM('13:20'!I115)</f>
        <v>5</v>
      </c>
      <c r="J115" s="31"/>
      <c r="K115" s="35">
        <f t="array" ref="K115">IF(ISERROR(G115/L115),"",G115/L115)</f>
        <v>8.4583333333333339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421</v>
      </c>
      <c r="D116" s="17"/>
      <c r="E116" s="17"/>
      <c r="F116" s="6"/>
      <c r="G116" s="93">
        <f>SUM('13:20'!G116)</f>
        <v>231</v>
      </c>
      <c r="H116" s="93">
        <f>SUM('13:20'!H116)</f>
        <v>1155</v>
      </c>
      <c r="I116" s="93">
        <f>SUM('13:20'!I116)</f>
        <v>7.5</v>
      </c>
      <c r="J116" s="31"/>
      <c r="K116" s="35">
        <f t="array" ref="K116">IF(ISERROR(G116/L116),"",G116/L116)</f>
        <v>9.625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SUM('13:20'!G117)</f>
        <v>163</v>
      </c>
      <c r="H117" s="93">
        <f>SUM('13:20'!H117)</f>
        <v>815</v>
      </c>
      <c r="I117" s="93">
        <f>SUM('13:20'!I117)</f>
        <v>6</v>
      </c>
      <c r="J117" s="31"/>
      <c r="K117" s="35">
        <f t="array" ref="K117">IF(ISERROR(G117/L117),"",G117/L117)</f>
        <v>6.791666666666667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SUM('13:20'!G118)</f>
        <v>0</v>
      </c>
      <c r="H118" s="93">
        <f>SUM('13:20'!H118)</f>
        <v>0</v>
      </c>
      <c r="I118" s="93">
        <f>SUM('13:20'!I118)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SUM('13:20'!N118)</f>
        <v>0</v>
      </c>
      <c r="O118" s="93">
        <f>SUM('13:20'!O118)</f>
        <v>0</v>
      </c>
      <c r="P118" s="93">
        <f>SUM('13:20'!P118)</f>
        <v>0</v>
      </c>
      <c r="Q118" s="93">
        <f>SUM('13:20'!Q118)</f>
        <v>0</v>
      </c>
      <c r="R118" s="93">
        <f>SUM('13:20'!R118)</f>
        <v>0</v>
      </c>
      <c r="S118" s="93">
        <f>SUM('13:20'!S118)</f>
        <v>0</v>
      </c>
      <c r="T118" s="93">
        <f>SUM('13:20'!T118)</f>
        <v>0</v>
      </c>
      <c r="U118" s="93">
        <f>SUM('13:20'!U118)</f>
        <v>0</v>
      </c>
      <c r="V118" s="202">
        <f>SUM(X118:AA118)</f>
        <v>0</v>
      </c>
      <c r="W118" s="33" t="str">
        <f>IF(ISERROR(V118/G118),"",V118/G118)</f>
        <v/>
      </c>
      <c r="X118" s="93">
        <f>SUM('13:20'!X118)</f>
        <v>0</v>
      </c>
      <c r="Y118" s="93">
        <f>SUM('13:20'!Y118)</f>
        <v>0</v>
      </c>
      <c r="Z118" s="93">
        <f>SUM('13:20'!Z118)</f>
        <v>0</v>
      </c>
      <c r="AA118" s="93">
        <f>SUM('13:20'!AA118)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SUM('13:20'!G119)</f>
        <v>0</v>
      </c>
      <c r="H119" s="93">
        <f>SUM('13:20'!H119)</f>
        <v>0</v>
      </c>
      <c r="I119" s="93">
        <f>SUM('13:20'!I119)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SUM('13:20'!N119)</f>
        <v>0</v>
      </c>
      <c r="O119" s="93">
        <f>SUM('13:20'!O119)</f>
        <v>0</v>
      </c>
      <c r="P119" s="93">
        <f>SUM('13:20'!P119)</f>
        <v>0</v>
      </c>
      <c r="Q119" s="93">
        <f>SUM('13:20'!Q119)</f>
        <v>0</v>
      </c>
      <c r="R119" s="93">
        <f>SUM('13:20'!R119)</f>
        <v>0</v>
      </c>
      <c r="S119" s="93">
        <f>SUM('13:20'!S119)</f>
        <v>0</v>
      </c>
      <c r="T119" s="93">
        <f>SUM('13:20'!T119)</f>
        <v>0</v>
      </c>
      <c r="U119" s="93">
        <f>SUM('13:20'!U119)</f>
        <v>0</v>
      </c>
      <c r="V119" s="202">
        <f>SUM(X119:AA119)</f>
        <v>0</v>
      </c>
      <c r="W119" s="33" t="str">
        <f>IF(ISERROR(V119/G119),"",V119/G119)</f>
        <v/>
      </c>
      <c r="X119" s="93">
        <f>SUM('13:20'!X119)</f>
        <v>0</v>
      </c>
      <c r="Y119" s="93">
        <f>SUM('13:20'!Y119)</f>
        <v>0</v>
      </c>
      <c r="Z119" s="93">
        <f>SUM('13:20'!Z119)</f>
        <v>0</v>
      </c>
      <c r="AA119" s="93">
        <f>SUM('13:20'!AA119)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SUM('13:20'!G120)</f>
        <v>324</v>
      </c>
      <c r="H120" s="93">
        <f>SUM('13:20'!H120)</f>
        <v>1639.4399999999998</v>
      </c>
      <c r="I120" s="93">
        <f>SUM('13:20'!I120)</f>
        <v>7</v>
      </c>
      <c r="J120" s="31">
        <f t="array" ref="J120">IF(ISERROR(G120/I120),"",G120/I120)</f>
        <v>46.285714285714285</v>
      </c>
      <c r="K120" s="299">
        <f t="array" ref="K120">IF(ISERROR(G120/L120),"",G120/L120)</f>
        <v>36</v>
      </c>
      <c r="L120" s="87">
        <v>9</v>
      </c>
      <c r="M120" s="36">
        <f>IF(ISERROR(I120-K120),"",I120-K120)</f>
        <v>-29</v>
      </c>
      <c r="N120" s="93">
        <f>SUM('13:20'!N120)</f>
        <v>0</v>
      </c>
      <c r="O120" s="93">
        <f>SUM('13:20'!O120)</f>
        <v>0</v>
      </c>
      <c r="P120" s="93">
        <f>SUM('13:20'!P120)</f>
        <v>0</v>
      </c>
      <c r="Q120" s="93">
        <f>SUM('13:20'!Q120)</f>
        <v>0</v>
      </c>
      <c r="R120" s="93">
        <f>SUM('13:20'!R120)</f>
        <v>0</v>
      </c>
      <c r="S120" s="93">
        <f>SUM('13:20'!S120)</f>
        <v>0</v>
      </c>
      <c r="T120" s="93">
        <f>SUM('13:20'!T120)</f>
        <v>0</v>
      </c>
      <c r="U120" s="93">
        <f>SUM('13:20'!U120)</f>
        <v>0</v>
      </c>
      <c r="V120" s="202">
        <f>SUM(X120:AA120)</f>
        <v>0</v>
      </c>
      <c r="W120" s="33">
        <f>IF(ISERROR(V120/G120),"",V120/G120)</f>
        <v>0</v>
      </c>
      <c r="X120" s="93">
        <f>SUM('13:20'!X120)</f>
        <v>0</v>
      </c>
      <c r="Y120" s="93">
        <f>SUM('13:20'!Y120)</f>
        <v>0</v>
      </c>
      <c r="Z120" s="93">
        <f>SUM('13:20'!Z120)</f>
        <v>0</v>
      </c>
      <c r="AA120" s="93">
        <f>SUM('13:20'!AA120)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10" t="s">
        <v>92</v>
      </c>
      <c r="B121" s="611"/>
      <c r="C121" s="302" t="s">
        <v>71</v>
      </c>
      <c r="D121" s="20"/>
      <c r="E121" s="20"/>
      <c r="F121" s="32"/>
      <c r="G121" s="99">
        <f>SUM(G87:G120)</f>
        <v>1514</v>
      </c>
      <c r="H121" s="30">
        <f>SUM(H87:H120)</f>
        <v>7593.49</v>
      </c>
      <c r="I121" s="30">
        <f>SUM(I87:I120)</f>
        <v>88</v>
      </c>
      <c r="J121" s="31">
        <f t="array" ref="J121">IF(ISERROR(G121/I121),"",G121/I121)</f>
        <v>17.204545454545453</v>
      </c>
      <c r="K121" s="30">
        <f>SUM(K87:K120)</f>
        <v>169.35</v>
      </c>
      <c r="L121" s="98"/>
      <c r="M121" s="89">
        <f t="shared" ref="M121:V121" si="20">SUM(M87:M120)</f>
        <v>-74.974999999999994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SUM('13:20'!G122)</f>
        <v>248</v>
      </c>
      <c r="H122" s="93">
        <f>SUM('13:20'!H122)</f>
        <v>1247.44</v>
      </c>
      <c r="I122" s="93">
        <f>SUM('13:20'!I122)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SUM('13:20'!N122)</f>
        <v>0</v>
      </c>
      <c r="O122" s="93">
        <f>SUM('13:20'!O122)</f>
        <v>0</v>
      </c>
      <c r="P122" s="93">
        <f>SUM('13:20'!P122)</f>
        <v>0</v>
      </c>
      <c r="Q122" s="93">
        <f>SUM('13:20'!Q122)</f>
        <v>0</v>
      </c>
      <c r="R122" s="93">
        <f>SUM('13:20'!R122)</f>
        <v>0</v>
      </c>
      <c r="S122" s="93">
        <f>SUM('13:20'!S122)</f>
        <v>0</v>
      </c>
      <c r="T122" s="93">
        <f>SUM('13:20'!T122)</f>
        <v>0</v>
      </c>
      <c r="U122" s="93">
        <f>SUM('13:20'!U122)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SUM('13:20'!X122)</f>
        <v>0</v>
      </c>
      <c r="Y122" s="93">
        <f>SUM('13:20'!Y122)</f>
        <v>0</v>
      </c>
      <c r="Z122" s="93">
        <f>SUM('13:20'!Z122)</f>
        <v>0</v>
      </c>
      <c r="AA122" s="93">
        <f>SUM('13:20'!AA122)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SUM('13:20'!G123)</f>
        <v>251</v>
      </c>
      <c r="H123" s="93">
        <f>SUM('13:20'!H123)</f>
        <v>1262.53</v>
      </c>
      <c r="I123" s="93">
        <f>SUM('13:20'!I123)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SUM('13:20'!N123)</f>
        <v>0</v>
      </c>
      <c r="O123" s="93">
        <f>SUM('13:20'!O123)</f>
        <v>0</v>
      </c>
      <c r="P123" s="93">
        <f>SUM('13:20'!P123)</f>
        <v>0</v>
      </c>
      <c r="Q123" s="93">
        <f>SUM('13:20'!Q123)</f>
        <v>0</v>
      </c>
      <c r="R123" s="93">
        <f>SUM('13:20'!R123)</f>
        <v>0</v>
      </c>
      <c r="S123" s="93">
        <f>SUM('13:20'!S123)</f>
        <v>0</v>
      </c>
      <c r="T123" s="93">
        <f>SUM('13:20'!T123)</f>
        <v>0</v>
      </c>
      <c r="U123" s="93">
        <f>SUM('13:20'!U123)</f>
        <v>0</v>
      </c>
      <c r="V123" s="202">
        <f t="shared" si="23"/>
        <v>0</v>
      </c>
      <c r="W123" s="33">
        <f t="shared" si="21"/>
        <v>0</v>
      </c>
      <c r="X123" s="93">
        <f>SUM('13:20'!X123)</f>
        <v>0</v>
      </c>
      <c r="Y123" s="93">
        <f>SUM('13:20'!Y123)</f>
        <v>0</v>
      </c>
      <c r="Z123" s="93">
        <f>SUM('13:20'!Z123)</f>
        <v>0</v>
      </c>
      <c r="AA123" s="93">
        <f>SUM('13:20'!AA123)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SUM('13:20'!G124)</f>
        <v>431</v>
      </c>
      <c r="H124" s="93">
        <f>SUM('13:20'!H124)</f>
        <v>2172.2400000000002</v>
      </c>
      <c r="I124" s="93">
        <f>SUM('13:20'!I124)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SUM('13:20'!N124)</f>
        <v>0</v>
      </c>
      <c r="O124" s="93">
        <f>SUM('13:20'!O124)</f>
        <v>0</v>
      </c>
      <c r="P124" s="93">
        <f>SUM('13:20'!P124)</f>
        <v>0</v>
      </c>
      <c r="Q124" s="93">
        <f>SUM('13:20'!Q124)</f>
        <v>0</v>
      </c>
      <c r="R124" s="93">
        <f>SUM('13:20'!R124)</f>
        <v>0</v>
      </c>
      <c r="S124" s="93">
        <f>SUM('13:20'!S124)</f>
        <v>0</v>
      </c>
      <c r="T124" s="93">
        <f>SUM('13:20'!T124)</f>
        <v>0</v>
      </c>
      <c r="U124" s="93">
        <f>SUM('13:20'!U124)</f>
        <v>0</v>
      </c>
      <c r="V124" s="202">
        <f t="shared" si="23"/>
        <v>0</v>
      </c>
      <c r="W124" s="33">
        <f t="shared" si="21"/>
        <v>0</v>
      </c>
      <c r="X124" s="93">
        <f>SUM('13:20'!X124)</f>
        <v>0</v>
      </c>
      <c r="Y124" s="93">
        <f>SUM('13:20'!Y124)</f>
        <v>0</v>
      </c>
      <c r="Z124" s="93">
        <f>SUM('13:20'!Z124)</f>
        <v>0</v>
      </c>
      <c r="AA124" s="93">
        <f>SUM('13:20'!AA124)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SUM('13:20'!G125)</f>
        <v>0</v>
      </c>
      <c r="H125" s="93">
        <f>SUM('13:20'!H125)</f>
        <v>0</v>
      </c>
      <c r="I125" s="93">
        <f>SUM('13:20'!I125)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SUM('13:20'!N125)</f>
        <v>0</v>
      </c>
      <c r="O125" s="93">
        <f>SUM('13:20'!O125)</f>
        <v>0</v>
      </c>
      <c r="P125" s="93">
        <f>SUM('13:20'!P125)</f>
        <v>0</v>
      </c>
      <c r="Q125" s="93">
        <f>SUM('13:20'!Q125)</f>
        <v>0</v>
      </c>
      <c r="R125" s="93">
        <f>SUM('13:20'!R125)</f>
        <v>0</v>
      </c>
      <c r="S125" s="93">
        <f>SUM('13:20'!S125)</f>
        <v>0</v>
      </c>
      <c r="T125" s="93">
        <f>SUM('13:20'!T125)</f>
        <v>0</v>
      </c>
      <c r="U125" s="93">
        <f>SUM('13:20'!U125)</f>
        <v>0</v>
      </c>
      <c r="V125" s="202">
        <f t="shared" si="23"/>
        <v>0</v>
      </c>
      <c r="W125" s="33" t="str">
        <f t="shared" si="21"/>
        <v/>
      </c>
      <c r="X125" s="93">
        <f>SUM('13:20'!X125)</f>
        <v>0</v>
      </c>
      <c r="Y125" s="93">
        <f>SUM('13:20'!Y125)</f>
        <v>0</v>
      </c>
      <c r="Z125" s="93">
        <f>SUM('13:20'!Z125)</f>
        <v>0</v>
      </c>
      <c r="AA125" s="93">
        <f>SUM('13:20'!AA125)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00" t="s">
        <v>72</v>
      </c>
      <c r="D126" s="17">
        <v>5.03</v>
      </c>
      <c r="E126" s="17"/>
      <c r="F126" s="6"/>
      <c r="G126" s="93">
        <f>SUM('13:20'!G126)</f>
        <v>0</v>
      </c>
      <c r="H126" s="93">
        <f>SUM('13:20'!H126)</f>
        <v>0</v>
      </c>
      <c r="I126" s="93">
        <f>SUM('13:20'!I126)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SUM('13:20'!N126)</f>
        <v>0</v>
      </c>
      <c r="O126" s="93">
        <f>SUM('13:20'!O126)</f>
        <v>0</v>
      </c>
      <c r="P126" s="93">
        <f>SUM('13:20'!P126)</f>
        <v>0</v>
      </c>
      <c r="Q126" s="93">
        <f>SUM('13:20'!Q126)</f>
        <v>0</v>
      </c>
      <c r="R126" s="93">
        <f>SUM('13:20'!R126)</f>
        <v>0</v>
      </c>
      <c r="S126" s="93">
        <f>SUM('13:20'!S126)</f>
        <v>0</v>
      </c>
      <c r="T126" s="93">
        <f>SUM('13:20'!T126)</f>
        <v>0</v>
      </c>
      <c r="U126" s="93">
        <f>SUM('13:20'!U126)</f>
        <v>0</v>
      </c>
      <c r="V126" s="202">
        <f t="shared" si="23"/>
        <v>0</v>
      </c>
      <c r="W126" s="33" t="str">
        <f t="shared" si="21"/>
        <v/>
      </c>
      <c r="X126" s="93">
        <f>SUM('13:20'!X126)</f>
        <v>0</v>
      </c>
      <c r="Y126" s="93">
        <f>SUM('13:20'!Y126)</f>
        <v>0</v>
      </c>
      <c r="Z126" s="93">
        <f>SUM('13:20'!Z126)</f>
        <v>0</v>
      </c>
      <c r="AA126" s="93">
        <f>SUM('13:20'!AA126)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SUM('13:20'!G127)</f>
        <v>0</v>
      </c>
      <c r="H127" s="93">
        <f>SUM('13:20'!H127)</f>
        <v>0</v>
      </c>
      <c r="I127" s="93">
        <f>SUM('13:20'!I127)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SUM('13:20'!N127)</f>
        <v>0</v>
      </c>
      <c r="O127" s="93">
        <f>SUM('13:20'!O127)</f>
        <v>0</v>
      </c>
      <c r="P127" s="93">
        <f>SUM('13:20'!P127)</f>
        <v>0</v>
      </c>
      <c r="Q127" s="93">
        <f>SUM('13:20'!Q127)</f>
        <v>0</v>
      </c>
      <c r="R127" s="93">
        <f>SUM('13:20'!R127)</f>
        <v>0</v>
      </c>
      <c r="S127" s="93">
        <f>SUM('13:20'!S127)</f>
        <v>0</v>
      </c>
      <c r="T127" s="93">
        <f>SUM('13:20'!T127)</f>
        <v>0</v>
      </c>
      <c r="U127" s="93">
        <f>SUM('13:20'!U127)</f>
        <v>0</v>
      </c>
      <c r="V127" s="202">
        <f t="shared" si="23"/>
        <v>0</v>
      </c>
      <c r="W127" s="33" t="str">
        <f t="shared" si="21"/>
        <v/>
      </c>
      <c r="X127" s="93">
        <f>SUM('13:20'!X127)</f>
        <v>0</v>
      </c>
      <c r="Y127" s="93">
        <f>SUM('13:20'!Y127)</f>
        <v>0</v>
      </c>
      <c r="Z127" s="93">
        <f>SUM('13:20'!Z127)</f>
        <v>0</v>
      </c>
      <c r="AA127" s="93">
        <f>SUM('13:20'!AA127)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SUM('13:20'!G128)</f>
        <v>0</v>
      </c>
      <c r="H128" s="93">
        <f>SUM('13:20'!H128)</f>
        <v>0</v>
      </c>
      <c r="I128" s="93">
        <f>SUM('13:20'!I128)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SUM('13:20'!N128)</f>
        <v>0</v>
      </c>
      <c r="O128" s="93">
        <f>SUM('13:20'!O128)</f>
        <v>0</v>
      </c>
      <c r="P128" s="93">
        <f>SUM('13:20'!P128)</f>
        <v>0</v>
      </c>
      <c r="Q128" s="93">
        <f>SUM('13:20'!Q128)</f>
        <v>0</v>
      </c>
      <c r="R128" s="93">
        <f>SUM('13:20'!R128)</f>
        <v>0</v>
      </c>
      <c r="S128" s="93">
        <f>SUM('13:20'!S128)</f>
        <v>0</v>
      </c>
      <c r="T128" s="93">
        <f>SUM('13:20'!T128)</f>
        <v>0</v>
      </c>
      <c r="U128" s="93">
        <f>SUM('13:20'!U128)</f>
        <v>0</v>
      </c>
      <c r="V128" s="202">
        <f t="shared" si="23"/>
        <v>0</v>
      </c>
      <c r="W128" s="33" t="str">
        <f t="shared" si="21"/>
        <v/>
      </c>
      <c r="X128" s="93">
        <f>SUM('13:20'!X128)</f>
        <v>0</v>
      </c>
      <c r="Y128" s="93">
        <f>SUM('13:20'!Y128)</f>
        <v>0</v>
      </c>
      <c r="Z128" s="93">
        <f>SUM('13:20'!Z128)</f>
        <v>0</v>
      </c>
      <c r="AA128" s="93">
        <f>SUM('13:20'!AA128)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00" t="s">
        <v>96</v>
      </c>
      <c r="D129" s="17">
        <v>5.03</v>
      </c>
      <c r="E129" s="17"/>
      <c r="F129" s="6"/>
      <c r="G129" s="93">
        <f>SUM('13:20'!G129)</f>
        <v>0</v>
      </c>
      <c r="H129" s="93">
        <f>SUM('13:20'!H129)</f>
        <v>0</v>
      </c>
      <c r="I129" s="93">
        <f>SUM('13:20'!I129)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SUM('13:20'!N129)</f>
        <v>0</v>
      </c>
      <c r="O129" s="93">
        <f>SUM('13:20'!O129)</f>
        <v>0</v>
      </c>
      <c r="P129" s="93">
        <f>SUM('13:20'!P129)</f>
        <v>0</v>
      </c>
      <c r="Q129" s="93">
        <f>SUM('13:20'!Q129)</f>
        <v>0</v>
      </c>
      <c r="R129" s="93">
        <f>SUM('13:20'!R129)</f>
        <v>0</v>
      </c>
      <c r="S129" s="93">
        <f>SUM('13:20'!S129)</f>
        <v>0</v>
      </c>
      <c r="T129" s="93">
        <f>SUM('13:20'!T129)</f>
        <v>0</v>
      </c>
      <c r="U129" s="93">
        <f>SUM('13:20'!U129)</f>
        <v>0</v>
      </c>
      <c r="V129" s="202">
        <f t="shared" si="23"/>
        <v>0</v>
      </c>
      <c r="W129" s="33" t="str">
        <f t="shared" si="21"/>
        <v/>
      </c>
      <c r="X129" s="93">
        <f>SUM('13:20'!X129)</f>
        <v>0</v>
      </c>
      <c r="Y129" s="93">
        <f>SUM('13:20'!Y129)</f>
        <v>0</v>
      </c>
      <c r="Z129" s="93">
        <f>SUM('13:20'!Z129)</f>
        <v>0</v>
      </c>
      <c r="AA129" s="93">
        <f>SUM('13:20'!AA129)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00" t="s">
        <v>82</v>
      </c>
      <c r="D130" s="17">
        <v>5.03</v>
      </c>
      <c r="E130" s="17"/>
      <c r="F130" s="6"/>
      <c r="G130" s="93">
        <f>SUM('13:20'!G130)</f>
        <v>0</v>
      </c>
      <c r="H130" s="93">
        <f>SUM('13:20'!H130)</f>
        <v>0</v>
      </c>
      <c r="I130" s="93">
        <f>SUM('13:20'!I130)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SUM('13:20'!N130)</f>
        <v>0</v>
      </c>
      <c r="O130" s="93">
        <f>SUM('13:20'!O130)</f>
        <v>0</v>
      </c>
      <c r="P130" s="93">
        <f>SUM('13:20'!P130)</f>
        <v>0</v>
      </c>
      <c r="Q130" s="93">
        <f>SUM('13:20'!Q130)</f>
        <v>0</v>
      </c>
      <c r="R130" s="93">
        <f>SUM('13:20'!R130)</f>
        <v>0</v>
      </c>
      <c r="S130" s="93">
        <f>SUM('13:20'!S130)</f>
        <v>0</v>
      </c>
      <c r="T130" s="93">
        <f>SUM('13:20'!T130)</f>
        <v>0</v>
      </c>
      <c r="U130" s="93">
        <f>SUM('13:20'!U130)</f>
        <v>0</v>
      </c>
      <c r="V130" s="202">
        <f t="shared" si="23"/>
        <v>0</v>
      </c>
      <c r="W130" s="33" t="str">
        <f t="shared" si="21"/>
        <v/>
      </c>
      <c r="X130" s="93">
        <f>SUM('13:20'!X130)</f>
        <v>0</v>
      </c>
      <c r="Y130" s="93">
        <f>SUM('13:20'!Y130)</f>
        <v>0</v>
      </c>
      <c r="Z130" s="93">
        <f>SUM('13:20'!Z130)</f>
        <v>0</v>
      </c>
      <c r="AA130" s="93">
        <f>SUM('13:20'!AA130)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00" t="s">
        <v>72</v>
      </c>
      <c r="D131" s="17">
        <v>5.03</v>
      </c>
      <c r="E131" s="17"/>
      <c r="F131" s="6"/>
      <c r="G131" s="93">
        <f>SUM('13:20'!G131)</f>
        <v>0</v>
      </c>
      <c r="H131" s="93">
        <f>SUM('13:20'!H131)</f>
        <v>0</v>
      </c>
      <c r="I131" s="93">
        <f>SUM('13:20'!I131)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SUM('13:20'!N131)</f>
        <v>0</v>
      </c>
      <c r="O131" s="93">
        <f>SUM('13:20'!O131)</f>
        <v>0</v>
      </c>
      <c r="P131" s="93">
        <f>SUM('13:20'!P131)</f>
        <v>0</v>
      </c>
      <c r="Q131" s="93">
        <f>SUM('13:20'!Q131)</f>
        <v>0</v>
      </c>
      <c r="R131" s="93">
        <f>SUM('13:20'!R131)</f>
        <v>0</v>
      </c>
      <c r="S131" s="93">
        <f>SUM('13:20'!S131)</f>
        <v>0</v>
      </c>
      <c r="T131" s="93">
        <f>SUM('13:20'!T131)</f>
        <v>0</v>
      </c>
      <c r="U131" s="93">
        <f>SUM('13:20'!U131)</f>
        <v>0</v>
      </c>
      <c r="V131" s="202">
        <f t="shared" si="23"/>
        <v>0</v>
      </c>
      <c r="W131" s="33" t="str">
        <f t="shared" si="21"/>
        <v/>
      </c>
      <c r="X131" s="93">
        <f>SUM('13:20'!X131)</f>
        <v>0</v>
      </c>
      <c r="Y131" s="93">
        <f>SUM('13:20'!Y131)</f>
        <v>0</v>
      </c>
      <c r="Z131" s="93">
        <f>SUM('13:20'!Z131)</f>
        <v>0</v>
      </c>
      <c r="AA131" s="93">
        <f>SUM('13:20'!AA131)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00" t="s">
        <v>60</v>
      </c>
      <c r="D132" s="17">
        <v>5.03</v>
      </c>
      <c r="E132" s="17"/>
      <c r="F132" s="6"/>
      <c r="G132" s="93">
        <f>SUM('13:20'!G132)</f>
        <v>0</v>
      </c>
      <c r="H132" s="93">
        <f>SUM('13:20'!H132)</f>
        <v>0</v>
      </c>
      <c r="I132" s="93">
        <f>SUM('13:20'!I132)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SUM('13:20'!N132)</f>
        <v>0</v>
      </c>
      <c r="O132" s="93">
        <f>SUM('13:20'!O132)</f>
        <v>0</v>
      </c>
      <c r="P132" s="93">
        <f>SUM('13:20'!P132)</f>
        <v>0</v>
      </c>
      <c r="Q132" s="93">
        <f>SUM('13:20'!Q132)</f>
        <v>0</v>
      </c>
      <c r="R132" s="93">
        <f>SUM('13:20'!R132)</f>
        <v>0</v>
      </c>
      <c r="S132" s="93">
        <f>SUM('13:20'!S132)</f>
        <v>0</v>
      </c>
      <c r="T132" s="93">
        <f>SUM('13:20'!T132)</f>
        <v>0</v>
      </c>
      <c r="U132" s="93">
        <f>SUM('13:20'!U132)</f>
        <v>0</v>
      </c>
      <c r="V132" s="202">
        <f t="shared" si="23"/>
        <v>0</v>
      </c>
      <c r="W132" s="33" t="str">
        <f t="shared" si="21"/>
        <v/>
      </c>
      <c r="X132" s="93">
        <f>SUM('13:20'!X132)</f>
        <v>0</v>
      </c>
      <c r="Y132" s="93">
        <f>SUM('13:20'!Y132)</f>
        <v>0</v>
      </c>
      <c r="Z132" s="93">
        <f>SUM('13:20'!Z132)</f>
        <v>0</v>
      </c>
      <c r="AA132" s="93">
        <f>SUM('13:20'!AA132)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00" t="s">
        <v>96</v>
      </c>
      <c r="D133" s="17">
        <v>5.03</v>
      </c>
      <c r="E133" s="17"/>
      <c r="F133" s="6"/>
      <c r="G133" s="93">
        <f>SUM('13:20'!G133)</f>
        <v>0</v>
      </c>
      <c r="H133" s="93">
        <f>SUM('13:20'!H133)</f>
        <v>0</v>
      </c>
      <c r="I133" s="93">
        <f>SUM('13:20'!I133)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SUM('13:20'!N133)</f>
        <v>0</v>
      </c>
      <c r="O133" s="93">
        <f>SUM('13:20'!O133)</f>
        <v>0</v>
      </c>
      <c r="P133" s="93">
        <f>SUM('13:20'!P133)</f>
        <v>0</v>
      </c>
      <c r="Q133" s="93">
        <f>SUM('13:20'!Q133)</f>
        <v>0</v>
      </c>
      <c r="R133" s="93">
        <f>SUM('13:20'!R133)</f>
        <v>0</v>
      </c>
      <c r="S133" s="93">
        <f>SUM('13:20'!S133)</f>
        <v>0</v>
      </c>
      <c r="T133" s="93">
        <f>SUM('13:20'!T133)</f>
        <v>0</v>
      </c>
      <c r="U133" s="93">
        <f>SUM('13:20'!U133)</f>
        <v>0</v>
      </c>
      <c r="V133" s="202">
        <f t="shared" si="23"/>
        <v>0</v>
      </c>
      <c r="W133" s="33" t="str">
        <f t="shared" si="21"/>
        <v/>
      </c>
      <c r="X133" s="93">
        <f>SUM('13:20'!X133)</f>
        <v>0</v>
      </c>
      <c r="Y133" s="93">
        <f>SUM('13:20'!Y133)</f>
        <v>0</v>
      </c>
      <c r="Z133" s="93">
        <f>SUM('13:20'!Z133)</f>
        <v>0</v>
      </c>
      <c r="AA133" s="93">
        <f>SUM('13:20'!AA133)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00" t="s">
        <v>73</v>
      </c>
      <c r="D134" s="17">
        <v>5.03</v>
      </c>
      <c r="E134" s="17"/>
      <c r="F134" s="6"/>
      <c r="G134" s="93">
        <f>SUM('13:20'!G134)</f>
        <v>0</v>
      </c>
      <c r="H134" s="93">
        <f>SUM('13:20'!H134)</f>
        <v>0</v>
      </c>
      <c r="I134" s="93">
        <f>SUM('13:20'!I134)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SUM('13:20'!N134)</f>
        <v>0</v>
      </c>
      <c r="O134" s="93">
        <f>SUM('13:20'!O134)</f>
        <v>0</v>
      </c>
      <c r="P134" s="93">
        <f>SUM('13:20'!P134)</f>
        <v>0</v>
      </c>
      <c r="Q134" s="93">
        <f>SUM('13:20'!Q134)</f>
        <v>0</v>
      </c>
      <c r="R134" s="93">
        <f>SUM('13:20'!R134)</f>
        <v>0</v>
      </c>
      <c r="S134" s="93">
        <f>SUM('13:20'!S134)</f>
        <v>0</v>
      </c>
      <c r="T134" s="93">
        <f>SUM('13:20'!T134)</f>
        <v>0</v>
      </c>
      <c r="U134" s="93">
        <f>SUM('13:20'!U134)</f>
        <v>0</v>
      </c>
      <c r="V134" s="202">
        <f t="shared" si="23"/>
        <v>0</v>
      </c>
      <c r="W134" s="33" t="str">
        <f t="shared" si="21"/>
        <v/>
      </c>
      <c r="X134" s="93">
        <f>SUM('13:20'!X134)</f>
        <v>0</v>
      </c>
      <c r="Y134" s="93">
        <f>SUM('13:20'!Y134)</f>
        <v>0</v>
      </c>
      <c r="Z134" s="93">
        <f>SUM('13:20'!Z134)</f>
        <v>0</v>
      </c>
      <c r="AA134" s="93">
        <f>SUM('13:20'!AA134)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SUM('13:20'!G135)</f>
        <v>0</v>
      </c>
      <c r="H135" s="93">
        <f>SUM('13:20'!H135)</f>
        <v>0</v>
      </c>
      <c r="I135" s="93">
        <f>SUM('13:20'!I135)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SUM('13:20'!N135)</f>
        <v>0</v>
      </c>
      <c r="O135" s="93">
        <f>SUM('13:20'!O135)</f>
        <v>0</v>
      </c>
      <c r="P135" s="93">
        <f>SUM('13:20'!P135)</f>
        <v>0</v>
      </c>
      <c r="Q135" s="93">
        <f>SUM('13:20'!Q135)</f>
        <v>0</v>
      </c>
      <c r="R135" s="93">
        <f>SUM('13:20'!R135)</f>
        <v>0</v>
      </c>
      <c r="S135" s="93">
        <f>SUM('13:20'!S135)</f>
        <v>0</v>
      </c>
      <c r="T135" s="93">
        <f>SUM('13:20'!T135)</f>
        <v>0</v>
      </c>
      <c r="U135" s="93">
        <f>SUM('13:20'!U135)</f>
        <v>0</v>
      </c>
      <c r="V135" s="202">
        <f t="shared" si="23"/>
        <v>0</v>
      </c>
      <c r="W135" s="33" t="str">
        <f t="shared" si="21"/>
        <v/>
      </c>
      <c r="X135" s="93">
        <f>SUM('13:20'!X135)</f>
        <v>0</v>
      </c>
      <c r="Y135" s="93">
        <f>SUM('13:20'!Y135)</f>
        <v>0</v>
      </c>
      <c r="Z135" s="93">
        <f>SUM('13:20'!Z135)</f>
        <v>0</v>
      </c>
      <c r="AA135" s="93">
        <f>SUM('13:20'!AA135)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SUM('13:20'!G136)</f>
        <v>357</v>
      </c>
      <c r="H136" s="93">
        <f>SUM('13:20'!H136)</f>
        <v>1806.4199999999998</v>
      </c>
      <c r="I136" s="93">
        <f>SUM('13:20'!I136)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2"/>
        <v>-2.0217391304347831</v>
      </c>
      <c r="N136" s="93">
        <f>SUM('13:20'!N136)</f>
        <v>0</v>
      </c>
      <c r="O136" s="93">
        <f>SUM('13:20'!O136)</f>
        <v>0</v>
      </c>
      <c r="P136" s="93">
        <f>SUM('13:20'!P136)</f>
        <v>0</v>
      </c>
      <c r="Q136" s="93">
        <f>SUM('13:20'!Q136)</f>
        <v>0</v>
      </c>
      <c r="R136" s="93">
        <f>SUM('13:20'!R136)</f>
        <v>0</v>
      </c>
      <c r="S136" s="93">
        <f>SUM('13:20'!S136)</f>
        <v>0</v>
      </c>
      <c r="T136" s="93">
        <f>SUM('13:20'!T136)</f>
        <v>0</v>
      </c>
      <c r="U136" s="93">
        <f>SUM('13:20'!U136)</f>
        <v>0</v>
      </c>
      <c r="V136" s="202">
        <f t="shared" si="23"/>
        <v>0</v>
      </c>
      <c r="W136" s="33">
        <f t="shared" si="21"/>
        <v>0</v>
      </c>
      <c r="X136" s="93">
        <f>SUM('13:20'!X136)</f>
        <v>0</v>
      </c>
      <c r="Y136" s="93">
        <f>SUM('13:20'!Y136)</f>
        <v>0</v>
      </c>
      <c r="Z136" s="93">
        <f>SUM('13:20'!Z136)</f>
        <v>0</v>
      </c>
      <c r="AA136" s="93">
        <f>SUM('13:20'!AA136)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10" t="s">
        <v>99</v>
      </c>
      <c r="B137" s="611"/>
      <c r="C137" s="302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SUM('13:20'!O137)</f>
        <v>0</v>
      </c>
      <c r="P137" s="93">
        <f>SUM('13:20'!P137)</f>
        <v>0</v>
      </c>
      <c r="Q137" s="93">
        <f>SUM('13:20'!Q137)</f>
        <v>0</v>
      </c>
      <c r="R137" s="93">
        <f>SUM('13:20'!R137)</f>
        <v>0</v>
      </c>
      <c r="S137" s="93">
        <f>SUM('13:20'!S137)</f>
        <v>0</v>
      </c>
      <c r="T137" s="93">
        <f>SUM('13:20'!T137)</f>
        <v>0</v>
      </c>
      <c r="U137" s="93">
        <f>SUM('13:20'!U137)</f>
        <v>0</v>
      </c>
      <c r="V137" s="204">
        <f>SUM(V122:V136)</f>
        <v>0</v>
      </c>
      <c r="W137" s="33">
        <f t="shared" si="21"/>
        <v>0</v>
      </c>
      <c r="X137" s="93">
        <f>SUM('13:20'!X137)</f>
        <v>0</v>
      </c>
      <c r="Y137" s="93">
        <f>SUM('13:20'!Y137)</f>
        <v>0</v>
      </c>
      <c r="Z137" s="93">
        <f>SUM('13:20'!Z137)</f>
        <v>0</v>
      </c>
      <c r="AA137" s="93">
        <f>SUM('13:20'!AA137)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SUM('13:20'!G138)</f>
        <v>0</v>
      </c>
      <c r="H138" s="93">
        <f>SUM('13:20'!H138)</f>
        <v>0</v>
      </c>
      <c r="I138" s="93">
        <f>SUM('13:20'!I138)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SUM('13:20'!N138)</f>
        <v>0</v>
      </c>
      <c r="O138" s="93">
        <f>SUM('13:20'!O138)</f>
        <v>0</v>
      </c>
      <c r="P138" s="93">
        <f>SUM('13:20'!P138)</f>
        <v>0</v>
      </c>
      <c r="Q138" s="93">
        <f>SUM('13:20'!Q138)</f>
        <v>0</v>
      </c>
      <c r="R138" s="93">
        <f>SUM('13:20'!R138)</f>
        <v>0</v>
      </c>
      <c r="S138" s="93">
        <f>SUM('13:20'!S138)</f>
        <v>0</v>
      </c>
      <c r="T138" s="93">
        <f>SUM('13:20'!T138)</f>
        <v>0</v>
      </c>
      <c r="U138" s="93">
        <f>SUM('13:20'!U138)</f>
        <v>0</v>
      </c>
      <c r="V138" s="202">
        <f>SUM(X138:AA138)</f>
        <v>0</v>
      </c>
      <c r="W138" s="33" t="str">
        <f t="shared" si="21"/>
        <v/>
      </c>
      <c r="X138" s="93">
        <f>SUM('13:20'!X138)</f>
        <v>0</v>
      </c>
      <c r="Y138" s="93">
        <f>SUM('13:20'!Y138)</f>
        <v>0</v>
      </c>
      <c r="Z138" s="93">
        <f>SUM('13:20'!Z138)</f>
        <v>0</v>
      </c>
      <c r="AA138" s="93">
        <f>SUM('13:20'!AA138)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SUM('13:20'!G139)</f>
        <v>0</v>
      </c>
      <c r="H139" s="93">
        <f>SUM('13:20'!H139)</f>
        <v>0</v>
      </c>
      <c r="I139" s="93">
        <f>SUM('13:20'!I139)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SUM('13:20'!N139)</f>
        <v>0</v>
      </c>
      <c r="O139" s="93">
        <f>SUM('13:20'!O139)</f>
        <v>0</v>
      </c>
      <c r="P139" s="93">
        <f>SUM('13:20'!P139)</f>
        <v>0</v>
      </c>
      <c r="Q139" s="93">
        <f>SUM('13:20'!Q139)</f>
        <v>0</v>
      </c>
      <c r="R139" s="93">
        <f>SUM('13:20'!R139)</f>
        <v>0</v>
      </c>
      <c r="S139" s="93">
        <f>SUM('13:20'!S139)</f>
        <v>0</v>
      </c>
      <c r="T139" s="93">
        <f>SUM('13:20'!T139)</f>
        <v>0</v>
      </c>
      <c r="U139" s="93">
        <f>SUM('13:20'!U139)</f>
        <v>0</v>
      </c>
      <c r="V139" s="202">
        <f>SUM(X139:AA139)</f>
        <v>0</v>
      </c>
      <c r="W139" s="33" t="str">
        <f t="shared" si="21"/>
        <v/>
      </c>
      <c r="X139" s="93">
        <f>SUM('13:20'!X139)</f>
        <v>0</v>
      </c>
      <c r="Y139" s="93">
        <f>SUM('13:20'!Y139)</f>
        <v>0</v>
      </c>
      <c r="Z139" s="93">
        <f>SUM('13:20'!Z139)</f>
        <v>0</v>
      </c>
      <c r="AA139" s="93">
        <f>SUM('13:20'!AA139)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SUM('13:20'!G140)</f>
        <v>0</v>
      </c>
      <c r="H140" s="93">
        <f>SUM('13:20'!H140)</f>
        <v>0</v>
      </c>
      <c r="I140" s="93">
        <f>SUM('13:20'!I140)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SUM('13:20'!N140)</f>
        <v>0</v>
      </c>
      <c r="O140" s="93">
        <f>SUM('13:20'!O140)</f>
        <v>0</v>
      </c>
      <c r="P140" s="93">
        <f>SUM('13:20'!P140)</f>
        <v>0</v>
      </c>
      <c r="Q140" s="93">
        <f>SUM('13:20'!Q140)</f>
        <v>0</v>
      </c>
      <c r="R140" s="93">
        <f>SUM('13:20'!R140)</f>
        <v>0</v>
      </c>
      <c r="S140" s="93">
        <f>SUM('13:20'!S140)</f>
        <v>0</v>
      </c>
      <c r="T140" s="93">
        <f>SUM('13:20'!T140)</f>
        <v>0</v>
      </c>
      <c r="U140" s="93">
        <f>SUM('13:20'!U140)</f>
        <v>0</v>
      </c>
      <c r="V140" s="202">
        <f>SUM(X140:AA140)</f>
        <v>0</v>
      </c>
      <c r="W140" s="33" t="str">
        <f t="shared" si="21"/>
        <v/>
      </c>
      <c r="X140" s="93">
        <f>SUM('13:20'!X140)</f>
        <v>0</v>
      </c>
      <c r="Y140" s="93">
        <f>SUM('13:20'!Y140)</f>
        <v>0</v>
      </c>
      <c r="Z140" s="93">
        <f>SUM('13:20'!Z140)</f>
        <v>0</v>
      </c>
      <c r="AA140" s="93">
        <f>SUM('13:20'!AA140)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SUM('13:20'!G141)</f>
        <v>0</v>
      </c>
      <c r="H141" s="93">
        <f>SUM('13:20'!H141)</f>
        <v>0</v>
      </c>
      <c r="I141" s="93">
        <f>SUM('13:20'!I141)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SUM('13:20'!N141)</f>
        <v>0</v>
      </c>
      <c r="O141" s="93">
        <f>SUM('13:20'!O141)</f>
        <v>0</v>
      </c>
      <c r="P141" s="93">
        <f>SUM('13:20'!P141)</f>
        <v>0</v>
      </c>
      <c r="Q141" s="93">
        <f>SUM('13:20'!Q141)</f>
        <v>0</v>
      </c>
      <c r="R141" s="93">
        <f>SUM('13:20'!R141)</f>
        <v>0</v>
      </c>
      <c r="S141" s="93">
        <f>SUM('13:20'!S141)</f>
        <v>0</v>
      </c>
      <c r="T141" s="93">
        <f>SUM('13:20'!T141)</f>
        <v>0</v>
      </c>
      <c r="U141" s="93">
        <f>SUM('13:20'!U141)</f>
        <v>0</v>
      </c>
      <c r="V141" s="202">
        <f>SUM(X141:AA141)</f>
        <v>0</v>
      </c>
      <c r="W141" s="33" t="str">
        <f t="shared" si="21"/>
        <v/>
      </c>
      <c r="X141" s="93">
        <f>SUM('13:20'!X141)</f>
        <v>0</v>
      </c>
      <c r="Y141" s="93">
        <f>SUM('13:20'!Y141)</f>
        <v>0</v>
      </c>
      <c r="Z141" s="93">
        <f>SUM('13:20'!Z141)</f>
        <v>0</v>
      </c>
      <c r="AA141" s="93">
        <f>SUM('13:20'!AA141)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SUM('13:20'!G142)</f>
        <v>0</v>
      </c>
      <c r="H142" s="93">
        <f>SUM('13:20'!H142)</f>
        <v>0</v>
      </c>
      <c r="I142" s="93">
        <f>SUM('13:20'!I142)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SUM('13:20'!N142)</f>
        <v>0</v>
      </c>
      <c r="O142" s="93">
        <f>SUM('13:20'!O142)</f>
        <v>0</v>
      </c>
      <c r="P142" s="93">
        <f>SUM('13:20'!P142)</f>
        <v>0</v>
      </c>
      <c r="Q142" s="93">
        <f>SUM('13:20'!Q142)</f>
        <v>0</v>
      </c>
      <c r="R142" s="93">
        <f>SUM('13:20'!R142)</f>
        <v>0</v>
      </c>
      <c r="S142" s="93">
        <f>SUM('13:20'!S142)</f>
        <v>0</v>
      </c>
      <c r="T142" s="93">
        <f>SUM('13:20'!T142)</f>
        <v>0</v>
      </c>
      <c r="U142" s="93">
        <f>SUM('13:20'!U142)</f>
        <v>0</v>
      </c>
      <c r="V142" s="202">
        <f>SUM(X142:AA142)</f>
        <v>0</v>
      </c>
      <c r="W142" s="33" t="str">
        <f t="shared" si="21"/>
        <v/>
      </c>
      <c r="X142" s="93">
        <f>SUM('13:20'!X142)</f>
        <v>0</v>
      </c>
      <c r="Y142" s="93">
        <f>SUM('13:20'!Y142)</f>
        <v>0</v>
      </c>
      <c r="Z142" s="93">
        <f>SUM('13:20'!Z142)</f>
        <v>0</v>
      </c>
      <c r="AA142" s="93">
        <f>SUM('13:20'!AA142)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SUM('13:20'!G143)</f>
        <v>0</v>
      </c>
      <c r="H143" s="93">
        <f>SUM('13:20'!H143)</f>
        <v>0</v>
      </c>
      <c r="I143" s="93">
        <f>SUM('13:20'!I143)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SUM('13:20'!G144)</f>
        <v>0</v>
      </c>
      <c r="H144" s="93">
        <f>SUM('13:20'!H144)</f>
        <v>0</v>
      </c>
      <c r="I144" s="93">
        <f>SUM('13:20'!I144)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SUM('13:20'!G145)</f>
        <v>0</v>
      </c>
      <c r="H145" s="93">
        <f>SUM('13:20'!H145)</f>
        <v>0</v>
      </c>
      <c r="I145" s="93">
        <f>SUM('13:20'!I145)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SUM('13:20'!G146)</f>
        <v>0</v>
      </c>
      <c r="H146" s="93">
        <f>SUM('13:20'!H146)</f>
        <v>0</v>
      </c>
      <c r="I146" s="93">
        <f>SUM('13:20'!I146)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SUM('13:20'!G147)</f>
        <v>0</v>
      </c>
      <c r="H147" s="93">
        <f>SUM('13:20'!H147)</f>
        <v>0</v>
      </c>
      <c r="I147" s="93">
        <f>SUM('13:20'!I147)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SUM('13:20'!N147)</f>
        <v>0</v>
      </c>
      <c r="O147" s="93">
        <f>SUM('13:20'!O147)</f>
        <v>0</v>
      </c>
      <c r="P147" s="93">
        <f>SUM('13:20'!P147)</f>
        <v>0</v>
      </c>
      <c r="Q147" s="93">
        <f>SUM('13:20'!Q147)</f>
        <v>0</v>
      </c>
      <c r="R147" s="93">
        <f>SUM('13:20'!R147)</f>
        <v>0</v>
      </c>
      <c r="S147" s="93">
        <f>SUM('13:20'!S147)</f>
        <v>0</v>
      </c>
      <c r="T147" s="93">
        <f>SUM('13:20'!T147)</f>
        <v>0</v>
      </c>
      <c r="U147" s="93">
        <f>SUM('13:20'!U147)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SUM('13:20'!X147)</f>
        <v>0</v>
      </c>
      <c r="Y147" s="93">
        <f>SUM('13:20'!Y147)</f>
        <v>0</v>
      </c>
      <c r="Z147" s="93">
        <f>SUM('13:20'!Z147)</f>
        <v>0</v>
      </c>
      <c r="AA147" s="93">
        <f>SUM('13:20'!AA147)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10" t="s">
        <v>102</v>
      </c>
      <c r="B148" s="611"/>
      <c r="C148" s="302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470</v>
      </c>
      <c r="C149" s="295"/>
      <c r="D149" s="17">
        <v>3.65</v>
      </c>
      <c r="E149" s="17"/>
      <c r="F149" s="53"/>
      <c r="G149" s="93">
        <f>SUM('13:20'!G149)</f>
        <v>0</v>
      </c>
      <c r="H149" s="93">
        <f>SUM('13:20'!H149)</f>
        <v>0</v>
      </c>
      <c r="I149" s="93">
        <f>SUM('13:20'!I149)</f>
        <v>0</v>
      </c>
      <c r="J149" s="31" t="str">
        <f t="array" ref="J149">IF(ISERROR(G149/I149),"",G149/I149)</f>
        <v/>
      </c>
      <c r="K149" s="299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SUM('13:20'!N149)</f>
        <v>0</v>
      </c>
      <c r="O149" s="93">
        <f>SUM('13:20'!O149)</f>
        <v>0</v>
      </c>
      <c r="P149" s="93">
        <f>SUM('13:20'!P149)</f>
        <v>0</v>
      </c>
      <c r="Q149" s="93">
        <f>SUM('13:20'!Q149)</f>
        <v>0</v>
      </c>
      <c r="R149" s="93">
        <f>SUM('13:20'!R149)</f>
        <v>0</v>
      </c>
      <c r="S149" s="93">
        <f>SUM('13:20'!S149)</f>
        <v>0</v>
      </c>
      <c r="T149" s="93">
        <f>SUM('13:20'!T149)</f>
        <v>0</v>
      </c>
      <c r="U149" s="93">
        <f>SUM('13:20'!U149)</f>
        <v>0</v>
      </c>
      <c r="V149" s="202">
        <f>SUM(X149:AA149)</f>
        <v>0</v>
      </c>
      <c r="W149" s="33" t="str">
        <f t="shared" si="24"/>
        <v/>
      </c>
      <c r="X149" s="93">
        <f>SUM('13:20'!X149)</f>
        <v>0</v>
      </c>
      <c r="Y149" s="93">
        <f>SUM('13:20'!Y149)</f>
        <v>0</v>
      </c>
      <c r="Z149" s="93">
        <f>SUM('13:20'!Z149)</f>
        <v>0</v>
      </c>
      <c r="AA149" s="93">
        <f>SUM('13:20'!AA149)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295"/>
      <c r="D150" s="17">
        <v>6.58</v>
      </c>
      <c r="E150" s="17"/>
      <c r="F150" s="6"/>
      <c r="G150" s="93">
        <f>SUM('13:20'!G150)</f>
        <v>0</v>
      </c>
      <c r="H150" s="93">
        <f>SUM('13:20'!H150)</f>
        <v>0</v>
      </c>
      <c r="I150" s="93">
        <f>SUM('13:20'!I150)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SUM('13:20'!N150)</f>
        <v>0</v>
      </c>
      <c r="O150" s="93">
        <f>SUM('13:20'!O150)</f>
        <v>0</v>
      </c>
      <c r="P150" s="93">
        <f>SUM('13:20'!P150)</f>
        <v>0</v>
      </c>
      <c r="Q150" s="93">
        <f>SUM('13:20'!Q150)</f>
        <v>0</v>
      </c>
      <c r="R150" s="93">
        <f>SUM('13:20'!R150)</f>
        <v>0</v>
      </c>
      <c r="S150" s="93">
        <f>SUM('13:20'!S150)</f>
        <v>0</v>
      </c>
      <c r="T150" s="93">
        <f>SUM('13:20'!T150)</f>
        <v>0</v>
      </c>
      <c r="U150" s="93">
        <f>SUM('13:20'!U150)</f>
        <v>0</v>
      </c>
      <c r="V150" s="202">
        <f>SUM(X150:AA150)</f>
        <v>0</v>
      </c>
      <c r="W150" s="33" t="str">
        <f t="shared" si="24"/>
        <v/>
      </c>
      <c r="X150" s="93">
        <f>SUM('13:20'!X150)</f>
        <v>0</v>
      </c>
      <c r="Y150" s="93">
        <f>SUM('13:20'!Y150)</f>
        <v>0</v>
      </c>
      <c r="Z150" s="93">
        <f>SUM('13:20'!Z150)</f>
        <v>0</v>
      </c>
      <c r="AA150" s="93">
        <f>SUM('13:20'!AA150)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95"/>
      <c r="D151" s="17">
        <v>7.8</v>
      </c>
      <c r="E151" s="17"/>
      <c r="F151" s="6"/>
      <c r="G151" s="93">
        <f>SUM('13:20'!G151)</f>
        <v>0</v>
      </c>
      <c r="H151" s="93">
        <f>SUM('13:20'!H151)</f>
        <v>0</v>
      </c>
      <c r="I151" s="93">
        <f>SUM('13:20'!I151)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SUM('13:20'!N151)</f>
        <v>0</v>
      </c>
      <c r="O151" s="93">
        <f>SUM('13:20'!O151)</f>
        <v>0</v>
      </c>
      <c r="P151" s="93">
        <f>SUM('13:20'!P151)</f>
        <v>0</v>
      </c>
      <c r="Q151" s="93">
        <f>SUM('13:20'!Q151)</f>
        <v>0</v>
      </c>
      <c r="R151" s="93">
        <f>SUM('13:20'!R151)</f>
        <v>0</v>
      </c>
      <c r="S151" s="93">
        <f>SUM('13:20'!S151)</f>
        <v>0</v>
      </c>
      <c r="T151" s="93">
        <f>SUM('13:20'!T151)</f>
        <v>0</v>
      </c>
      <c r="U151" s="93">
        <f>SUM('13:20'!U151)</f>
        <v>0</v>
      </c>
      <c r="V151" s="202">
        <f>SUM(X151:AA151)</f>
        <v>0</v>
      </c>
      <c r="W151" s="33" t="str">
        <f t="shared" si="24"/>
        <v/>
      </c>
      <c r="X151" s="93">
        <f>SUM('13:20'!X151)</f>
        <v>0</v>
      </c>
      <c r="Y151" s="93">
        <f>SUM('13:20'!Y151)</f>
        <v>0</v>
      </c>
      <c r="Z151" s="93">
        <f>SUM('13:20'!Z151)</f>
        <v>0</v>
      </c>
      <c r="AA151" s="93">
        <f>SUM('13:20'!AA151)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295"/>
      <c r="D152" s="17">
        <v>4.4000000000000004</v>
      </c>
      <c r="E152" s="17"/>
      <c r="F152" s="6"/>
      <c r="G152" s="93">
        <f>SUM('13:20'!G152)</f>
        <v>0</v>
      </c>
      <c r="H152" s="93">
        <f>SUM('13:20'!H152)</f>
        <v>0</v>
      </c>
      <c r="I152" s="93">
        <f>SUM('13:20'!I152)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SUM('13:20'!N152)</f>
        <v>0</v>
      </c>
      <c r="O152" s="93">
        <f>SUM('13:20'!O152)</f>
        <v>0</v>
      </c>
      <c r="P152" s="93">
        <f>SUM('13:20'!P152)</f>
        <v>0</v>
      </c>
      <c r="Q152" s="93">
        <f>SUM('13:20'!Q152)</f>
        <v>0</v>
      </c>
      <c r="R152" s="93">
        <f>SUM('13:20'!R152)</f>
        <v>0</v>
      </c>
      <c r="S152" s="93">
        <f>SUM('13:20'!S152)</f>
        <v>0</v>
      </c>
      <c r="T152" s="93">
        <f>SUM('13:20'!T152)</f>
        <v>0</v>
      </c>
      <c r="U152" s="93">
        <f>SUM('13:20'!U152)</f>
        <v>0</v>
      </c>
      <c r="V152" s="202">
        <f>SUM(X152:AA152)</f>
        <v>0</v>
      </c>
      <c r="W152" s="33" t="str">
        <f t="shared" si="24"/>
        <v/>
      </c>
      <c r="X152" s="93">
        <f>SUM('13:20'!X152)</f>
        <v>0</v>
      </c>
      <c r="Y152" s="93">
        <f>SUM('13:20'!Y152)</f>
        <v>0</v>
      </c>
      <c r="Z152" s="93">
        <f>SUM('13:20'!Z152)</f>
        <v>0</v>
      </c>
      <c r="AA152" s="93">
        <f>SUM('13:20'!AA152)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SUM('13:20'!G153)</f>
        <v>0</v>
      </c>
      <c r="H153" s="93">
        <f>SUM('13:20'!H153)</f>
        <v>0</v>
      </c>
      <c r="I153" s="93">
        <f>SUM('13:20'!I153)</f>
        <v>0</v>
      </c>
      <c r="J153" s="31"/>
      <c r="K153" s="35"/>
      <c r="L153" s="87">
        <v>6</v>
      </c>
      <c r="M153" s="36"/>
      <c r="N153" s="93">
        <f>SUM('13:20'!N153)</f>
        <v>0</v>
      </c>
      <c r="O153" s="93">
        <f>SUM('13:20'!O153)</f>
        <v>0</v>
      </c>
      <c r="P153" s="93">
        <f>SUM('13:20'!P153)</f>
        <v>0</v>
      </c>
      <c r="Q153" s="93">
        <f>SUM('13:20'!Q153)</f>
        <v>0</v>
      </c>
      <c r="R153" s="93">
        <f>SUM('13:20'!R153)</f>
        <v>0</v>
      </c>
      <c r="S153" s="93">
        <f>SUM('13:20'!S153)</f>
        <v>0</v>
      </c>
      <c r="T153" s="93">
        <f>SUM('13:20'!T153)</f>
        <v>0</v>
      </c>
      <c r="U153" s="93">
        <f>SUM('13:20'!U153)</f>
        <v>0</v>
      </c>
      <c r="V153" s="202"/>
      <c r="W153" s="33"/>
      <c r="X153" s="93">
        <f>SUM('13:20'!X153)</f>
        <v>0</v>
      </c>
      <c r="Y153" s="93">
        <f>SUM('13:20'!Y153)</f>
        <v>0</v>
      </c>
      <c r="Z153" s="93">
        <f>SUM('13:20'!Z153)</f>
        <v>0</v>
      </c>
      <c r="AA153" s="93">
        <f>SUM('13:20'!AA153)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295" t="s">
        <v>53</v>
      </c>
      <c r="D154" s="17">
        <v>6.04</v>
      </c>
      <c r="E154" s="17"/>
      <c r="F154" s="6"/>
      <c r="G154" s="93">
        <f>SUM('13:20'!G154)</f>
        <v>0</v>
      </c>
      <c r="H154" s="93">
        <f>SUM('13:20'!H154)</f>
        <v>0</v>
      </c>
      <c r="I154" s="93">
        <f>SUM('13:20'!I154)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SUM('13:20'!N154)</f>
        <v>0</v>
      </c>
      <c r="O154" s="93">
        <f>SUM('13:20'!O154)</f>
        <v>0</v>
      </c>
      <c r="P154" s="93">
        <f>SUM('13:20'!P154)</f>
        <v>0</v>
      </c>
      <c r="Q154" s="93">
        <f>SUM('13:20'!Q154)</f>
        <v>0</v>
      </c>
      <c r="R154" s="93">
        <f>SUM('13:20'!R154)</f>
        <v>0</v>
      </c>
      <c r="S154" s="93">
        <f>SUM('13:20'!S154)</f>
        <v>0</v>
      </c>
      <c r="T154" s="93">
        <f>SUM('13:20'!T154)</f>
        <v>0</v>
      </c>
      <c r="U154" s="93">
        <f>SUM('13:20'!U154)</f>
        <v>0</v>
      </c>
      <c r="V154" s="202">
        <f>SUM(X154:AA154)</f>
        <v>0</v>
      </c>
      <c r="W154" s="33" t="str">
        <f>IF(ISERROR(V154/G154),"",V154/G154)</f>
        <v/>
      </c>
      <c r="X154" s="93">
        <f>SUM('13:20'!X154)</f>
        <v>0</v>
      </c>
      <c r="Y154" s="93">
        <f>SUM('13:20'!Y154)</f>
        <v>0</v>
      </c>
      <c r="Z154" s="93">
        <f>SUM('13:20'!Z154)</f>
        <v>0</v>
      </c>
      <c r="AA154" s="93">
        <f>SUM('13:20'!AA154)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295" t="s">
        <v>60</v>
      </c>
      <c r="D155" s="17">
        <v>6.04</v>
      </c>
      <c r="E155" s="17"/>
      <c r="F155" s="6"/>
      <c r="G155" s="93">
        <f>SUM('13:20'!G155)</f>
        <v>0</v>
      </c>
      <c r="H155" s="93">
        <f>SUM('13:20'!H155)</f>
        <v>0</v>
      </c>
      <c r="I155" s="93">
        <f>SUM('13:20'!I155)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SUM('13:20'!N155)</f>
        <v>0</v>
      </c>
      <c r="O155" s="93">
        <f>SUM('13:20'!O155)</f>
        <v>0</v>
      </c>
      <c r="P155" s="93">
        <f>SUM('13:20'!P155)</f>
        <v>0</v>
      </c>
      <c r="Q155" s="93">
        <f>SUM('13:20'!Q155)</f>
        <v>0</v>
      </c>
      <c r="R155" s="93">
        <f>SUM('13:20'!R155)</f>
        <v>0</v>
      </c>
      <c r="S155" s="93">
        <f>SUM('13:20'!S155)</f>
        <v>0</v>
      </c>
      <c r="T155" s="93">
        <f>SUM('13:20'!T155)</f>
        <v>0</v>
      </c>
      <c r="U155" s="93">
        <f>SUM('13:20'!U155)</f>
        <v>0</v>
      </c>
      <c r="V155" s="202">
        <f>SUM(X155:AA155)</f>
        <v>0</v>
      </c>
      <c r="W155" s="33" t="str">
        <f>IF(ISERROR(V155/G155),"",V155/G155)</f>
        <v/>
      </c>
      <c r="X155" s="93">
        <f>SUM('13:20'!X155)</f>
        <v>0</v>
      </c>
      <c r="Y155" s="93">
        <f>SUM('13:20'!Y155)</f>
        <v>0</v>
      </c>
      <c r="Z155" s="93">
        <f>SUM('13:20'!Z155)</f>
        <v>0</v>
      </c>
      <c r="AA155" s="93">
        <f>SUM('13:20'!AA155)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295" t="s">
        <v>53</v>
      </c>
      <c r="D156" s="17">
        <v>6</v>
      </c>
      <c r="E156" s="17"/>
      <c r="F156" s="6"/>
      <c r="G156" s="93">
        <f>SUM('13:20'!G156)</f>
        <v>99</v>
      </c>
      <c r="H156" s="93">
        <f>SUM('13:20'!H156)</f>
        <v>594</v>
      </c>
      <c r="I156" s="93">
        <f>SUM('13:20'!I156)</f>
        <v>7.5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295" t="s">
        <v>443</v>
      </c>
      <c r="D157" s="17">
        <v>6</v>
      </c>
      <c r="E157" s="17"/>
      <c r="F157" s="6"/>
      <c r="G157" s="93">
        <f>SUM('13:20'!G157)</f>
        <v>69</v>
      </c>
      <c r="H157" s="93">
        <f>SUM('13:20'!H157)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SUM('13:20'!G158)</f>
        <v>0</v>
      </c>
      <c r="H158" s="93">
        <f>SUM('13:20'!H158)</f>
        <v>0</v>
      </c>
      <c r="I158" s="93">
        <f>SUM('13:20'!I158)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SUM('13:20'!N158)</f>
        <v>0</v>
      </c>
      <c r="O158" s="93">
        <f>SUM('13:20'!O158)</f>
        <v>0</v>
      </c>
      <c r="P158" s="93">
        <f>SUM('13:20'!P158)</f>
        <v>0</v>
      </c>
      <c r="Q158" s="93">
        <f>SUM('13:20'!Q158)</f>
        <v>0</v>
      </c>
      <c r="R158" s="93">
        <f>SUM('13:20'!R158)</f>
        <v>0</v>
      </c>
      <c r="S158" s="93">
        <f>SUM('13:20'!S158)</f>
        <v>0</v>
      </c>
      <c r="T158" s="93">
        <f>SUM('13:20'!T158)</f>
        <v>0</v>
      </c>
      <c r="U158" s="93">
        <f>SUM('13:20'!U158)</f>
        <v>0</v>
      </c>
      <c r="V158" s="202">
        <f>SUM(X158:AA158)</f>
        <v>0</v>
      </c>
      <c r="W158" s="33" t="str">
        <f>IF(ISERROR(V158/G158),"",V158/G158)</f>
        <v/>
      </c>
      <c r="X158" s="93">
        <f>SUM('13:20'!X158)</f>
        <v>0</v>
      </c>
      <c r="Y158" s="93">
        <f>SUM('13:20'!Y158)</f>
        <v>0</v>
      </c>
      <c r="Z158" s="93">
        <f>SUM('13:20'!Z158)</f>
        <v>0</v>
      </c>
      <c r="AA158" s="93">
        <f>SUM('13:20'!AA158)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SUM('13:20'!G159)</f>
        <v>0</v>
      </c>
      <c r="H159" s="93">
        <f>SUM('13:20'!H159)</f>
        <v>0</v>
      </c>
      <c r="I159" s="93">
        <f>SUM('13:20'!I159)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SUM('13:20'!N159)</f>
        <v>0</v>
      </c>
      <c r="O159" s="93">
        <f>SUM('13:20'!O159)</f>
        <v>0</v>
      </c>
      <c r="P159" s="93">
        <f>SUM('13:20'!P159)</f>
        <v>0</v>
      </c>
      <c r="Q159" s="93">
        <f>SUM('13:20'!Q159)</f>
        <v>0</v>
      </c>
      <c r="R159" s="93">
        <f>SUM('13:20'!R159)</f>
        <v>0</v>
      </c>
      <c r="S159" s="93">
        <f>SUM('13:20'!S159)</f>
        <v>0</v>
      </c>
      <c r="T159" s="93">
        <f>SUM('13:20'!T159)</f>
        <v>0</v>
      </c>
      <c r="U159" s="93">
        <f>SUM('13:20'!U159)</f>
        <v>0</v>
      </c>
      <c r="V159" s="202">
        <f>SUM(X159:AA159)</f>
        <v>0</v>
      </c>
      <c r="W159" s="33" t="str">
        <f>IF(ISERROR(V159/G159),"",V159/G159)</f>
        <v/>
      </c>
      <c r="X159" s="93">
        <f>SUM('13:20'!X159)</f>
        <v>0</v>
      </c>
      <c r="Y159" s="93">
        <f>SUM('13:20'!Y159)</f>
        <v>0</v>
      </c>
      <c r="Z159" s="93">
        <f>SUM('13:20'!Z159)</f>
        <v>0</v>
      </c>
      <c r="AA159" s="93">
        <f>SUM('13:20'!AA159)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296" t="s">
        <v>159</v>
      </c>
      <c r="C160" s="16"/>
      <c r="D160" s="17">
        <v>4.5</v>
      </c>
      <c r="E160" s="17"/>
      <c r="F160" s="6"/>
      <c r="G160" s="93">
        <f>SUM('13:20'!G160)</f>
        <v>0</v>
      </c>
      <c r="H160" s="93">
        <f>SUM('13:20'!H160)</f>
        <v>0</v>
      </c>
      <c r="I160" s="93">
        <f>SUM('13:20'!I160)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SUM('13:20'!N160)</f>
        <v>0</v>
      </c>
      <c r="O160" s="93">
        <f>SUM('13:20'!O160)</f>
        <v>0</v>
      </c>
      <c r="P160" s="93">
        <f>SUM('13:20'!P160)</f>
        <v>0</v>
      </c>
      <c r="Q160" s="93">
        <f>SUM('13:20'!Q160)</f>
        <v>0</v>
      </c>
      <c r="R160" s="93">
        <f>SUM('13:20'!R160)</f>
        <v>0</v>
      </c>
      <c r="S160" s="93">
        <f>SUM('13:20'!S160)</f>
        <v>0</v>
      </c>
      <c r="T160" s="93">
        <f>SUM('13:20'!T160)</f>
        <v>0</v>
      </c>
      <c r="U160" s="93">
        <f>SUM('13:20'!U160)</f>
        <v>0</v>
      </c>
      <c r="V160" s="202"/>
      <c r="W160" s="33"/>
      <c r="X160" s="93">
        <f>SUM('13:20'!X160)</f>
        <v>0</v>
      </c>
      <c r="Y160" s="93">
        <f>SUM('13:20'!Y160)</f>
        <v>0</v>
      </c>
      <c r="Z160" s="93">
        <f>SUM('13:20'!Z160)</f>
        <v>0</v>
      </c>
      <c r="AA160" s="93">
        <f>SUM('13:20'!AA160)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296" t="s">
        <v>160</v>
      </c>
      <c r="C161" s="16"/>
      <c r="D161" s="17">
        <v>4.5</v>
      </c>
      <c r="E161" s="17"/>
      <c r="F161" s="6"/>
      <c r="G161" s="93">
        <f>SUM('13:20'!G161)</f>
        <v>0</v>
      </c>
      <c r="H161" s="93">
        <f>SUM('13:20'!H161)</f>
        <v>0</v>
      </c>
      <c r="I161" s="93">
        <f>SUM('13:20'!I161)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SUM('13:20'!N161)</f>
        <v>0</v>
      </c>
      <c r="O161" s="93">
        <f>SUM('13:20'!O161)</f>
        <v>0</v>
      </c>
      <c r="P161" s="93">
        <f>SUM('13:20'!P161)</f>
        <v>0</v>
      </c>
      <c r="Q161" s="93">
        <f>SUM('13:20'!Q161)</f>
        <v>0</v>
      </c>
      <c r="R161" s="93">
        <f>SUM('13:20'!R161)</f>
        <v>0</v>
      </c>
      <c r="S161" s="93">
        <f>SUM('13:20'!S161)</f>
        <v>0</v>
      </c>
      <c r="T161" s="93">
        <f>SUM('13:20'!T161)</f>
        <v>0</v>
      </c>
      <c r="U161" s="93">
        <f>SUM('13:20'!U161)</f>
        <v>0</v>
      </c>
      <c r="V161" s="202"/>
      <c r="W161" s="33"/>
      <c r="X161" s="93">
        <f>SUM('13:20'!X161)</f>
        <v>0</v>
      </c>
      <c r="Y161" s="93">
        <f>SUM('13:20'!Y161)</f>
        <v>0</v>
      </c>
      <c r="Z161" s="93">
        <f>SUM('13:20'!Z161)</f>
        <v>0</v>
      </c>
      <c r="AA161" s="93">
        <f>SUM('13:20'!AA161)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SUM('13:20'!G162)</f>
        <v>0</v>
      </c>
      <c r="H162" s="93">
        <f>SUM('13:20'!H162)</f>
        <v>0</v>
      </c>
      <c r="I162" s="93">
        <f>SUM('13:20'!I162)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10" t="s">
        <v>106</v>
      </c>
      <c r="B163" s="611"/>
      <c r="C163" s="302" t="s">
        <v>71</v>
      </c>
      <c r="D163" s="20"/>
      <c r="E163" s="20"/>
      <c r="F163" s="32"/>
      <c r="G163" s="94">
        <f>SUM(G149:G162)</f>
        <v>168</v>
      </c>
      <c r="H163" s="30">
        <f>SUM(H149:H162)</f>
        <v>1008</v>
      </c>
      <c r="I163" s="30">
        <f>SUM(I149:I162)</f>
        <v>7.5</v>
      </c>
      <c r="J163" s="31">
        <f t="array" ref="J163">IF(ISERROR(G163/I163),"",G163/I163)</f>
        <v>22.4</v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21" t="s">
        <v>108</v>
      </c>
      <c r="B164" s="622"/>
      <c r="C164" s="622"/>
      <c r="D164" s="622"/>
      <c r="E164" s="622"/>
      <c r="F164" s="623"/>
      <c r="G164" s="189">
        <f>SUM(G28,G86,G121,G137,G148,G163)</f>
        <v>9731</v>
      </c>
      <c r="H164" s="189">
        <f>SUM(H28,H86,H121,H137,H148,H163)</f>
        <v>49180.790000000008</v>
      </c>
      <c r="I164" s="189">
        <f>SUM(I28,I86,I121,I137,I148,I163)</f>
        <v>317.5</v>
      </c>
      <c r="J164" s="52">
        <f t="array" ref="J164">IF(ISERROR(G164/I164),"",G164/I164)</f>
        <v>30.648818897637796</v>
      </c>
      <c r="K164" s="189">
        <f>SUM(K28,K86,K121,K137,K148,K163)</f>
        <v>443.27905380332686</v>
      </c>
      <c r="L164" s="52">
        <f>IF(ISERROR(G164/K164),"",G164/K164)</f>
        <v>21.952311792105181</v>
      </c>
      <c r="M164" s="189">
        <f t="shared" ref="M164:AA164" si="26">SUM(M28,M86,M121,M137,M148,M163)</f>
        <v>-122.61559226486533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42" t="s">
        <v>497</v>
      </c>
      <c r="B165" s="297" t="s">
        <v>110</v>
      </c>
      <c r="C165" s="624" t="s">
        <v>111</v>
      </c>
      <c r="D165" s="624"/>
      <c r="E165" s="603" t="s">
        <v>112</v>
      </c>
      <c r="F165" s="603"/>
      <c r="G165" s="614" t="s">
        <v>113</v>
      </c>
      <c r="H165" s="614"/>
      <c r="I165" s="603" t="s">
        <v>114</v>
      </c>
      <c r="J165" s="603"/>
      <c r="K165" s="603" t="s">
        <v>36</v>
      </c>
      <c r="L165" s="603"/>
      <c r="M165" s="603" t="s">
        <v>115</v>
      </c>
      <c r="N165" s="603"/>
      <c r="O165" s="603" t="s">
        <v>116</v>
      </c>
      <c r="P165" s="614" t="s">
        <v>117</v>
      </c>
      <c r="Q165" s="614"/>
      <c r="R165" s="614" t="s">
        <v>36</v>
      </c>
      <c r="S165" s="614"/>
      <c r="T165" s="614" t="s">
        <v>118</v>
      </c>
      <c r="U165" s="614"/>
      <c r="V165" s="614" t="s">
        <v>119</v>
      </c>
      <c r="W165" s="614"/>
      <c r="X165" s="614" t="s">
        <v>36</v>
      </c>
      <c r="Y165" s="614"/>
      <c r="Z165" s="614" t="s">
        <v>118</v>
      </c>
      <c r="AA165" s="614"/>
      <c r="AE165" s="14"/>
      <c r="AF165" s="14"/>
      <c r="AG165" s="3"/>
      <c r="AH165" s="30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43"/>
      <c r="B166" s="297" t="s">
        <v>120</v>
      </c>
      <c r="C166" s="625">
        <f>SUM('13:20'!C166)</f>
        <v>7</v>
      </c>
      <c r="D166" s="626"/>
      <c r="E166" s="627">
        <f>D166*11</f>
        <v>0</v>
      </c>
      <c r="F166" s="627"/>
      <c r="G166" s="625">
        <f>SUM('13:20'!G166)</f>
        <v>7</v>
      </c>
      <c r="H166" s="626"/>
      <c r="I166" s="603">
        <f>G166*11</f>
        <v>77</v>
      </c>
      <c r="J166" s="603"/>
      <c r="K166" s="603">
        <f>E166-I166</f>
        <v>-77</v>
      </c>
      <c r="L166" s="603"/>
      <c r="M166" s="628" t="str">
        <f>IF(ISERROR(K166/E166),"",K166/E166)</f>
        <v/>
      </c>
      <c r="N166" s="628"/>
      <c r="O166" s="603"/>
      <c r="P166" s="614" t="s">
        <v>70</v>
      </c>
      <c r="Q166" s="614"/>
      <c r="R166" s="629">
        <f>SUM(O28:U28)</f>
        <v>0</v>
      </c>
      <c r="S166" s="629"/>
      <c r="T166" s="630" t="str">
        <f t="array" ref="T166">IF(ISERROR(R166/R173),"",R166/R173)</f>
        <v/>
      </c>
      <c r="U166" s="630"/>
      <c r="V166" s="614" t="s">
        <v>41</v>
      </c>
      <c r="W166" s="614"/>
      <c r="X166" s="629">
        <f>SUM(P27,P85,P120,P136,P147,P161)</f>
        <v>0</v>
      </c>
      <c r="Y166" s="629"/>
      <c r="Z166" s="630" t="str">
        <f t="array" ref="Z166">IF(ISERROR(X166/X173),"",X166/X173)</f>
        <v/>
      </c>
      <c r="AA166" s="630"/>
      <c r="AE166" s="14"/>
      <c r="AF166" s="14"/>
      <c r="AG166" s="3"/>
      <c r="AH166" s="30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43"/>
      <c r="B167" s="297" t="s">
        <v>121</v>
      </c>
      <c r="C167" s="625">
        <f>SUM('13:20'!C167)</f>
        <v>7</v>
      </c>
      <c r="D167" s="626"/>
      <c r="E167" s="627">
        <f>D167*11</f>
        <v>0</v>
      </c>
      <c r="F167" s="627"/>
      <c r="G167" s="625">
        <f>SUM('13:20'!G167)</f>
        <v>7</v>
      </c>
      <c r="H167" s="626"/>
      <c r="I167" s="603">
        <f>G167*11</f>
        <v>77</v>
      </c>
      <c r="J167" s="603"/>
      <c r="K167" s="603">
        <f>E167-I167</f>
        <v>-77</v>
      </c>
      <c r="L167" s="603"/>
      <c r="M167" s="628" t="str">
        <f>IF(ISERROR(K167/E167),"",K167/E167)</f>
        <v/>
      </c>
      <c r="N167" s="628"/>
      <c r="O167" s="603"/>
      <c r="P167" s="614" t="s">
        <v>86</v>
      </c>
      <c r="Q167" s="614"/>
      <c r="R167" s="629">
        <f>SUM(O86:U86)</f>
        <v>0</v>
      </c>
      <c r="S167" s="629"/>
      <c r="T167" s="630" t="str">
        <f>IF(ISERROR(R167/R173),"",R167/R173)</f>
        <v/>
      </c>
      <c r="U167" s="630"/>
      <c r="V167" s="614" t="s">
        <v>42</v>
      </c>
      <c r="W167" s="614"/>
      <c r="X167" s="629">
        <f>SUM(P28,P86,P121,P137,P148,P163)</f>
        <v>0</v>
      </c>
      <c r="Y167" s="629"/>
      <c r="Z167" s="630" t="str">
        <f>IF(ISERROR(X167/X173),"",X167/X173)</f>
        <v/>
      </c>
      <c r="AA167" s="630"/>
      <c r="AE167" s="14"/>
      <c r="AF167" s="14"/>
      <c r="AG167" s="3"/>
      <c r="AH167" s="30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43"/>
      <c r="B168" s="297" t="s">
        <v>122</v>
      </c>
      <c r="C168" s="625">
        <f>SUM('13:20'!C168)</f>
        <v>7</v>
      </c>
      <c r="D168" s="626"/>
      <c r="E168" s="627">
        <f>D168*11</f>
        <v>0</v>
      </c>
      <c r="F168" s="627"/>
      <c r="G168" s="625">
        <f>SUM('13:20'!G168)</f>
        <v>7</v>
      </c>
      <c r="H168" s="626"/>
      <c r="I168" s="603">
        <f>G168*8</f>
        <v>56</v>
      </c>
      <c r="J168" s="603"/>
      <c r="K168" s="603">
        <f>E168-I168</f>
        <v>-56</v>
      </c>
      <c r="L168" s="603"/>
      <c r="M168" s="628" t="str">
        <f>IF(ISERROR(K168/E168),"",K168/E168)</f>
        <v/>
      </c>
      <c r="N168" s="628"/>
      <c r="O168" s="603"/>
      <c r="P168" s="614" t="s">
        <v>92</v>
      </c>
      <c r="Q168" s="614"/>
      <c r="R168" s="629">
        <f>SUM(O121:U121)</f>
        <v>0</v>
      </c>
      <c r="S168" s="629"/>
      <c r="T168" s="630" t="str">
        <f>IF(ISERROR(R168/R173),"",R168/R173)</f>
        <v/>
      </c>
      <c r="U168" s="630"/>
      <c r="V168" s="614" t="s">
        <v>43</v>
      </c>
      <c r="W168" s="614"/>
      <c r="X168" s="629">
        <f>SUM(P29,P87,P122,P138,P149,P164)</f>
        <v>0</v>
      </c>
      <c r="Y168" s="629"/>
      <c r="Z168" s="630" t="str">
        <f>IF(ISERROR(X168/X173),"",X168/X173)</f>
        <v/>
      </c>
      <c r="AA168" s="630"/>
      <c r="AE168" s="14"/>
      <c r="AF168" s="14"/>
      <c r="AG168" s="306"/>
      <c r="AH168" s="30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43"/>
      <c r="B169" s="297" t="s">
        <v>47</v>
      </c>
      <c r="C169" s="625">
        <f>SUM('13:20'!C169)</f>
        <v>7</v>
      </c>
      <c r="D169" s="626"/>
      <c r="E169" s="627">
        <f>D169*11</f>
        <v>0</v>
      </c>
      <c r="F169" s="627"/>
      <c r="G169" s="625">
        <f>SUM('13:20'!G169)</f>
        <v>7</v>
      </c>
      <c r="H169" s="626"/>
      <c r="I169" s="603">
        <f>G169*11</f>
        <v>77</v>
      </c>
      <c r="J169" s="603"/>
      <c r="K169" s="603">
        <f>E169-I169</f>
        <v>-77</v>
      </c>
      <c r="L169" s="603"/>
      <c r="M169" s="628" t="str">
        <f>IF(ISERROR(K169/E169),"",K169/E169)</f>
        <v/>
      </c>
      <c r="N169" s="628"/>
      <c r="O169" s="603"/>
      <c r="P169" s="614" t="s">
        <v>99</v>
      </c>
      <c r="Q169" s="614"/>
      <c r="R169" s="629">
        <f>SUM(O137:U137)</f>
        <v>0</v>
      </c>
      <c r="S169" s="629"/>
      <c r="T169" s="630" t="str">
        <f>IF(ISERROR(R169/R173),"",R169/R173)</f>
        <v/>
      </c>
      <c r="U169" s="630"/>
      <c r="V169" s="614" t="s">
        <v>44</v>
      </c>
      <c r="W169" s="614"/>
      <c r="X169" s="629">
        <f>SUM(P31,P88,P123,P139,P150,P165)</f>
        <v>0</v>
      </c>
      <c r="Y169" s="629"/>
      <c r="Z169" s="630" t="str">
        <f>IF(ISERROR(X169/X173),"",X169/X173)</f>
        <v/>
      </c>
      <c r="AA169" s="630"/>
      <c r="AE169" s="14"/>
      <c r="AF169" s="14"/>
      <c r="AG169" s="306"/>
      <c r="AH169" s="30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44"/>
      <c r="B170" s="297" t="s">
        <v>123</v>
      </c>
      <c r="C170" s="632">
        <f>SUM(C166:D169)</f>
        <v>28</v>
      </c>
      <c r="D170" s="603"/>
      <c r="E170" s="603">
        <f>SUM(F166:F169)</f>
        <v>0</v>
      </c>
      <c r="F170" s="603"/>
      <c r="G170" s="632">
        <f>SUM(G166:H169)</f>
        <v>28</v>
      </c>
      <c r="H170" s="603"/>
      <c r="I170" s="603">
        <f>SUM(I166:J169)</f>
        <v>287</v>
      </c>
      <c r="J170" s="603"/>
      <c r="K170" s="603">
        <f>SUM(K166:L169)</f>
        <v>-287</v>
      </c>
      <c r="L170" s="603"/>
      <c r="M170" s="628" t="str">
        <f>IF(ISERROR(K170/E170),"",K170/E170)</f>
        <v/>
      </c>
      <c r="N170" s="628"/>
      <c r="O170" s="603"/>
      <c r="P170" s="614" t="s">
        <v>102</v>
      </c>
      <c r="Q170" s="614"/>
      <c r="R170" s="629">
        <f>SUM(O148:U148)</f>
        <v>0</v>
      </c>
      <c r="S170" s="629"/>
      <c r="T170" s="630" t="str">
        <f>IF(ISERROR(R170/R173),"",R170/R173)</f>
        <v/>
      </c>
      <c r="U170" s="630"/>
      <c r="V170" s="614" t="s">
        <v>45</v>
      </c>
      <c r="W170" s="614"/>
      <c r="X170" s="629">
        <f>SUM(P32,P89,P124,P140,P151,P166)</f>
        <v>0</v>
      </c>
      <c r="Y170" s="629"/>
      <c r="Z170" s="630" t="str">
        <f>IF(ISERROR(X170/X173),"",X170/X173)</f>
        <v/>
      </c>
      <c r="AA170" s="630"/>
      <c r="AE170" s="14"/>
      <c r="AF170" s="14"/>
      <c r="AG170" s="306"/>
      <c r="AH170" s="30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3"/>
      <c r="AV170" s="303"/>
      <c r="AW170" s="303"/>
      <c r="AX170" s="303"/>
      <c r="AY170" s="303"/>
      <c r="AZ170" s="303"/>
      <c r="BA170" s="303"/>
    </row>
    <row r="171" spans="1:106" ht="17.25">
      <c r="A171" s="269" t="s">
        <v>498</v>
      </c>
      <c r="B171" s="297">
        <f>G164</f>
        <v>9731</v>
      </c>
      <c r="C171" s="629" t="s">
        <v>155</v>
      </c>
      <c r="D171" s="629"/>
      <c r="E171" s="614">
        <f>H164</f>
        <v>49180.790000000008</v>
      </c>
      <c r="F171" s="614"/>
      <c r="G171" s="614" t="s">
        <v>34</v>
      </c>
      <c r="H171" s="614"/>
      <c r="I171" s="631">
        <f>L164</f>
        <v>21.952311792105181</v>
      </c>
      <c r="J171" s="631"/>
      <c r="K171" s="603" t="s">
        <v>32</v>
      </c>
      <c r="L171" s="603"/>
      <c r="M171" s="631">
        <f>J164</f>
        <v>30.648818897637796</v>
      </c>
      <c r="N171" s="631"/>
      <c r="O171" s="603"/>
      <c r="P171" s="614" t="s">
        <v>106</v>
      </c>
      <c r="Q171" s="614"/>
      <c r="R171" s="629">
        <f>SUM(O163:U163)</f>
        <v>0</v>
      </c>
      <c r="S171" s="629"/>
      <c r="T171" s="630" t="str">
        <f>IF(ISERROR(R171/R173),"",R171/R173)</f>
        <v/>
      </c>
      <c r="U171" s="630"/>
      <c r="V171" s="614" t="s">
        <v>46</v>
      </c>
      <c r="W171" s="614"/>
      <c r="X171" s="629">
        <f>SUM(P33,P90,P125,P141,P152,P167)</f>
        <v>0</v>
      </c>
      <c r="Y171" s="629"/>
      <c r="Z171" s="630" t="str">
        <f>IF(ISERROR(X171/X173),"",X171/X173)</f>
        <v/>
      </c>
      <c r="AA171" s="630"/>
      <c r="AE171" s="14"/>
      <c r="AF171" s="14"/>
      <c r="AG171" s="306"/>
      <c r="AH171" s="30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03"/>
      <c r="AV171" s="303"/>
      <c r="AW171" s="303"/>
      <c r="AX171" s="303"/>
      <c r="AY171" s="303"/>
      <c r="AZ171" s="303"/>
      <c r="BA171" s="303"/>
    </row>
    <row r="172" spans="1:106" ht="17.25">
      <c r="A172" s="270" t="s">
        <v>499</v>
      </c>
      <c r="B172" s="297">
        <f>I164+C170</f>
        <v>345.5</v>
      </c>
      <c r="C172" s="614" t="s">
        <v>114</v>
      </c>
      <c r="D172" s="614"/>
      <c r="E172" s="624">
        <f>K164+I170</f>
        <v>730.27905380332686</v>
      </c>
      <c r="F172" s="624"/>
      <c r="G172" s="614" t="s">
        <v>150</v>
      </c>
      <c r="H172" s="614"/>
      <c r="I172" s="631">
        <f>B172-E172</f>
        <v>-384.77905380332686</v>
      </c>
      <c r="J172" s="631"/>
      <c r="K172" s="603" t="s">
        <v>151</v>
      </c>
      <c r="L172" s="603"/>
      <c r="M172" s="628">
        <f>IF(ISERROR(I172/B172),"",I172/B172)</f>
        <v>-1.113687565277357</v>
      </c>
      <c r="N172" s="628"/>
      <c r="O172" s="603"/>
      <c r="P172" s="614" t="s">
        <v>107</v>
      </c>
      <c r="Q172" s="614"/>
      <c r="R172" s="629"/>
      <c r="S172" s="629"/>
      <c r="T172" s="630" t="str">
        <f>IF(ISERROR(R172/R173),"",R172/R173)</f>
        <v/>
      </c>
      <c r="U172" s="630"/>
      <c r="V172" s="614" t="s">
        <v>47</v>
      </c>
      <c r="W172" s="614"/>
      <c r="X172" s="629"/>
      <c r="Y172" s="629"/>
      <c r="Z172" s="630" t="str">
        <f>IF(ISERROR(X172/X173),"",X172/X173)</f>
        <v/>
      </c>
      <c r="AA172" s="630"/>
      <c r="AE172" s="14"/>
      <c r="AF172" s="14"/>
      <c r="AG172" s="306"/>
      <c r="AH172" s="30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03"/>
      <c r="AV172" s="303"/>
      <c r="AW172" s="303"/>
      <c r="AX172" s="303"/>
      <c r="AY172" s="303"/>
      <c r="AZ172" s="303"/>
      <c r="BA172" s="303"/>
    </row>
    <row r="173" spans="1:106" ht="15.75" customHeight="1">
      <c r="A173" s="270" t="s">
        <v>501</v>
      </c>
      <c r="B173" s="297">
        <f>N164</f>
        <v>0</v>
      </c>
      <c r="C173" s="614" t="s">
        <v>149</v>
      </c>
      <c r="D173" s="614"/>
      <c r="E173" s="630">
        <f>IF(ISERROR(B173/B172),"",B173/B172)</f>
        <v>0</v>
      </c>
      <c r="F173" s="630"/>
      <c r="G173" s="614" t="s">
        <v>158</v>
      </c>
      <c r="H173" s="614"/>
      <c r="I173" s="603">
        <f>V164</f>
        <v>0</v>
      </c>
      <c r="J173" s="603"/>
      <c r="K173" s="603" t="s">
        <v>156</v>
      </c>
      <c r="L173" s="603"/>
      <c r="M173" s="628">
        <f t="array" ref="M173">IF(ISERROR(I173/B171),"",I173/B171)</f>
        <v>0</v>
      </c>
      <c r="N173" s="628"/>
      <c r="O173" s="603"/>
      <c r="P173" s="614" t="s">
        <v>123</v>
      </c>
      <c r="Q173" s="614"/>
      <c r="R173" s="629">
        <f>SUM(R166:S172)</f>
        <v>0</v>
      </c>
      <c r="S173" s="629"/>
      <c r="T173" s="630">
        <f>SUM(T166:U172)</f>
        <v>0</v>
      </c>
      <c r="U173" s="630"/>
      <c r="V173" s="614" t="s">
        <v>123</v>
      </c>
      <c r="W173" s="614"/>
      <c r="X173" s="629">
        <f>SUM(X166:Y172)</f>
        <v>0</v>
      </c>
      <c r="Y173" s="629"/>
      <c r="Z173" s="630">
        <f>SUM(Z166:AA172)</f>
        <v>0</v>
      </c>
      <c r="AA173" s="630"/>
      <c r="AE173" s="14"/>
      <c r="AF173" s="14"/>
      <c r="AG173" s="306"/>
      <c r="AH173" s="30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03"/>
      <c r="AV173" s="303"/>
      <c r="AW173" s="303"/>
      <c r="AX173" s="303"/>
      <c r="AY173" s="303"/>
      <c r="AZ173" s="303"/>
      <c r="BA173" s="303"/>
    </row>
    <row r="174" spans="1:106">
      <c r="A174" s="633" t="s">
        <v>128</v>
      </c>
      <c r="B174" s="633"/>
      <c r="C174" s="633"/>
      <c r="D174" s="633"/>
      <c r="E174" s="633"/>
      <c r="F174" s="633"/>
      <c r="G174" s="633"/>
      <c r="H174" s="633"/>
      <c r="I174" s="633"/>
      <c r="J174" s="634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33"/>
      <c r="AG174" s="633"/>
      <c r="AH174" s="633"/>
      <c r="AI174" s="633"/>
      <c r="AJ174" s="633"/>
      <c r="AK174" s="633"/>
      <c r="AL174" s="633"/>
      <c r="AM174" s="633"/>
      <c r="AN174" s="633"/>
      <c r="AO174" s="633"/>
      <c r="AP174" s="633"/>
      <c r="AQ174" s="633"/>
      <c r="AR174" s="633"/>
      <c r="AS174" s="633"/>
      <c r="AT174" s="633"/>
      <c r="AU174" s="633"/>
      <c r="AV174" s="633"/>
      <c r="AW174" s="633"/>
      <c r="AX174" s="633"/>
      <c r="AY174" s="633"/>
      <c r="AZ174" s="633"/>
      <c r="BA174" s="633"/>
    </row>
    <row r="175" spans="1:106">
      <c r="A175" s="553" t="s">
        <v>496</v>
      </c>
      <c r="B175" s="594" t="s">
        <v>25</v>
      </c>
      <c r="C175" s="594" t="s">
        <v>26</v>
      </c>
      <c r="D175" s="594" t="s">
        <v>27</v>
      </c>
      <c r="E175" s="597" t="s">
        <v>28</v>
      </c>
      <c r="F175" s="600" t="s">
        <v>29</v>
      </c>
      <c r="G175" s="603" t="s">
        <v>30</v>
      </c>
      <c r="H175" s="603"/>
      <c r="I175" s="594" t="s">
        <v>31</v>
      </c>
      <c r="J175" s="604" t="s">
        <v>32</v>
      </c>
      <c r="K175" s="615" t="s">
        <v>33</v>
      </c>
      <c r="L175" s="594" t="s">
        <v>34</v>
      </c>
      <c r="M175" s="618" t="s">
        <v>35</v>
      </c>
      <c r="N175" s="612" t="s">
        <v>36</v>
      </c>
      <c r="O175" s="603" t="s">
        <v>37</v>
      </c>
      <c r="P175" s="603"/>
      <c r="Q175" s="603"/>
      <c r="R175" s="603"/>
      <c r="S175" s="603"/>
      <c r="T175" s="603"/>
      <c r="U175" s="603"/>
      <c r="V175" s="620" t="s">
        <v>38</v>
      </c>
      <c r="W175" s="612" t="s">
        <v>39</v>
      </c>
      <c r="X175" s="603" t="s">
        <v>40</v>
      </c>
      <c r="Y175" s="603"/>
      <c r="Z175" s="603"/>
      <c r="AA175" s="603"/>
      <c r="AB175" s="21"/>
      <c r="AC175" s="21"/>
      <c r="AD175" s="21"/>
      <c r="AE175" s="21"/>
      <c r="AF175" s="21"/>
      <c r="AG175" s="21"/>
      <c r="AH175" s="21"/>
      <c r="AI175" s="637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554"/>
      <c r="B176" s="595"/>
      <c r="C176" s="595"/>
      <c r="D176" s="595"/>
      <c r="E176" s="598"/>
      <c r="F176" s="601"/>
      <c r="G176" s="603"/>
      <c r="H176" s="603"/>
      <c r="I176" s="595"/>
      <c r="J176" s="605"/>
      <c r="K176" s="616"/>
      <c r="L176" s="595"/>
      <c r="M176" s="619"/>
      <c r="N176" s="612"/>
      <c r="O176" s="603" t="s">
        <v>41</v>
      </c>
      <c r="P176" s="603" t="s">
        <v>42</v>
      </c>
      <c r="Q176" s="603" t="s">
        <v>43</v>
      </c>
      <c r="R176" s="613" t="s">
        <v>44</v>
      </c>
      <c r="S176" s="614" t="s">
        <v>45</v>
      </c>
      <c r="T176" s="603" t="s">
        <v>46</v>
      </c>
      <c r="U176" s="603" t="s">
        <v>47</v>
      </c>
      <c r="V176" s="620"/>
      <c r="W176" s="612"/>
      <c r="X176" s="603" t="s">
        <v>13</v>
      </c>
      <c r="Y176" s="603" t="s">
        <v>48</v>
      </c>
      <c r="Z176" s="603" t="s">
        <v>49</v>
      </c>
      <c r="AA176" s="603" t="s">
        <v>47</v>
      </c>
      <c r="AB176" s="21"/>
      <c r="AC176" s="21"/>
      <c r="AD176" s="21"/>
      <c r="AE176" s="21"/>
      <c r="AF176" s="21"/>
      <c r="AG176" s="21"/>
      <c r="AH176" s="21"/>
      <c r="AI176" s="637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6"/>
      <c r="AT176" s="636"/>
      <c r="AU176" s="636"/>
      <c r="AV176" s="636"/>
      <c r="AW176" s="636"/>
      <c r="AX176" s="636"/>
      <c r="AY176" s="636"/>
      <c r="AZ176" s="636"/>
      <c r="BA176" s="636"/>
    </row>
    <row r="177" spans="1:53" ht="15.75" customHeight="1">
      <c r="A177" s="555"/>
      <c r="B177" s="596"/>
      <c r="C177" s="596"/>
      <c r="D177" s="596"/>
      <c r="E177" s="599"/>
      <c r="F177" s="602"/>
      <c r="G177" s="295" t="s">
        <v>50</v>
      </c>
      <c r="H177" s="295" t="s">
        <v>51</v>
      </c>
      <c r="I177" s="596"/>
      <c r="J177" s="606"/>
      <c r="K177" s="617"/>
      <c r="L177" s="596"/>
      <c r="M177" s="619"/>
      <c r="N177" s="612"/>
      <c r="O177" s="603"/>
      <c r="P177" s="603"/>
      <c r="Q177" s="603"/>
      <c r="R177" s="613"/>
      <c r="S177" s="614"/>
      <c r="T177" s="603"/>
      <c r="U177" s="603"/>
      <c r="V177" s="620"/>
      <c r="W177" s="612"/>
      <c r="X177" s="603"/>
      <c r="Y177" s="603"/>
      <c r="Z177" s="603"/>
      <c r="AA177" s="603"/>
      <c r="AB177" s="21"/>
      <c r="AC177" s="21"/>
      <c r="AD177" s="21"/>
      <c r="AE177" s="21"/>
      <c r="AF177" s="21"/>
      <c r="AG177" s="21"/>
      <c r="AH177" s="21"/>
      <c r="AI177" s="637"/>
      <c r="AJ177" s="635"/>
      <c r="AK177" s="635"/>
      <c r="AL177" s="303"/>
      <c r="AM177" s="303"/>
      <c r="AN177" s="303"/>
      <c r="AO177" s="303"/>
      <c r="AP177" s="303"/>
      <c r="AQ177" s="303"/>
      <c r="AR177" s="303"/>
      <c r="AS177" s="21"/>
      <c r="AT177" s="21"/>
      <c r="AU177" s="21"/>
      <c r="AV177" s="304"/>
      <c r="AW177" s="303"/>
      <c r="AX177" s="303"/>
      <c r="AY177" s="303"/>
      <c r="AZ177" s="303"/>
      <c r="BA177" s="303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SUM('13:20'!G178)</f>
        <v>0</v>
      </c>
      <c r="H178" s="95">
        <f t="shared" ref="H178:H183" si="27">D178*G178</f>
        <v>0</v>
      </c>
      <c r="I178" s="93">
        <f>SUM('13:20'!I178)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SUM('13:20'!N178)</f>
        <v>0</v>
      </c>
      <c r="O178" s="93">
        <f>SUM('13:20'!O178)</f>
        <v>0</v>
      </c>
      <c r="P178" s="93">
        <f>SUM('13:20'!P178)</f>
        <v>0</v>
      </c>
      <c r="Q178" s="93">
        <f>SUM('13:20'!Q178)</f>
        <v>0</v>
      </c>
      <c r="R178" s="93">
        <f>SUM('13:20'!R178)</f>
        <v>0</v>
      </c>
      <c r="S178" s="93">
        <f>SUM('13:20'!S178)</f>
        <v>0</v>
      </c>
      <c r="T178" s="93">
        <f>SUM('13:20'!T178)</f>
        <v>0</v>
      </c>
      <c r="U178" s="93">
        <f>SUM('13:20'!U178)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SUM('13:20'!X178)</f>
        <v>0</v>
      </c>
      <c r="Y178" s="93">
        <f>SUM('13:20'!Y178)</f>
        <v>0</v>
      </c>
      <c r="Z178" s="93">
        <f>SUM('13:20'!Z178)</f>
        <v>0</v>
      </c>
      <c r="AA178" s="93">
        <f>SUM('13:20'!AA178)</f>
        <v>0</v>
      </c>
      <c r="AB178" s="73"/>
      <c r="AC178" s="54"/>
      <c r="AD178" s="306"/>
      <c r="AE178" s="54"/>
      <c r="AF178" s="54"/>
      <c r="AG178" s="54"/>
      <c r="AH178" s="54"/>
      <c r="AI178" s="57"/>
      <c r="AJ178" s="57"/>
      <c r="AK178" s="57"/>
      <c r="AL178" s="305"/>
      <c r="AM178" s="54"/>
      <c r="AN178" s="305"/>
      <c r="AO178" s="30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SUM('13:20'!G179)</f>
        <v>0</v>
      </c>
      <c r="H179" s="95">
        <f t="shared" si="27"/>
        <v>0</v>
      </c>
      <c r="I179" s="93">
        <f>SUM('13:20'!I179)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SUM('13:20'!N179)</f>
        <v>0</v>
      </c>
      <c r="O179" s="93">
        <f>SUM('13:20'!O179)</f>
        <v>0</v>
      </c>
      <c r="P179" s="93">
        <f>SUM('13:20'!P179)</f>
        <v>0</v>
      </c>
      <c r="Q179" s="93">
        <f>SUM('13:20'!Q179)</f>
        <v>0</v>
      </c>
      <c r="R179" s="93">
        <f>SUM('13:20'!R179)</f>
        <v>0</v>
      </c>
      <c r="S179" s="93">
        <f>SUM('13:20'!S179)</f>
        <v>0</v>
      </c>
      <c r="T179" s="93">
        <f>SUM('13:20'!T179)</f>
        <v>0</v>
      </c>
      <c r="U179" s="93">
        <f>SUM('13:20'!U179)</f>
        <v>0</v>
      </c>
      <c r="V179" s="202">
        <f t="shared" si="29"/>
        <v>0</v>
      </c>
      <c r="W179" s="33" t="str">
        <f t="shared" si="30"/>
        <v/>
      </c>
      <c r="X179" s="93">
        <f>SUM('13:20'!X179)</f>
        <v>0</v>
      </c>
      <c r="Y179" s="93">
        <f>SUM('13:20'!Y179)</f>
        <v>0</v>
      </c>
      <c r="Z179" s="93">
        <f>SUM('13:20'!Z179)</f>
        <v>0</v>
      </c>
      <c r="AA179" s="93">
        <f>SUM('13:20'!AA179)</f>
        <v>0</v>
      </c>
      <c r="AB179" s="73"/>
      <c r="AC179" s="54"/>
      <c r="AD179" s="30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05"/>
      <c r="AO179" s="54"/>
      <c r="AP179" s="305"/>
      <c r="AQ179" s="54"/>
      <c r="AR179" s="54"/>
      <c r="AS179" s="305"/>
      <c r="AT179" s="305"/>
      <c r="AU179" s="305"/>
      <c r="AV179" s="305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SUM('13:20'!G180)</f>
        <v>0</v>
      </c>
      <c r="H180" s="95">
        <f t="shared" si="27"/>
        <v>0</v>
      </c>
      <c r="I180" s="93">
        <f>SUM('13:20'!I180)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SUM('13:20'!N180)</f>
        <v>0</v>
      </c>
      <c r="O180" s="93">
        <f>SUM('13:20'!O180)</f>
        <v>0</v>
      </c>
      <c r="P180" s="93">
        <f>SUM('13:20'!P180)</f>
        <v>0</v>
      </c>
      <c r="Q180" s="93">
        <f>SUM('13:20'!Q180)</f>
        <v>0</v>
      </c>
      <c r="R180" s="93">
        <f>SUM('13:20'!R180)</f>
        <v>0</v>
      </c>
      <c r="S180" s="93">
        <f>SUM('13:20'!S180)</f>
        <v>0</v>
      </c>
      <c r="T180" s="93">
        <f>SUM('13:20'!T180)</f>
        <v>0</v>
      </c>
      <c r="U180" s="93">
        <f>SUM('13:20'!U180)</f>
        <v>0</v>
      </c>
      <c r="V180" s="202">
        <f t="shared" si="29"/>
        <v>0</v>
      </c>
      <c r="W180" s="33" t="str">
        <f t="shared" si="30"/>
        <v/>
      </c>
      <c r="X180" s="93">
        <f>SUM('13:20'!X180)</f>
        <v>0</v>
      </c>
      <c r="Y180" s="93">
        <f>SUM('13:20'!Y180)</f>
        <v>0</v>
      </c>
      <c r="Z180" s="93">
        <f>SUM('13:20'!Z180)</f>
        <v>0</v>
      </c>
      <c r="AA180" s="93">
        <f>SUM('13:20'!AA180)</f>
        <v>0</v>
      </c>
      <c r="AB180" s="73"/>
      <c r="AC180" s="54"/>
      <c r="AD180" s="30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0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SUM('13:20'!G181)</f>
        <v>554</v>
      </c>
      <c r="H181" s="95">
        <f t="shared" si="27"/>
        <v>2786.6200000000003</v>
      </c>
      <c r="I181" s="93">
        <f>SUM('13:20'!I181)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28"/>
        <v>-3.1578947368421062</v>
      </c>
      <c r="N181" s="93">
        <f>SUM('13:20'!N181)</f>
        <v>0</v>
      </c>
      <c r="O181" s="93">
        <f>SUM('13:20'!O181)</f>
        <v>0</v>
      </c>
      <c r="P181" s="93">
        <f>SUM('13:20'!P181)</f>
        <v>0</v>
      </c>
      <c r="Q181" s="93">
        <f>SUM('13:20'!Q181)</f>
        <v>0</v>
      </c>
      <c r="R181" s="93">
        <f>SUM('13:20'!R181)</f>
        <v>0</v>
      </c>
      <c r="S181" s="93">
        <f>SUM('13:20'!S181)</f>
        <v>0</v>
      </c>
      <c r="T181" s="93">
        <f>SUM('13:20'!T181)</f>
        <v>0</v>
      </c>
      <c r="U181" s="93">
        <f>SUM('13:20'!U181)</f>
        <v>0</v>
      </c>
      <c r="V181" s="202">
        <f t="shared" si="29"/>
        <v>0</v>
      </c>
      <c r="W181" s="33">
        <f t="shared" si="30"/>
        <v>0</v>
      </c>
      <c r="X181" s="93">
        <f>SUM('13:20'!X181)</f>
        <v>0</v>
      </c>
      <c r="Y181" s="93">
        <f>SUM('13:20'!Y181)</f>
        <v>0</v>
      </c>
      <c r="Z181" s="93">
        <f>SUM('13:20'!Z181)</f>
        <v>0</v>
      </c>
      <c r="AA181" s="93">
        <f>SUM('13:20'!AA181)</f>
        <v>0</v>
      </c>
      <c r="AB181" s="73"/>
      <c r="AC181" s="54"/>
      <c r="AD181" s="30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SUM('13:20'!G182)</f>
        <v>555</v>
      </c>
      <c r="H182" s="95">
        <f t="shared" si="27"/>
        <v>2791.65</v>
      </c>
      <c r="I182" s="93">
        <f>SUM('13:20'!I182)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SUM('13:20'!N182)</f>
        <v>0</v>
      </c>
      <c r="O182" s="93">
        <f>SUM('13:20'!O182)</f>
        <v>0</v>
      </c>
      <c r="P182" s="93">
        <f>SUM('13:20'!P182)</f>
        <v>0</v>
      </c>
      <c r="Q182" s="93">
        <f>SUM('13:20'!Q182)</f>
        <v>0</v>
      </c>
      <c r="R182" s="93">
        <f>SUM('13:20'!R182)</f>
        <v>0</v>
      </c>
      <c r="S182" s="93">
        <f>SUM('13:20'!S182)</f>
        <v>0</v>
      </c>
      <c r="T182" s="93">
        <f>SUM('13:20'!T182)</f>
        <v>0</v>
      </c>
      <c r="U182" s="93">
        <f>SUM('13:20'!U182)</f>
        <v>0</v>
      </c>
      <c r="V182" s="202">
        <f t="shared" si="29"/>
        <v>0</v>
      </c>
      <c r="W182" s="33">
        <f t="shared" si="30"/>
        <v>0</v>
      </c>
      <c r="X182" s="93">
        <f>SUM('13:20'!X182)</f>
        <v>0</v>
      </c>
      <c r="Y182" s="93">
        <f>SUM('13:20'!Y182)</f>
        <v>0</v>
      </c>
      <c r="Z182" s="93">
        <f>SUM('13:20'!Z182)</f>
        <v>0</v>
      </c>
      <c r="AA182" s="93">
        <f>SUM('13:20'!AA182)</f>
        <v>0</v>
      </c>
      <c r="AB182" s="73"/>
      <c r="AC182" s="54"/>
      <c r="AD182" s="30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SUM('13:20'!G183)</f>
        <v>405</v>
      </c>
      <c r="H183" s="95">
        <f t="shared" si="27"/>
        <v>2041.2</v>
      </c>
      <c r="I183" s="93">
        <f>SUM('13:20'!I183)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SUM('13:20'!N183)</f>
        <v>0</v>
      </c>
      <c r="O183" s="93">
        <f>SUM('13:20'!O183)</f>
        <v>0</v>
      </c>
      <c r="P183" s="93">
        <f>SUM('13:20'!P183)</f>
        <v>0</v>
      </c>
      <c r="Q183" s="93">
        <f>SUM('13:20'!Q183)</f>
        <v>0</v>
      </c>
      <c r="R183" s="93">
        <f>SUM('13:20'!R183)</f>
        <v>0</v>
      </c>
      <c r="S183" s="93">
        <f>SUM('13:20'!S183)</f>
        <v>0</v>
      </c>
      <c r="T183" s="93">
        <f>SUM('13:20'!T183)</f>
        <v>0</v>
      </c>
      <c r="U183" s="93">
        <f>SUM('13:20'!U183)</f>
        <v>0</v>
      </c>
      <c r="V183" s="202">
        <f t="shared" si="29"/>
        <v>0</v>
      </c>
      <c r="W183" s="33">
        <f t="shared" si="30"/>
        <v>0</v>
      </c>
      <c r="X183" s="93">
        <f>SUM('13:20'!X183)</f>
        <v>0</v>
      </c>
      <c r="Y183" s="93">
        <f>SUM('13:20'!Y183)</f>
        <v>0</v>
      </c>
      <c r="Z183" s="93">
        <f>SUM('13:20'!Z183)</f>
        <v>0</v>
      </c>
      <c r="AA183" s="93">
        <f>SUM('13:20'!AA183)</f>
        <v>0</v>
      </c>
      <c r="AB183" s="73"/>
      <c r="AC183" s="54"/>
      <c r="AD183" s="30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SUM('13:20'!G184)</f>
        <v>0</v>
      </c>
      <c r="H184" s="95">
        <f>D184*G184</f>
        <v>0</v>
      </c>
      <c r="I184" s="93">
        <f>SUM('13:20'!I184)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SUM('13:20'!N184)</f>
        <v>0</v>
      </c>
      <c r="O184" s="93">
        <f>SUM('13:20'!O184)</f>
        <v>0</v>
      </c>
      <c r="P184" s="93">
        <f>SUM('13:20'!P184)</f>
        <v>0</v>
      </c>
      <c r="Q184" s="93">
        <f>SUM('13:20'!Q184)</f>
        <v>0</v>
      </c>
      <c r="R184" s="93">
        <f>SUM('13:20'!R184)</f>
        <v>0</v>
      </c>
      <c r="S184" s="93">
        <f>SUM('13:20'!S184)</f>
        <v>0</v>
      </c>
      <c r="T184" s="93">
        <f>SUM('13:20'!T184)</f>
        <v>0</v>
      </c>
      <c r="U184" s="93">
        <f>SUM('13:20'!U184)</f>
        <v>0</v>
      </c>
      <c r="V184" s="202">
        <f t="shared" si="29"/>
        <v>0</v>
      </c>
      <c r="W184" s="33" t="str">
        <f t="shared" si="30"/>
        <v/>
      </c>
      <c r="X184" s="93">
        <f>SUM('13:20'!X184)</f>
        <v>0</v>
      </c>
      <c r="Y184" s="93">
        <f>SUM('13:20'!Y184)</f>
        <v>0</v>
      </c>
      <c r="Z184" s="93">
        <f>SUM('13:20'!Z184)</f>
        <v>0</v>
      </c>
      <c r="AA184" s="93">
        <f>SUM('13:20'!AA184)</f>
        <v>0</v>
      </c>
      <c r="AB184" s="73"/>
      <c r="AC184" s="54"/>
      <c r="AD184" s="30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SUM('13:20'!G185)</f>
        <v>0</v>
      </c>
      <c r="H185" s="95">
        <f t="shared" ref="H185:H198" si="31">D185*G185</f>
        <v>0</v>
      </c>
      <c r="I185" s="93">
        <f>SUM('13:20'!I185)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SUM('13:20'!N185)</f>
        <v>0</v>
      </c>
      <c r="O185" s="93">
        <f>SUM('13:20'!O185)</f>
        <v>0</v>
      </c>
      <c r="P185" s="93">
        <f>SUM('13:20'!P185)</f>
        <v>0</v>
      </c>
      <c r="Q185" s="93">
        <f>SUM('13:20'!Q185)</f>
        <v>0</v>
      </c>
      <c r="R185" s="93">
        <f>SUM('13:20'!R185)</f>
        <v>0</v>
      </c>
      <c r="S185" s="93">
        <f>SUM('13:20'!S185)</f>
        <v>0</v>
      </c>
      <c r="T185" s="93">
        <f>SUM('13:20'!T185)</f>
        <v>0</v>
      </c>
      <c r="U185" s="93">
        <f>SUM('13:20'!U185)</f>
        <v>0</v>
      </c>
      <c r="V185" s="202">
        <f t="shared" si="29"/>
        <v>0</v>
      </c>
      <c r="W185" s="33" t="str">
        <f t="shared" si="30"/>
        <v/>
      </c>
      <c r="X185" s="93">
        <f>SUM('13:20'!X185)</f>
        <v>0</v>
      </c>
      <c r="Y185" s="93">
        <f>SUM('13:20'!Y185)</f>
        <v>0</v>
      </c>
      <c r="Z185" s="93">
        <f>SUM('13:20'!Z185)</f>
        <v>0</v>
      </c>
      <c r="AA185" s="93">
        <f>SUM('13:20'!AA185)</f>
        <v>0</v>
      </c>
      <c r="AB185" s="73"/>
      <c r="AC185" s="54"/>
      <c r="AD185" s="30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SUM('13:20'!G186)</f>
        <v>0</v>
      </c>
      <c r="H186" s="95">
        <f t="shared" si="31"/>
        <v>0</v>
      </c>
      <c r="I186" s="93">
        <f>SUM('13:20'!I186)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SUM('13:20'!N186)</f>
        <v>0</v>
      </c>
      <c r="O186" s="93">
        <f>SUM('13:20'!O186)</f>
        <v>0</v>
      </c>
      <c r="P186" s="93">
        <f>SUM('13:20'!P186)</f>
        <v>0</v>
      </c>
      <c r="Q186" s="93">
        <f>SUM('13:20'!Q186)</f>
        <v>0</v>
      </c>
      <c r="R186" s="93">
        <f>SUM('13:20'!R186)</f>
        <v>0</v>
      </c>
      <c r="S186" s="93">
        <f>SUM('13:20'!S186)</f>
        <v>0</v>
      </c>
      <c r="T186" s="93">
        <f>SUM('13:20'!T186)</f>
        <v>0</v>
      </c>
      <c r="U186" s="93">
        <f>SUM('13:20'!U186)</f>
        <v>0</v>
      </c>
      <c r="V186" s="202">
        <f t="shared" si="29"/>
        <v>0</v>
      </c>
      <c r="W186" s="33" t="str">
        <f t="shared" si="30"/>
        <v/>
      </c>
      <c r="X186" s="93">
        <f>SUM('13:20'!X186)</f>
        <v>0</v>
      </c>
      <c r="Y186" s="93">
        <f>SUM('13:20'!Y186)</f>
        <v>0</v>
      </c>
      <c r="Z186" s="93">
        <f>SUM('13:20'!Z186)</f>
        <v>0</v>
      </c>
      <c r="AA186" s="93">
        <f>SUM('13:20'!AA186)</f>
        <v>0</v>
      </c>
      <c r="AB186" s="73"/>
      <c r="AC186" s="54"/>
      <c r="AD186" s="306"/>
      <c r="AE186" s="54"/>
      <c r="AF186" s="54"/>
      <c r="AG186" s="54"/>
      <c r="AH186" s="54"/>
      <c r="AI186" s="57"/>
      <c r="AJ186" s="57"/>
      <c r="AK186" s="57"/>
      <c r="AL186" s="305"/>
      <c r="AM186" s="54"/>
      <c r="AN186" s="54"/>
      <c r="AO186" s="54"/>
      <c r="AP186" s="305"/>
      <c r="AQ186" s="305"/>
      <c r="AR186" s="30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SUM('13:20'!G187)</f>
        <v>0</v>
      </c>
      <c r="H187" s="95">
        <f t="shared" si="31"/>
        <v>0</v>
      </c>
      <c r="I187" s="93">
        <f>SUM('13:20'!I187)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SUM('13:20'!N187)</f>
        <v>0</v>
      </c>
      <c r="O187" s="93">
        <f>SUM('13:20'!O187)</f>
        <v>0</v>
      </c>
      <c r="P187" s="93">
        <f>SUM('13:20'!P187)</f>
        <v>0</v>
      </c>
      <c r="Q187" s="93">
        <f>SUM('13:20'!Q187)</f>
        <v>0</v>
      </c>
      <c r="R187" s="93">
        <f>SUM('13:20'!R187)</f>
        <v>0</v>
      </c>
      <c r="S187" s="93">
        <f>SUM('13:20'!S187)</f>
        <v>0</v>
      </c>
      <c r="T187" s="93">
        <f>SUM('13:20'!T187)</f>
        <v>0</v>
      </c>
      <c r="U187" s="93">
        <f>SUM('13:20'!U187)</f>
        <v>0</v>
      </c>
      <c r="V187" s="202">
        <f t="shared" si="29"/>
        <v>0</v>
      </c>
      <c r="W187" s="33" t="str">
        <f t="shared" si="30"/>
        <v/>
      </c>
      <c r="X187" s="93">
        <f>SUM('13:20'!X187)</f>
        <v>0</v>
      </c>
      <c r="Y187" s="93">
        <f>SUM('13:20'!Y187)</f>
        <v>0</v>
      </c>
      <c r="Z187" s="93">
        <f>SUM('13:20'!Z187)</f>
        <v>0</v>
      </c>
      <c r="AA187" s="93">
        <f>SUM('13:20'!AA187)</f>
        <v>0</v>
      </c>
      <c r="AB187" s="73"/>
      <c r="AC187" s="54"/>
      <c r="AD187" s="30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SUM('13:20'!G188)</f>
        <v>0</v>
      </c>
      <c r="H188" s="95">
        <f t="shared" si="31"/>
        <v>0</v>
      </c>
      <c r="I188" s="93">
        <f>SUM('13:20'!I188)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SUM('13:20'!N188)</f>
        <v>0</v>
      </c>
      <c r="O188" s="93">
        <f>SUM('13:20'!O188)</f>
        <v>0</v>
      </c>
      <c r="P188" s="93">
        <f>SUM('13:20'!P188)</f>
        <v>0</v>
      </c>
      <c r="Q188" s="93">
        <f>SUM('13:20'!Q188)</f>
        <v>0</v>
      </c>
      <c r="R188" s="93">
        <f>SUM('13:20'!R188)</f>
        <v>0</v>
      </c>
      <c r="S188" s="93">
        <f>SUM('13:20'!S188)</f>
        <v>0</v>
      </c>
      <c r="T188" s="93">
        <f>SUM('13:20'!T188)</f>
        <v>0</v>
      </c>
      <c r="U188" s="93">
        <f>SUM('13:20'!U188)</f>
        <v>0</v>
      </c>
      <c r="V188" s="202">
        <f t="shared" si="29"/>
        <v>0</v>
      </c>
      <c r="W188" s="33" t="str">
        <f t="shared" si="30"/>
        <v/>
      </c>
      <c r="X188" s="93">
        <f>SUM('13:20'!X188)</f>
        <v>0</v>
      </c>
      <c r="Y188" s="93">
        <f>SUM('13:20'!Y188)</f>
        <v>0</v>
      </c>
      <c r="Z188" s="93">
        <f>SUM('13:20'!Z188)</f>
        <v>0</v>
      </c>
      <c r="AA188" s="93">
        <f>SUM('13:20'!AA188)</f>
        <v>0</v>
      </c>
      <c r="AB188" s="73"/>
      <c r="AC188" s="54"/>
      <c r="AD188" s="30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380</v>
      </c>
      <c r="D189" s="107"/>
      <c r="E189" s="17"/>
      <c r="F189" s="6"/>
      <c r="G189" s="93">
        <f>SUM('13:20'!G189)</f>
        <v>0</v>
      </c>
      <c r="H189" s="95">
        <f t="shared" si="31"/>
        <v>0</v>
      </c>
      <c r="I189" s="93">
        <f>SUM('13:20'!I189)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SUM('13:20'!N189)</f>
        <v>0</v>
      </c>
      <c r="O189" s="93">
        <f>SUM('13:20'!O189)</f>
        <v>0</v>
      </c>
      <c r="P189" s="93">
        <f>SUM('13:20'!P189)</f>
        <v>0</v>
      </c>
      <c r="Q189" s="93">
        <f>SUM('13:20'!Q189)</f>
        <v>0</v>
      </c>
      <c r="R189" s="93">
        <f>SUM('13:20'!R189)</f>
        <v>0</v>
      </c>
      <c r="S189" s="93">
        <f>SUM('13:20'!S189)</f>
        <v>0</v>
      </c>
      <c r="T189" s="93">
        <f>SUM('13:20'!T189)</f>
        <v>0</v>
      </c>
      <c r="U189" s="93">
        <f>SUM('13:20'!U189)</f>
        <v>0</v>
      </c>
      <c r="V189" s="202">
        <f t="shared" si="29"/>
        <v>0</v>
      </c>
      <c r="W189" s="33" t="str">
        <f t="shared" si="30"/>
        <v/>
      </c>
      <c r="X189" s="93">
        <f>SUM('13:20'!X189)</f>
        <v>0</v>
      </c>
      <c r="Y189" s="93">
        <f>SUM('13:20'!Y189)</f>
        <v>0</v>
      </c>
      <c r="Z189" s="93">
        <f>SUM('13:20'!Z189)</f>
        <v>0</v>
      </c>
      <c r="AA189" s="93">
        <f>SUM('13:20'!AA189)</f>
        <v>0</v>
      </c>
      <c r="AB189" s="73"/>
      <c r="AC189" s="54"/>
      <c r="AD189" s="30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381</v>
      </c>
      <c r="D190" s="107">
        <v>5.0599999999999996</v>
      </c>
      <c r="E190" s="17"/>
      <c r="F190" s="6"/>
      <c r="G190" s="93">
        <f>SUM('13:20'!G190)</f>
        <v>0</v>
      </c>
      <c r="H190" s="95">
        <f t="shared" si="31"/>
        <v>0</v>
      </c>
      <c r="I190" s="93">
        <f>SUM('13:20'!I190)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SUM('13:20'!N190)</f>
        <v>0</v>
      </c>
      <c r="O190" s="93">
        <f>SUM('13:20'!O190)</f>
        <v>0</v>
      </c>
      <c r="P190" s="93">
        <f>SUM('13:20'!P190)</f>
        <v>0</v>
      </c>
      <c r="Q190" s="93">
        <f>SUM('13:20'!Q190)</f>
        <v>0</v>
      </c>
      <c r="R190" s="93">
        <f>SUM('13:20'!R190)</f>
        <v>0</v>
      </c>
      <c r="S190" s="93">
        <f>SUM('13:20'!S190)</f>
        <v>0</v>
      </c>
      <c r="T190" s="93">
        <f>SUM('13:20'!T190)</f>
        <v>0</v>
      </c>
      <c r="U190" s="93">
        <f>SUM('13:20'!U190)</f>
        <v>0</v>
      </c>
      <c r="V190" s="202">
        <f>SUM(X190:AA190)</f>
        <v>0</v>
      </c>
      <c r="W190" s="33" t="str">
        <f>IF(ISERROR(V190/G190),"",V190/G190)</f>
        <v/>
      </c>
      <c r="X190" s="93">
        <f>SUM('13:20'!X190)</f>
        <v>0</v>
      </c>
      <c r="Y190" s="93">
        <f>SUM('13:20'!Y190)</f>
        <v>0</v>
      </c>
      <c r="Z190" s="93">
        <f>SUM('13:20'!Z190)</f>
        <v>0</v>
      </c>
      <c r="AA190" s="93">
        <f>SUM('13:20'!AA190)</f>
        <v>0</v>
      </c>
      <c r="AB190" s="73"/>
      <c r="AC190" s="54"/>
      <c r="AD190" s="30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SUM('13:20'!G191)</f>
        <v>888</v>
      </c>
      <c r="H191" s="95">
        <f t="shared" si="31"/>
        <v>4519.92</v>
      </c>
      <c r="I191" s="93">
        <f>SUM('13:20'!I191)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2"/>
        <v>6.391304347826086</v>
      </c>
      <c r="N191" s="93">
        <f>SUM('13:20'!N191)</f>
        <v>0</v>
      </c>
      <c r="O191" s="93">
        <f>SUM('13:20'!O191)</f>
        <v>0</v>
      </c>
      <c r="P191" s="93">
        <f>SUM('13:20'!P191)</f>
        <v>0</v>
      </c>
      <c r="Q191" s="93">
        <f>SUM('13:20'!Q191)</f>
        <v>0</v>
      </c>
      <c r="R191" s="93">
        <f>SUM('13:20'!R191)</f>
        <v>0</v>
      </c>
      <c r="S191" s="93">
        <f>SUM('13:20'!S191)</f>
        <v>0</v>
      </c>
      <c r="T191" s="93">
        <f>SUM('13:20'!T191)</f>
        <v>0</v>
      </c>
      <c r="U191" s="93">
        <f>SUM('13:20'!U191)</f>
        <v>0</v>
      </c>
      <c r="V191" s="202">
        <f>SUM(X191:AA191)</f>
        <v>0</v>
      </c>
      <c r="W191" s="33">
        <f>IF(ISERROR(V191/G191),"",V191/G191)</f>
        <v>0</v>
      </c>
      <c r="X191" s="93">
        <f>SUM('13:20'!X191)</f>
        <v>0</v>
      </c>
      <c r="Y191" s="93">
        <f>SUM('13:20'!Y191)</f>
        <v>0</v>
      </c>
      <c r="Z191" s="93">
        <f>SUM('13:20'!Z191)</f>
        <v>0</v>
      </c>
      <c r="AA191" s="93">
        <f>SUM('13:20'!AA191)</f>
        <v>0</v>
      </c>
      <c r="AB191" s="73"/>
      <c r="AC191" s="54"/>
      <c r="AD191" s="30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SUM('13:20'!G192)</f>
        <v>0</v>
      </c>
      <c r="H192" s="95">
        <f t="shared" si="31"/>
        <v>0</v>
      </c>
      <c r="I192" s="93">
        <f>SUM('13:20'!I192)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SUM('13:20'!N192)</f>
        <v>0</v>
      </c>
      <c r="O192" s="93">
        <f>SUM('13:20'!O192)</f>
        <v>0</v>
      </c>
      <c r="P192" s="93">
        <f>SUM('13:20'!P192)</f>
        <v>0</v>
      </c>
      <c r="Q192" s="93">
        <f>SUM('13:20'!Q192)</f>
        <v>0</v>
      </c>
      <c r="R192" s="93">
        <f>SUM('13:20'!R192)</f>
        <v>0</v>
      </c>
      <c r="S192" s="93">
        <f>SUM('13:20'!S192)</f>
        <v>0</v>
      </c>
      <c r="T192" s="93">
        <f>SUM('13:20'!T192)</f>
        <v>0</v>
      </c>
      <c r="U192" s="93">
        <f>SUM('13:20'!U192)</f>
        <v>0</v>
      </c>
      <c r="V192" s="202">
        <f>SUM(X192:AA192)</f>
        <v>0</v>
      </c>
      <c r="W192" s="33" t="str">
        <f>IF(ISERROR(V192/G192),"",V192/G192)</f>
        <v/>
      </c>
      <c r="X192" s="93">
        <f>SUM('13:20'!X192)</f>
        <v>0</v>
      </c>
      <c r="Y192" s="93">
        <f>SUM('13:20'!Y192)</f>
        <v>0</v>
      </c>
      <c r="Z192" s="93">
        <f>SUM('13:20'!Z192)</f>
        <v>0</v>
      </c>
      <c r="AA192" s="93">
        <f>SUM('13:20'!AA192)</f>
        <v>0</v>
      </c>
      <c r="AB192" s="73"/>
      <c r="AC192" s="54"/>
      <c r="AD192" s="30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293" t="s">
        <v>190</v>
      </c>
      <c r="D193" s="107">
        <v>4.8</v>
      </c>
      <c r="E193" s="17"/>
      <c r="F193" s="6"/>
      <c r="G193" s="93">
        <f>SUM('13:20'!G193)</f>
        <v>0</v>
      </c>
      <c r="H193" s="95">
        <f t="shared" si="31"/>
        <v>0</v>
      </c>
      <c r="I193" s="93">
        <f>SUM('13:20'!I193)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SUM('13:20'!N193)</f>
        <v>0</v>
      </c>
      <c r="O193" s="93">
        <f>SUM('13:20'!O193)</f>
        <v>0</v>
      </c>
      <c r="P193" s="93">
        <f>SUM('13:20'!P193)</f>
        <v>0</v>
      </c>
      <c r="Q193" s="93">
        <f>SUM('13:20'!Q193)</f>
        <v>0</v>
      </c>
      <c r="R193" s="93">
        <f>SUM('13:20'!R193)</f>
        <v>0</v>
      </c>
      <c r="S193" s="93">
        <f>SUM('13:20'!S193)</f>
        <v>0</v>
      </c>
      <c r="T193" s="93">
        <f>SUM('13:20'!T193)</f>
        <v>0</v>
      </c>
      <c r="U193" s="93">
        <f>SUM('13:20'!U193)</f>
        <v>0</v>
      </c>
      <c r="V193" s="202">
        <f>SUM(X193:AA193)</f>
        <v>0</v>
      </c>
      <c r="W193" s="33" t="str">
        <f>IF(ISERROR(V193/G193),"",V193/G193)</f>
        <v/>
      </c>
      <c r="X193" s="93">
        <f>SUM('13:20'!X193)</f>
        <v>0</v>
      </c>
      <c r="Y193" s="93">
        <f>SUM('13:20'!Y193)</f>
        <v>0</v>
      </c>
      <c r="Z193" s="93">
        <f>SUM('13:20'!Z193)</f>
        <v>0</v>
      </c>
      <c r="AA193" s="93">
        <f>SUM('13:20'!AA193)</f>
        <v>0</v>
      </c>
      <c r="AB193" s="73"/>
      <c r="AC193" s="54"/>
      <c r="AD193" s="30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293" t="s">
        <v>187</v>
      </c>
      <c r="D194" s="107">
        <v>4.8</v>
      </c>
      <c r="E194" s="17"/>
      <c r="F194" s="13"/>
      <c r="G194" s="93">
        <f>SUM('13:20'!G194)</f>
        <v>0</v>
      </c>
      <c r="H194" s="95">
        <f t="shared" si="31"/>
        <v>0</v>
      </c>
      <c r="I194" s="93">
        <f>SUM('13:20'!I194)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SUM('13:20'!N194)</f>
        <v>0</v>
      </c>
      <c r="O194" s="93">
        <f>SUM('13:20'!O194)</f>
        <v>0</v>
      </c>
      <c r="P194" s="93">
        <f>SUM('13:20'!P194)</f>
        <v>0</v>
      </c>
      <c r="Q194" s="93">
        <f>SUM('13:20'!Q194)</f>
        <v>0</v>
      </c>
      <c r="R194" s="93">
        <f>SUM('13:20'!R194)</f>
        <v>0</v>
      </c>
      <c r="S194" s="93">
        <f>SUM('13:20'!S194)</f>
        <v>0</v>
      </c>
      <c r="T194" s="93">
        <f>SUM('13:20'!T194)</f>
        <v>0</v>
      </c>
      <c r="U194" s="93">
        <f>SUM('13:20'!U194)</f>
        <v>0</v>
      </c>
      <c r="V194" s="202">
        <f>SUM(X194:AA194)</f>
        <v>0</v>
      </c>
      <c r="W194" s="33" t="str">
        <f>IF(ISERROR(V194/G194),"",V194/G194)</f>
        <v/>
      </c>
      <c r="X194" s="93">
        <f>SUM('13:20'!X194)</f>
        <v>0</v>
      </c>
      <c r="Y194" s="93">
        <f>SUM('13:20'!Y194)</f>
        <v>0</v>
      </c>
      <c r="Z194" s="93">
        <f>SUM('13:20'!Z194)</f>
        <v>0</v>
      </c>
      <c r="AA194" s="93">
        <f>SUM('13:20'!AA194)</f>
        <v>0</v>
      </c>
      <c r="AB194" s="73"/>
      <c r="AC194" s="54"/>
      <c r="AD194" s="30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293" t="s">
        <v>179</v>
      </c>
      <c r="D195" s="107">
        <v>4.8</v>
      </c>
      <c r="E195" s="17"/>
      <c r="F195" s="13"/>
      <c r="G195" s="93">
        <f>SUM('13:20'!G195)</f>
        <v>0</v>
      </c>
      <c r="H195" s="95">
        <f t="shared" si="31"/>
        <v>0</v>
      </c>
      <c r="I195" s="93">
        <f>SUM('13:20'!I195)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SUM('13:20'!N195)</f>
        <v>0</v>
      </c>
      <c r="O195" s="93">
        <f>SUM('13:20'!O195)</f>
        <v>0</v>
      </c>
      <c r="P195" s="93">
        <f>SUM('13:20'!P195)</f>
        <v>0</v>
      </c>
      <c r="Q195" s="93">
        <f>SUM('13:20'!Q195)</f>
        <v>0</v>
      </c>
      <c r="R195" s="93">
        <f>SUM('13:20'!R195)</f>
        <v>0</v>
      </c>
      <c r="S195" s="93">
        <f>SUM('13:20'!S195)</f>
        <v>0</v>
      </c>
      <c r="T195" s="93">
        <f>SUM('13:20'!T195)</f>
        <v>0</v>
      </c>
      <c r="U195" s="93">
        <f>SUM('13:20'!U195)</f>
        <v>0</v>
      </c>
      <c r="V195" s="202"/>
      <c r="W195" s="33"/>
      <c r="X195" s="93">
        <f>SUM('13:20'!X195)</f>
        <v>0</v>
      </c>
      <c r="Y195" s="93">
        <f>SUM('13:20'!Y195)</f>
        <v>0</v>
      </c>
      <c r="Z195" s="93">
        <f>SUM('13:20'!Z195)</f>
        <v>0</v>
      </c>
      <c r="AA195" s="93">
        <f>SUM('13:20'!AA195)</f>
        <v>0</v>
      </c>
      <c r="AB195" s="73"/>
      <c r="AC195" s="54"/>
      <c r="AD195" s="30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293" t="s">
        <v>199</v>
      </c>
      <c r="D196" s="107">
        <v>4.8</v>
      </c>
      <c r="E196" s="17"/>
      <c r="F196" s="13"/>
      <c r="G196" s="93">
        <f>SUM('13:20'!G196)</f>
        <v>0</v>
      </c>
      <c r="H196" s="95">
        <f t="shared" si="31"/>
        <v>0</v>
      </c>
      <c r="I196" s="93">
        <f>SUM('13:20'!I196)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SUM('13:20'!N196)</f>
        <v>0</v>
      </c>
      <c r="O196" s="93">
        <f>SUM('13:20'!O196)</f>
        <v>0</v>
      </c>
      <c r="P196" s="93">
        <f>SUM('13:20'!P196)</f>
        <v>0</v>
      </c>
      <c r="Q196" s="93">
        <f>SUM('13:20'!Q196)</f>
        <v>0</v>
      </c>
      <c r="R196" s="93">
        <f>SUM('13:20'!R196)</f>
        <v>0</v>
      </c>
      <c r="S196" s="93">
        <f>SUM('13:20'!S196)</f>
        <v>0</v>
      </c>
      <c r="T196" s="93">
        <f>SUM('13:20'!T196)</f>
        <v>0</v>
      </c>
      <c r="U196" s="93">
        <f>SUM('13:20'!U196)</f>
        <v>0</v>
      </c>
      <c r="V196" s="202"/>
      <c r="W196" s="33"/>
      <c r="X196" s="93">
        <f>SUM('13:20'!X196)</f>
        <v>0</v>
      </c>
      <c r="Y196" s="93">
        <f>SUM('13:20'!Y196)</f>
        <v>0</v>
      </c>
      <c r="Z196" s="93">
        <f>SUM('13:20'!Z196)</f>
        <v>0</v>
      </c>
      <c r="AA196" s="93">
        <f>SUM('13:20'!AA196)</f>
        <v>0</v>
      </c>
      <c r="AB196" s="73"/>
      <c r="AC196" s="54"/>
      <c r="AD196" s="30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SUM('13:20'!G197)</f>
        <v>0</v>
      </c>
      <c r="H197" s="95">
        <f t="shared" si="31"/>
        <v>0</v>
      </c>
      <c r="I197" s="93">
        <f>SUM('13:20'!I197)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SUM('13:20'!N197)</f>
        <v>0</v>
      </c>
      <c r="O197" s="93">
        <f>SUM('13:20'!O197)</f>
        <v>0</v>
      </c>
      <c r="P197" s="93">
        <f>SUM('13:20'!P197)</f>
        <v>0</v>
      </c>
      <c r="Q197" s="93">
        <f>SUM('13:20'!Q197)</f>
        <v>0</v>
      </c>
      <c r="R197" s="93">
        <f>SUM('13:20'!R197)</f>
        <v>0</v>
      </c>
      <c r="S197" s="93">
        <f>SUM('13:20'!S197)</f>
        <v>0</v>
      </c>
      <c r="T197" s="93">
        <f>SUM('13:20'!T197)</f>
        <v>0</v>
      </c>
      <c r="U197" s="93">
        <f>SUM('13:20'!U197)</f>
        <v>0</v>
      </c>
      <c r="V197" s="202"/>
      <c r="W197" s="33"/>
      <c r="X197" s="93">
        <f>SUM('13:20'!X197)</f>
        <v>0</v>
      </c>
      <c r="Y197" s="93">
        <f>SUM('13:20'!Y197)</f>
        <v>0</v>
      </c>
      <c r="Z197" s="93">
        <f>SUM('13:20'!Z197)</f>
        <v>0</v>
      </c>
      <c r="AA197" s="93">
        <f>SUM('13:20'!AA197)</f>
        <v>0</v>
      </c>
      <c r="AB197" s="73"/>
      <c r="AC197" s="54"/>
      <c r="AD197" s="30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SUM('13:20'!G198)</f>
        <v>0</v>
      </c>
      <c r="H198" s="95">
        <f t="shared" si="31"/>
        <v>0</v>
      </c>
      <c r="I198" s="93">
        <f>SUM('13:20'!I198)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SUM('13:20'!N198)</f>
        <v>0</v>
      </c>
      <c r="O198" s="93">
        <f>SUM('13:20'!O198)</f>
        <v>0</v>
      </c>
      <c r="P198" s="93">
        <f>SUM('13:20'!P198)</f>
        <v>0</v>
      </c>
      <c r="Q198" s="93">
        <f>SUM('13:20'!Q198)</f>
        <v>0</v>
      </c>
      <c r="R198" s="93">
        <f>SUM('13:20'!R198)</f>
        <v>0</v>
      </c>
      <c r="S198" s="93">
        <f>SUM('13:20'!S198)</f>
        <v>0</v>
      </c>
      <c r="T198" s="93">
        <f>SUM('13:20'!T198)</f>
        <v>0</v>
      </c>
      <c r="U198" s="93">
        <f>SUM('13:20'!U198)</f>
        <v>0</v>
      </c>
      <c r="V198" s="202"/>
      <c r="W198" s="33"/>
      <c r="X198" s="93">
        <f>SUM('13:20'!X198)</f>
        <v>0</v>
      </c>
      <c r="Y198" s="93">
        <f>SUM('13:20'!Y198)</f>
        <v>0</v>
      </c>
      <c r="Z198" s="93">
        <f>SUM('13:20'!Z198)</f>
        <v>0</v>
      </c>
      <c r="AA198" s="93">
        <f>SUM('13:20'!AA198)</f>
        <v>0</v>
      </c>
      <c r="AB198" s="73"/>
      <c r="AC198" s="54"/>
      <c r="AD198" s="30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07" t="s">
        <v>70</v>
      </c>
      <c r="B199" s="608"/>
      <c r="C199" s="31" t="s">
        <v>71</v>
      </c>
      <c r="D199" s="30"/>
      <c r="E199" s="30"/>
      <c r="F199" s="30"/>
      <c r="G199" s="94">
        <f>SUM(G178:G198)</f>
        <v>2402</v>
      </c>
      <c r="H199" s="30">
        <f>SUM(H178:H198)</f>
        <v>12139.39</v>
      </c>
      <c r="I199" s="30">
        <f>SUM(I178:I198)</f>
        <v>129</v>
      </c>
      <c r="J199" s="31">
        <f t="array" ref="J199">IF(ISERROR(G199/I199),"",G199/I199)</f>
        <v>18.620155038759691</v>
      </c>
      <c r="K199" s="30">
        <f>SUM(K178:K198)</f>
        <v>116.83237986270024</v>
      </c>
      <c r="L199" s="98"/>
      <c r="M199" s="89">
        <f t="shared" ref="M199:AA199" si="33">SUM(M178:M198)</f>
        <v>12.167620137299771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SUM('13:20'!G200)</f>
        <v>0</v>
      </c>
      <c r="H200" s="299">
        <f t="shared" ref="H200:H256" si="34">D200*G200</f>
        <v>0</v>
      </c>
      <c r="I200" s="93">
        <f>SUM('13:20'!I200)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SUM('13:20'!N200)</f>
        <v>0</v>
      </c>
      <c r="O200" s="93">
        <f>SUM('13:20'!O200)</f>
        <v>0</v>
      </c>
      <c r="P200" s="93">
        <f>SUM('13:20'!P200)</f>
        <v>0</v>
      </c>
      <c r="Q200" s="93">
        <f>SUM('13:20'!Q200)</f>
        <v>0</v>
      </c>
      <c r="R200" s="93">
        <f>SUM('13:20'!R200)</f>
        <v>0</v>
      </c>
      <c r="S200" s="93">
        <f>SUM('13:20'!S200)</f>
        <v>0</v>
      </c>
      <c r="T200" s="93">
        <f>SUM('13:20'!T200)</f>
        <v>0</v>
      </c>
      <c r="U200" s="93">
        <f>SUM('13:20'!U200)</f>
        <v>0</v>
      </c>
      <c r="V200" s="202">
        <f>SUM(X200:AA200)</f>
        <v>0</v>
      </c>
      <c r="W200" s="33" t="str">
        <f>IF(ISERROR(V200/G200),"",V200/G200)</f>
        <v/>
      </c>
      <c r="X200" s="93">
        <f>SUM('13:20'!X200)</f>
        <v>0</v>
      </c>
      <c r="Y200" s="93">
        <f>SUM('13:20'!Y200)</f>
        <v>0</v>
      </c>
      <c r="Z200" s="93">
        <f>SUM('13:20'!Z200)</f>
        <v>0</v>
      </c>
      <c r="AA200" s="93">
        <f>SUM('13:20'!AA200)</f>
        <v>0</v>
      </c>
      <c r="AB200" s="25"/>
      <c r="AC200" s="54"/>
      <c r="AD200" s="30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426</v>
      </c>
      <c r="C201" s="183" t="s">
        <v>428</v>
      </c>
      <c r="D201" s="17">
        <v>5.03</v>
      </c>
      <c r="E201" s="17"/>
      <c r="F201" s="6"/>
      <c r="G201" s="93">
        <f>SUM('13:20'!G201)</f>
        <v>0</v>
      </c>
      <c r="H201" s="299">
        <f t="shared" si="34"/>
        <v>0</v>
      </c>
      <c r="I201" s="93">
        <f>SUM('13:20'!I201)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0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SUM('13:20'!G202)</f>
        <v>668</v>
      </c>
      <c r="H202" s="299">
        <f t="shared" si="34"/>
        <v>3360.04</v>
      </c>
      <c r="I202" s="93">
        <f>SUM('13:20'!I202)</f>
        <v>6</v>
      </c>
      <c r="J202" s="31">
        <f t="array" ref="J202">IF(ISERROR(G202/I202),"",G202/I202)</f>
        <v>111.33333333333333</v>
      </c>
      <c r="K202" s="35">
        <f t="array" ref="K202">IF(ISERROR(G202/L202),"",G202/L202)</f>
        <v>12.846153846153847</v>
      </c>
      <c r="L202" s="87">
        <v>52</v>
      </c>
      <c r="M202" s="36">
        <f>IF(ISERROR(I202-K202),"",I202-K202)</f>
        <v>-6.8461538461538467</v>
      </c>
      <c r="N202" s="93">
        <f>SUM('13:20'!N202)</f>
        <v>0</v>
      </c>
      <c r="O202" s="93">
        <f>SUM('13:20'!O202)</f>
        <v>0</v>
      </c>
      <c r="P202" s="93">
        <f>SUM('13:20'!P202)</f>
        <v>0</v>
      </c>
      <c r="Q202" s="93">
        <f>SUM('13:20'!Q202)</f>
        <v>0</v>
      </c>
      <c r="R202" s="93">
        <f>SUM('13:20'!R202)</f>
        <v>0</v>
      </c>
      <c r="S202" s="93">
        <f>SUM('13:20'!S202)</f>
        <v>0</v>
      </c>
      <c r="T202" s="93">
        <f>SUM('13:20'!T202)</f>
        <v>0</v>
      </c>
      <c r="U202" s="93">
        <f>SUM('13:20'!U202)</f>
        <v>0</v>
      </c>
      <c r="V202" s="202">
        <f>SUM(X202:AA202)</f>
        <v>0</v>
      </c>
      <c r="W202" s="33">
        <f>IF(ISERROR(V202/G202),"",V202/G202)</f>
        <v>0</v>
      </c>
      <c r="X202" s="93">
        <f>SUM('13:20'!X202)</f>
        <v>0</v>
      </c>
      <c r="Y202" s="93">
        <f>SUM('13:20'!Y202)</f>
        <v>0</v>
      </c>
      <c r="Z202" s="93">
        <f>SUM('13:20'!Z202)</f>
        <v>0</v>
      </c>
      <c r="AA202" s="93">
        <f>SUM('13:20'!AA202)</f>
        <v>0</v>
      </c>
      <c r="AB202" s="25"/>
      <c r="AC202" s="54"/>
      <c r="AD202" s="30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SUM('13:20'!G203)</f>
        <v>758</v>
      </c>
      <c r="H203" s="299">
        <f t="shared" si="34"/>
        <v>3812.7400000000002</v>
      </c>
      <c r="I203" s="93">
        <f>SUM('13:20'!I203)</f>
        <v>10</v>
      </c>
      <c r="J203" s="31">
        <f t="array" ref="J203">IF(ISERROR(G203/I203),"",G203/I203)</f>
        <v>75.8</v>
      </c>
      <c r="K203" s="35">
        <f t="array" ref="K203">IF(ISERROR(G203/L203),"",G203/L203)</f>
        <v>14.576923076923077</v>
      </c>
      <c r="L203" s="87">
        <v>52</v>
      </c>
      <c r="M203" s="36">
        <f>IF(ISERROR(I203-K203),"",I203-K203)</f>
        <v>-4.5769230769230766</v>
      </c>
      <c r="N203" s="93">
        <f>SUM('13:20'!N203)</f>
        <v>0</v>
      </c>
      <c r="O203" s="93">
        <f>SUM('13:20'!O203)</f>
        <v>0</v>
      </c>
      <c r="P203" s="93">
        <f>SUM('13:20'!P203)</f>
        <v>0</v>
      </c>
      <c r="Q203" s="93">
        <f>SUM('13:20'!Q203)</f>
        <v>0</v>
      </c>
      <c r="R203" s="93">
        <f>SUM('13:20'!R203)</f>
        <v>0</v>
      </c>
      <c r="S203" s="93">
        <f>SUM('13:20'!S203)</f>
        <v>0</v>
      </c>
      <c r="T203" s="93">
        <f>SUM('13:20'!T203)</f>
        <v>0</v>
      </c>
      <c r="U203" s="93">
        <f>SUM('13:20'!U203)</f>
        <v>0</v>
      </c>
      <c r="V203" s="202">
        <f>SUM(X203:AA203)</f>
        <v>0</v>
      </c>
      <c r="W203" s="33">
        <f>IF(ISERROR(V203/G203),"",V203/G203)</f>
        <v>0</v>
      </c>
      <c r="X203" s="93">
        <f>SUM('13:20'!X203)</f>
        <v>0</v>
      </c>
      <c r="Y203" s="93">
        <f>SUM('13:20'!Y203)</f>
        <v>0</v>
      </c>
      <c r="Z203" s="93">
        <f>SUM('13:20'!Z203)</f>
        <v>0</v>
      </c>
      <c r="AA203" s="93">
        <f>SUM('13:20'!AA203)</f>
        <v>0</v>
      </c>
      <c r="AB203" s="25"/>
      <c r="AC203" s="54"/>
      <c r="AD203" s="30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SUM('13:20'!G204)</f>
        <v>0</v>
      </c>
      <c r="H204" s="299">
        <f t="shared" si="34"/>
        <v>0</v>
      </c>
      <c r="I204" s="93">
        <f>SUM('13:20'!I204)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SUM('13:20'!N204)</f>
        <v>0</v>
      </c>
      <c r="O204" s="93">
        <f>SUM('13:20'!O204)</f>
        <v>0</v>
      </c>
      <c r="P204" s="93">
        <f>SUM('13:20'!P204)</f>
        <v>0</v>
      </c>
      <c r="Q204" s="93">
        <f>SUM('13:20'!Q204)</f>
        <v>0</v>
      </c>
      <c r="R204" s="93">
        <f>SUM('13:20'!R204)</f>
        <v>0</v>
      </c>
      <c r="S204" s="93">
        <f>SUM('13:20'!S204)</f>
        <v>0</v>
      </c>
      <c r="T204" s="93">
        <f>SUM('13:20'!T204)</f>
        <v>0</v>
      </c>
      <c r="U204" s="93">
        <f>SUM('13:20'!U204)</f>
        <v>0</v>
      </c>
      <c r="V204" s="202">
        <f>SUM(X204:AA204)</f>
        <v>0</v>
      </c>
      <c r="W204" s="33" t="str">
        <f>IF(ISERROR(V204/G204),"",V204/G204)</f>
        <v/>
      </c>
      <c r="X204" s="93">
        <f>SUM('13:20'!X204)</f>
        <v>0</v>
      </c>
      <c r="Y204" s="93">
        <f>SUM('13:20'!Y204)</f>
        <v>0</v>
      </c>
      <c r="Z204" s="93">
        <f>SUM('13:20'!Z204)</f>
        <v>0</v>
      </c>
      <c r="AA204" s="93">
        <f>SUM('13:20'!AA204)</f>
        <v>0</v>
      </c>
      <c r="AB204" s="25"/>
      <c r="AC204" s="54"/>
      <c r="AD204" s="30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294" t="s">
        <v>414</v>
      </c>
      <c r="C205" s="183" t="s">
        <v>415</v>
      </c>
      <c r="D205" s="17">
        <v>5.03</v>
      </c>
      <c r="E205" s="17"/>
      <c r="F205" s="6"/>
      <c r="G205" s="93">
        <f>SUM('13:20'!G205)</f>
        <v>0</v>
      </c>
      <c r="H205" s="299">
        <f t="shared" si="34"/>
        <v>0</v>
      </c>
      <c r="I205" s="93">
        <f>SUM('13:20'!I205)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0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294" t="s">
        <v>414</v>
      </c>
      <c r="C206" s="183" t="s">
        <v>416</v>
      </c>
      <c r="D206" s="17">
        <v>5.03</v>
      </c>
      <c r="E206" s="17"/>
      <c r="F206" s="6"/>
      <c r="G206" s="93">
        <f>SUM('13:20'!G206)</f>
        <v>0</v>
      </c>
      <c r="H206" s="299">
        <f t="shared" si="34"/>
        <v>0</v>
      </c>
      <c r="I206" s="93">
        <f>SUM('13:20'!I206)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0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294" t="s">
        <v>414</v>
      </c>
      <c r="C207" s="183" t="s">
        <v>417</v>
      </c>
      <c r="D207" s="17">
        <v>5.03</v>
      </c>
      <c r="E207" s="17"/>
      <c r="F207" s="6"/>
      <c r="G207" s="93">
        <f>SUM('13:20'!G207)</f>
        <v>0</v>
      </c>
      <c r="H207" s="299">
        <f t="shared" si="34"/>
        <v>0</v>
      </c>
      <c r="I207" s="93">
        <f>SUM('13:20'!I207)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0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SUM('13:20'!G208)</f>
        <v>0</v>
      </c>
      <c r="H208" s="299">
        <f t="shared" si="34"/>
        <v>0</v>
      </c>
      <c r="I208" s="93">
        <f>SUM('13:20'!I208)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SUM('13:20'!N208)</f>
        <v>0</v>
      </c>
      <c r="O208" s="93">
        <f>SUM('13:20'!O208)</f>
        <v>0</v>
      </c>
      <c r="P208" s="93">
        <f>SUM('13:20'!P208)</f>
        <v>0</v>
      </c>
      <c r="Q208" s="93">
        <f>SUM('13:20'!Q208)</f>
        <v>0</v>
      </c>
      <c r="R208" s="93">
        <f>SUM('13:20'!R208)</f>
        <v>0</v>
      </c>
      <c r="S208" s="93">
        <f>SUM('13:20'!S208)</f>
        <v>0</v>
      </c>
      <c r="T208" s="93">
        <f>SUM('13:20'!T208)</f>
        <v>0</v>
      </c>
      <c r="U208" s="93">
        <f>SUM('13:20'!U208)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SUM('13:20'!X208)</f>
        <v>0</v>
      </c>
      <c r="Y208" s="93">
        <f>SUM('13:20'!Y208)</f>
        <v>0</v>
      </c>
      <c r="Z208" s="93">
        <f>SUM('13:20'!Z208)</f>
        <v>0</v>
      </c>
      <c r="AA208" s="93">
        <f>SUM('13:20'!AA208)</f>
        <v>0</v>
      </c>
      <c r="AB208" s="25"/>
      <c r="AC208" s="54"/>
      <c r="AD208" s="30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SUM('13:20'!G209)</f>
        <v>0</v>
      </c>
      <c r="H209" s="299">
        <f t="shared" si="34"/>
        <v>0</v>
      </c>
      <c r="I209" s="93">
        <f>SUM('13:20'!I209)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SUM('13:20'!N209)</f>
        <v>0</v>
      </c>
      <c r="O209" s="93">
        <f>SUM('13:20'!O209)</f>
        <v>0</v>
      </c>
      <c r="P209" s="93">
        <f>SUM('13:20'!P209)</f>
        <v>0</v>
      </c>
      <c r="Q209" s="93">
        <f>SUM('13:20'!Q209)</f>
        <v>0</v>
      </c>
      <c r="R209" s="93">
        <f>SUM('13:20'!R209)</f>
        <v>0</v>
      </c>
      <c r="S209" s="93">
        <f>SUM('13:20'!S209)</f>
        <v>0</v>
      </c>
      <c r="T209" s="93">
        <f>SUM('13:20'!T209)</f>
        <v>0</v>
      </c>
      <c r="U209" s="93">
        <f>SUM('13:20'!U209)</f>
        <v>0</v>
      </c>
      <c r="V209" s="202">
        <f t="shared" si="36"/>
        <v>0</v>
      </c>
      <c r="W209" s="33" t="str">
        <f t="shared" si="37"/>
        <v/>
      </c>
      <c r="X209" s="93">
        <f>SUM('13:20'!X209)</f>
        <v>0</v>
      </c>
      <c r="Y209" s="93">
        <f>SUM('13:20'!Y209)</f>
        <v>0</v>
      </c>
      <c r="Z209" s="93">
        <f>SUM('13:20'!Z209)</f>
        <v>0</v>
      </c>
      <c r="AA209" s="93">
        <f>SUM('13:20'!AA209)</f>
        <v>0</v>
      </c>
      <c r="AB209" s="25"/>
      <c r="AC209" s="54"/>
      <c r="AD209" s="30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SUM('13:20'!G210)</f>
        <v>0</v>
      </c>
      <c r="H210" s="299">
        <f t="shared" si="34"/>
        <v>0</v>
      </c>
      <c r="I210" s="93">
        <f>SUM('13:20'!I210)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SUM('13:20'!N210)</f>
        <v>0</v>
      </c>
      <c r="O210" s="93">
        <f>SUM('13:20'!O210)</f>
        <v>0</v>
      </c>
      <c r="P210" s="93">
        <f>SUM('13:20'!P210)</f>
        <v>0</v>
      </c>
      <c r="Q210" s="93">
        <f>SUM('13:20'!Q210)</f>
        <v>0</v>
      </c>
      <c r="R210" s="93">
        <f>SUM('13:20'!R210)</f>
        <v>0</v>
      </c>
      <c r="S210" s="93">
        <f>SUM('13:20'!S210)</f>
        <v>0</v>
      </c>
      <c r="T210" s="93">
        <f>SUM('13:20'!T210)</f>
        <v>0</v>
      </c>
      <c r="U210" s="93">
        <f>SUM('13:20'!U210)</f>
        <v>0</v>
      </c>
      <c r="V210" s="202">
        <f t="shared" si="36"/>
        <v>0</v>
      </c>
      <c r="W210" s="33" t="str">
        <f t="shared" si="37"/>
        <v/>
      </c>
      <c r="X210" s="93">
        <f>SUM('13:20'!X210)</f>
        <v>0</v>
      </c>
      <c r="Y210" s="93">
        <f>SUM('13:20'!Y210)</f>
        <v>0</v>
      </c>
      <c r="Z210" s="93">
        <f>SUM('13:20'!Z210)</f>
        <v>0</v>
      </c>
      <c r="AA210" s="93">
        <f>SUM('13:20'!AA210)</f>
        <v>0</v>
      </c>
      <c r="AB210" s="25"/>
      <c r="AC210" s="54"/>
      <c r="AD210" s="30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SUM('13:20'!G211)</f>
        <v>683</v>
      </c>
      <c r="H211" s="299">
        <f t="shared" si="34"/>
        <v>3469.64</v>
      </c>
      <c r="I211" s="93">
        <f>SUM('13:20'!I211)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SUM('13:20'!N211)</f>
        <v>0</v>
      </c>
      <c r="O211" s="93">
        <f>SUM('13:20'!O211)</f>
        <v>0</v>
      </c>
      <c r="P211" s="93">
        <f>SUM('13:20'!P211)</f>
        <v>0</v>
      </c>
      <c r="Q211" s="93">
        <f>SUM('13:20'!Q211)</f>
        <v>0</v>
      </c>
      <c r="R211" s="93">
        <f>SUM('13:20'!R211)</f>
        <v>0</v>
      </c>
      <c r="S211" s="93">
        <f>SUM('13:20'!S211)</f>
        <v>0</v>
      </c>
      <c r="T211" s="93">
        <f>SUM('13:20'!T211)</f>
        <v>0</v>
      </c>
      <c r="U211" s="93">
        <f>SUM('13:20'!U211)</f>
        <v>0</v>
      </c>
      <c r="V211" s="202">
        <f t="shared" si="36"/>
        <v>0</v>
      </c>
      <c r="W211" s="33">
        <f t="shared" si="37"/>
        <v>0</v>
      </c>
      <c r="X211" s="93">
        <f>SUM('13:20'!X211)</f>
        <v>0</v>
      </c>
      <c r="Y211" s="93">
        <f>SUM('13:20'!Y211)</f>
        <v>0</v>
      </c>
      <c r="Z211" s="93">
        <f>SUM('13:20'!Z211)</f>
        <v>0</v>
      </c>
      <c r="AA211" s="93">
        <f>SUM('13:20'!AA211)</f>
        <v>0</v>
      </c>
      <c r="AB211" s="25"/>
      <c r="AC211" s="54"/>
      <c r="AD211" s="30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SUM('13:20'!G212)</f>
        <v>0</v>
      </c>
      <c r="H212" s="299">
        <f t="shared" si="34"/>
        <v>0</v>
      </c>
      <c r="I212" s="93">
        <f>SUM('13:20'!I212)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SUM('13:20'!N212)</f>
        <v>0</v>
      </c>
      <c r="O212" s="93">
        <f>SUM('13:20'!O212)</f>
        <v>0</v>
      </c>
      <c r="P212" s="93">
        <f>SUM('13:20'!P212)</f>
        <v>0</v>
      </c>
      <c r="Q212" s="93">
        <f>SUM('13:20'!Q212)</f>
        <v>0</v>
      </c>
      <c r="R212" s="93">
        <f>SUM('13:20'!R212)</f>
        <v>0</v>
      </c>
      <c r="S212" s="93">
        <f>SUM('13:20'!S212)</f>
        <v>0</v>
      </c>
      <c r="T212" s="93">
        <f>SUM('13:20'!T212)</f>
        <v>0</v>
      </c>
      <c r="U212" s="93">
        <f>SUM('13:20'!U212)</f>
        <v>0</v>
      </c>
      <c r="V212" s="202">
        <f t="shared" si="36"/>
        <v>0</v>
      </c>
      <c r="W212" s="33" t="str">
        <f t="shared" si="37"/>
        <v/>
      </c>
      <c r="X212" s="93">
        <f>SUM('13:20'!X212)</f>
        <v>0</v>
      </c>
      <c r="Y212" s="93">
        <f>SUM('13:20'!Y212)</f>
        <v>0</v>
      </c>
      <c r="Z212" s="93">
        <f>SUM('13:20'!Z212)</f>
        <v>0</v>
      </c>
      <c r="AA212" s="93">
        <f>SUM('13:20'!AA212)</f>
        <v>0</v>
      </c>
      <c r="AB212" s="25"/>
      <c r="AC212" s="54"/>
      <c r="AD212" s="30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SUM('13:20'!G213)</f>
        <v>683</v>
      </c>
      <c r="H213" s="299">
        <f t="shared" si="34"/>
        <v>3469.64</v>
      </c>
      <c r="I213" s="93">
        <f>SUM('13:20'!I213)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35"/>
        <v>-14.523809523809526</v>
      </c>
      <c r="N213" s="93">
        <f>SUM('13:20'!N213)</f>
        <v>0</v>
      </c>
      <c r="O213" s="93">
        <f>SUM('13:20'!O213)</f>
        <v>0</v>
      </c>
      <c r="P213" s="93">
        <f>SUM('13:20'!P213)</f>
        <v>0</v>
      </c>
      <c r="Q213" s="93">
        <f>SUM('13:20'!Q213)</f>
        <v>0</v>
      </c>
      <c r="R213" s="93">
        <f>SUM('13:20'!R213)</f>
        <v>0</v>
      </c>
      <c r="S213" s="93">
        <f>SUM('13:20'!S213)</f>
        <v>0</v>
      </c>
      <c r="T213" s="93">
        <f>SUM('13:20'!T213)</f>
        <v>0</v>
      </c>
      <c r="U213" s="93">
        <f>SUM('13:20'!U213)</f>
        <v>0</v>
      </c>
      <c r="V213" s="202">
        <f t="shared" si="36"/>
        <v>0</v>
      </c>
      <c r="W213" s="33">
        <f t="shared" si="37"/>
        <v>0</v>
      </c>
      <c r="X213" s="93">
        <f>SUM('13:20'!X213)</f>
        <v>0</v>
      </c>
      <c r="Y213" s="93">
        <f>SUM('13:20'!Y213)</f>
        <v>0</v>
      </c>
      <c r="Z213" s="93">
        <f>SUM('13:20'!Z213)</f>
        <v>0</v>
      </c>
      <c r="AA213" s="93">
        <f>SUM('13:20'!AA213)</f>
        <v>0</v>
      </c>
      <c r="AB213" s="73"/>
      <c r="AC213" s="54"/>
      <c r="AD213" s="30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SUM('13:20'!G214)</f>
        <v>0</v>
      </c>
      <c r="H214" s="299">
        <f t="shared" si="34"/>
        <v>0</v>
      </c>
      <c r="I214" s="93">
        <f>SUM('13:20'!I214)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SUM('13:20'!N214)</f>
        <v>0</v>
      </c>
      <c r="O214" s="93">
        <f>SUM('13:20'!O214)</f>
        <v>0</v>
      </c>
      <c r="P214" s="93">
        <f>SUM('13:20'!P214)</f>
        <v>0</v>
      </c>
      <c r="Q214" s="93">
        <f>SUM('13:20'!Q214)</f>
        <v>0</v>
      </c>
      <c r="R214" s="93">
        <f>SUM('13:20'!R214)</f>
        <v>0</v>
      </c>
      <c r="S214" s="93">
        <f>SUM('13:20'!S214)</f>
        <v>0</v>
      </c>
      <c r="T214" s="93">
        <f>SUM('13:20'!T214)</f>
        <v>0</v>
      </c>
      <c r="U214" s="93">
        <f>SUM('13:20'!U214)</f>
        <v>0</v>
      </c>
      <c r="V214" s="202">
        <f t="shared" si="36"/>
        <v>0</v>
      </c>
      <c r="W214" s="33" t="str">
        <f t="shared" si="37"/>
        <v/>
      </c>
      <c r="X214" s="93">
        <f>SUM('13:20'!X214)</f>
        <v>0</v>
      </c>
      <c r="Y214" s="93">
        <f>SUM('13:20'!Y214)</f>
        <v>0</v>
      </c>
      <c r="Z214" s="93">
        <f>SUM('13:20'!Z214)</f>
        <v>0</v>
      </c>
      <c r="AA214" s="93">
        <f>SUM('13:20'!AA214)</f>
        <v>0</v>
      </c>
      <c r="AB214" s="25"/>
      <c r="AC214" s="54"/>
      <c r="AD214" s="30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SUM('13:20'!G215)</f>
        <v>0</v>
      </c>
      <c r="H215" s="299">
        <f t="shared" si="34"/>
        <v>0</v>
      </c>
      <c r="I215" s="93">
        <f>SUM('13:20'!I215)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SUM('13:20'!N215)</f>
        <v>0</v>
      </c>
      <c r="O215" s="93">
        <f>SUM('13:20'!O215)</f>
        <v>0</v>
      </c>
      <c r="P215" s="93">
        <f>SUM('13:20'!P215)</f>
        <v>0</v>
      </c>
      <c r="Q215" s="93">
        <f>SUM('13:20'!Q215)</f>
        <v>0</v>
      </c>
      <c r="R215" s="93">
        <f>SUM('13:20'!R215)</f>
        <v>0</v>
      </c>
      <c r="S215" s="93">
        <f>SUM('13:20'!S215)</f>
        <v>0</v>
      </c>
      <c r="T215" s="93">
        <f>SUM('13:20'!T215)</f>
        <v>0</v>
      </c>
      <c r="U215" s="93">
        <f>SUM('13:20'!U215)</f>
        <v>0</v>
      </c>
      <c r="V215" s="202">
        <f t="shared" si="36"/>
        <v>0</v>
      </c>
      <c r="W215" s="33" t="str">
        <f t="shared" si="37"/>
        <v/>
      </c>
      <c r="X215" s="93">
        <f>SUM('13:20'!X215)</f>
        <v>0</v>
      </c>
      <c r="Y215" s="93">
        <f>SUM('13:20'!Y215)</f>
        <v>0</v>
      </c>
      <c r="Z215" s="93">
        <f>SUM('13:20'!Z215)</f>
        <v>0</v>
      </c>
      <c r="AA215" s="93">
        <f>SUM('13:20'!AA215)</f>
        <v>0</v>
      </c>
      <c r="AB215" s="73"/>
      <c r="AC215" s="54"/>
      <c r="AD215" s="30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SUM('13:20'!G216)</f>
        <v>0</v>
      </c>
      <c r="H216" s="299">
        <f t="shared" si="34"/>
        <v>0</v>
      </c>
      <c r="I216" s="93">
        <f>SUM('13:20'!I216)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SUM('13:20'!N216)</f>
        <v>0</v>
      </c>
      <c r="O216" s="93">
        <f>SUM('13:20'!O216)</f>
        <v>0</v>
      </c>
      <c r="P216" s="93">
        <f>SUM('13:20'!P216)</f>
        <v>0</v>
      </c>
      <c r="Q216" s="93">
        <f>SUM('13:20'!Q216)</f>
        <v>0</v>
      </c>
      <c r="R216" s="93">
        <f>SUM('13:20'!R216)</f>
        <v>0</v>
      </c>
      <c r="S216" s="93">
        <f>SUM('13:20'!S216)</f>
        <v>0</v>
      </c>
      <c r="T216" s="93">
        <f>SUM('13:20'!T216)</f>
        <v>0</v>
      </c>
      <c r="U216" s="93">
        <f>SUM('13:20'!U216)</f>
        <v>0</v>
      </c>
      <c r="V216" s="202">
        <f t="shared" si="36"/>
        <v>0</v>
      </c>
      <c r="W216" s="33" t="str">
        <f t="shared" si="37"/>
        <v/>
      </c>
      <c r="X216" s="93">
        <f>SUM('13:20'!X216)</f>
        <v>0</v>
      </c>
      <c r="Y216" s="93">
        <f>SUM('13:20'!Y216)</f>
        <v>0</v>
      </c>
      <c r="Z216" s="93">
        <f>SUM('13:20'!Z216)</f>
        <v>0</v>
      </c>
      <c r="AA216" s="93">
        <f>SUM('13:20'!AA216)</f>
        <v>0</v>
      </c>
      <c r="AB216" s="25"/>
      <c r="AC216" s="54"/>
      <c r="AD216" s="30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SUM('13:20'!G217)</f>
        <v>0</v>
      </c>
      <c r="H217" s="299">
        <f t="shared" si="34"/>
        <v>0</v>
      </c>
      <c r="I217" s="93">
        <f>SUM('13:20'!I217)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SUM('13:20'!N217)</f>
        <v>0</v>
      </c>
      <c r="O217" s="93">
        <f>SUM('13:20'!O217)</f>
        <v>0</v>
      </c>
      <c r="P217" s="93">
        <f>SUM('13:20'!P217)</f>
        <v>0</v>
      </c>
      <c r="Q217" s="93">
        <f>SUM('13:20'!Q217)</f>
        <v>0</v>
      </c>
      <c r="R217" s="93">
        <f>SUM('13:20'!R217)</f>
        <v>0</v>
      </c>
      <c r="S217" s="93">
        <f>SUM('13:20'!S217)</f>
        <v>0</v>
      </c>
      <c r="T217" s="93">
        <f>SUM('13:20'!T217)</f>
        <v>0</v>
      </c>
      <c r="U217" s="93">
        <f>SUM('13:20'!U217)</f>
        <v>0</v>
      </c>
      <c r="V217" s="202">
        <f t="shared" si="36"/>
        <v>0</v>
      </c>
      <c r="W217" s="33" t="str">
        <f t="shared" si="37"/>
        <v/>
      </c>
      <c r="X217" s="93">
        <f>SUM('13:20'!X217)</f>
        <v>0</v>
      </c>
      <c r="Y217" s="93">
        <f>SUM('13:20'!Y217)</f>
        <v>0</v>
      </c>
      <c r="Z217" s="93">
        <f>SUM('13:20'!Z217)</f>
        <v>0</v>
      </c>
      <c r="AA217" s="93">
        <f>SUM('13:20'!AA217)</f>
        <v>0</v>
      </c>
      <c r="AB217" s="25"/>
      <c r="AC217" s="54"/>
      <c r="AD217" s="30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SUM('13:20'!G218)</f>
        <v>0</v>
      </c>
      <c r="H218" s="299">
        <f t="shared" si="34"/>
        <v>0</v>
      </c>
      <c r="I218" s="93">
        <f>SUM('13:20'!I218)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SUM('13:20'!N218)</f>
        <v>0</v>
      </c>
      <c r="O218" s="93">
        <f>SUM('13:20'!O218)</f>
        <v>0</v>
      </c>
      <c r="P218" s="93">
        <f>SUM('13:20'!P218)</f>
        <v>0</v>
      </c>
      <c r="Q218" s="93">
        <f>SUM('13:20'!Q218)</f>
        <v>0</v>
      </c>
      <c r="R218" s="93">
        <f>SUM('13:20'!R218)</f>
        <v>0</v>
      </c>
      <c r="S218" s="93">
        <f>SUM('13:20'!S218)</f>
        <v>0</v>
      </c>
      <c r="T218" s="93">
        <f>SUM('13:20'!T218)</f>
        <v>0</v>
      </c>
      <c r="U218" s="93">
        <f>SUM('13:20'!U218)</f>
        <v>0</v>
      </c>
      <c r="V218" s="202">
        <f t="shared" si="36"/>
        <v>0</v>
      </c>
      <c r="W218" s="33" t="str">
        <f t="shared" si="37"/>
        <v/>
      </c>
      <c r="X218" s="93">
        <f>SUM('13:20'!X218)</f>
        <v>0</v>
      </c>
      <c r="Y218" s="93">
        <f>SUM('13:20'!Y218)</f>
        <v>0</v>
      </c>
      <c r="Z218" s="93">
        <f>SUM('13:20'!Z218)</f>
        <v>0</v>
      </c>
      <c r="AA218" s="93">
        <f>SUM('13:20'!AA218)</f>
        <v>0</v>
      </c>
      <c r="AB218" s="25"/>
      <c r="AC218" s="54"/>
      <c r="AD218" s="30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SUM('13:20'!G219)</f>
        <v>0</v>
      </c>
      <c r="H219" s="299">
        <f t="shared" si="34"/>
        <v>0</v>
      </c>
      <c r="I219" s="93">
        <f>SUM('13:20'!I219)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SUM('13:20'!N219)</f>
        <v>0</v>
      </c>
      <c r="O219" s="93">
        <f>SUM('13:20'!O219)</f>
        <v>0</v>
      </c>
      <c r="P219" s="93">
        <f>SUM('13:20'!P219)</f>
        <v>0</v>
      </c>
      <c r="Q219" s="93">
        <f>SUM('13:20'!Q219)</f>
        <v>0</v>
      </c>
      <c r="R219" s="93">
        <f>SUM('13:20'!R219)</f>
        <v>0</v>
      </c>
      <c r="S219" s="93">
        <f>SUM('13:20'!S219)</f>
        <v>0</v>
      </c>
      <c r="T219" s="93">
        <f>SUM('13:20'!T219)</f>
        <v>0</v>
      </c>
      <c r="U219" s="93">
        <f>SUM('13:20'!U219)</f>
        <v>0</v>
      </c>
      <c r="V219" s="202">
        <f t="shared" si="36"/>
        <v>0</v>
      </c>
      <c r="W219" s="33" t="str">
        <f t="shared" si="37"/>
        <v/>
      </c>
      <c r="X219" s="93">
        <f>SUM('13:20'!X219)</f>
        <v>0</v>
      </c>
      <c r="Y219" s="93">
        <f>SUM('13:20'!Y219)</f>
        <v>0</v>
      </c>
      <c r="Z219" s="93">
        <f>SUM('13:20'!Z219)</f>
        <v>0</v>
      </c>
      <c r="AA219" s="93">
        <f>SUM('13:20'!AA219)</f>
        <v>0</v>
      </c>
      <c r="AB219" s="25"/>
      <c r="AC219" s="54"/>
      <c r="AD219" s="30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SUM('13:20'!G220)</f>
        <v>0</v>
      </c>
      <c r="H220" s="299">
        <f t="shared" si="34"/>
        <v>0</v>
      </c>
      <c r="I220" s="93">
        <f>SUM('13:20'!I220)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SUM('13:20'!N220)</f>
        <v>0</v>
      </c>
      <c r="O220" s="93">
        <f>SUM('13:20'!O220)</f>
        <v>0</v>
      </c>
      <c r="P220" s="93">
        <f>SUM('13:20'!P220)</f>
        <v>0</v>
      </c>
      <c r="Q220" s="93">
        <f>SUM('13:20'!Q220)</f>
        <v>0</v>
      </c>
      <c r="R220" s="93">
        <f>SUM('13:20'!R220)</f>
        <v>0</v>
      </c>
      <c r="S220" s="93">
        <f>SUM('13:20'!S220)</f>
        <v>0</v>
      </c>
      <c r="T220" s="93">
        <f>SUM('13:20'!T220)</f>
        <v>0</v>
      </c>
      <c r="U220" s="93">
        <f>SUM('13:20'!U220)</f>
        <v>0</v>
      </c>
      <c r="V220" s="202"/>
      <c r="W220" s="33"/>
      <c r="X220" s="93">
        <f>SUM('13:20'!X220)</f>
        <v>0</v>
      </c>
      <c r="Y220" s="93">
        <f>SUM('13:20'!Y220)</f>
        <v>0</v>
      </c>
      <c r="Z220" s="93">
        <f>SUM('13:20'!Z220)</f>
        <v>0</v>
      </c>
      <c r="AA220" s="93">
        <f>SUM('13:20'!AA220)</f>
        <v>0</v>
      </c>
      <c r="AB220" s="25"/>
      <c r="AC220" s="54"/>
      <c r="AD220" s="30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SUM('13:20'!G221)</f>
        <v>0</v>
      </c>
      <c r="H221" s="299">
        <f t="shared" si="34"/>
        <v>0</v>
      </c>
      <c r="I221" s="93">
        <f>SUM('13:20'!I221)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SUM('13:20'!N221)</f>
        <v>0</v>
      </c>
      <c r="O221" s="93">
        <f>SUM('13:20'!O221)</f>
        <v>0</v>
      </c>
      <c r="P221" s="93">
        <f>SUM('13:20'!P221)</f>
        <v>0</v>
      </c>
      <c r="Q221" s="93">
        <f>SUM('13:20'!Q221)</f>
        <v>0</v>
      </c>
      <c r="R221" s="93">
        <f>SUM('13:20'!R221)</f>
        <v>0</v>
      </c>
      <c r="S221" s="93">
        <f>SUM('13:20'!S221)</f>
        <v>0</v>
      </c>
      <c r="T221" s="93">
        <f>SUM('13:20'!T221)</f>
        <v>0</v>
      </c>
      <c r="U221" s="93">
        <f>SUM('13:20'!U221)</f>
        <v>0</v>
      </c>
      <c r="V221" s="202"/>
      <c r="W221" s="33"/>
      <c r="X221" s="93">
        <f>SUM('13:20'!X221)</f>
        <v>0</v>
      </c>
      <c r="Y221" s="93">
        <f>SUM('13:20'!Y221)</f>
        <v>0</v>
      </c>
      <c r="Z221" s="93">
        <f>SUM('13:20'!Z221)</f>
        <v>0</v>
      </c>
      <c r="AA221" s="93">
        <f>SUM('13:20'!AA221)</f>
        <v>0</v>
      </c>
      <c r="AB221" s="25"/>
      <c r="AC221" s="54"/>
      <c r="AD221" s="30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388</v>
      </c>
      <c r="C222" s="16" t="s">
        <v>390</v>
      </c>
      <c r="D222" s="17">
        <v>5.03</v>
      </c>
      <c r="E222" s="17"/>
      <c r="F222" s="6"/>
      <c r="G222" s="93">
        <f>SUM('13:20'!G222)</f>
        <v>0</v>
      </c>
      <c r="H222" s="299">
        <f t="shared" si="34"/>
        <v>0</v>
      </c>
      <c r="I222" s="93">
        <f>SUM('13:20'!I222)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SUM('13:20'!N222)</f>
        <v>0</v>
      </c>
      <c r="O222" s="93">
        <f>SUM('13:20'!O222)</f>
        <v>0</v>
      </c>
      <c r="P222" s="93">
        <f>SUM('13:20'!P222)</f>
        <v>0</v>
      </c>
      <c r="Q222" s="93">
        <f>SUM('13:20'!Q222)</f>
        <v>0</v>
      </c>
      <c r="R222" s="93">
        <f>SUM('13:20'!R222)</f>
        <v>0</v>
      </c>
      <c r="S222" s="93">
        <f>SUM('13:20'!S222)</f>
        <v>0</v>
      </c>
      <c r="T222" s="93">
        <f>SUM('13:20'!T222)</f>
        <v>0</v>
      </c>
      <c r="U222" s="93">
        <f>SUM('13:20'!U222)</f>
        <v>0</v>
      </c>
      <c r="V222" s="202"/>
      <c r="W222" s="33"/>
      <c r="X222" s="93">
        <f>SUM('13:20'!X222)</f>
        <v>0</v>
      </c>
      <c r="Y222" s="93">
        <f>SUM('13:20'!Y222)</f>
        <v>0</v>
      </c>
      <c r="Z222" s="93">
        <f>SUM('13:20'!Z222)</f>
        <v>0</v>
      </c>
      <c r="AA222" s="93">
        <f>SUM('13:20'!AA222)</f>
        <v>0</v>
      </c>
      <c r="AB222" s="25"/>
      <c r="AC222" s="54"/>
      <c r="AD222" s="30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388</v>
      </c>
      <c r="C223" s="16" t="s">
        <v>392</v>
      </c>
      <c r="D223" s="17">
        <v>5.03</v>
      </c>
      <c r="E223" s="17"/>
      <c r="F223" s="6"/>
      <c r="G223" s="93">
        <f>SUM('13:20'!G223)</f>
        <v>0</v>
      </c>
      <c r="H223" s="299">
        <f t="shared" si="34"/>
        <v>0</v>
      </c>
      <c r="I223" s="93">
        <f>SUM('13:20'!I223)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SUM('13:20'!N223)</f>
        <v>0</v>
      </c>
      <c r="O223" s="93">
        <f>SUM('13:20'!O223)</f>
        <v>0</v>
      </c>
      <c r="P223" s="93">
        <f>SUM('13:20'!P223)</f>
        <v>0</v>
      </c>
      <c r="Q223" s="93">
        <f>SUM('13:20'!Q223)</f>
        <v>0</v>
      </c>
      <c r="R223" s="93">
        <f>SUM('13:20'!R223)</f>
        <v>0</v>
      </c>
      <c r="S223" s="93">
        <f>SUM('13:20'!S223)</f>
        <v>0</v>
      </c>
      <c r="T223" s="93">
        <f>SUM('13:20'!T223)</f>
        <v>0</v>
      </c>
      <c r="U223" s="93">
        <f>SUM('13:20'!U223)</f>
        <v>0</v>
      </c>
      <c r="V223" s="202"/>
      <c r="W223" s="33"/>
      <c r="X223" s="93">
        <f>SUM('13:20'!X223)</f>
        <v>0</v>
      </c>
      <c r="Y223" s="93">
        <f>SUM('13:20'!Y223)</f>
        <v>0</v>
      </c>
      <c r="Z223" s="93">
        <f>SUM('13:20'!Z223)</f>
        <v>0</v>
      </c>
      <c r="AA223" s="93">
        <f>SUM('13:20'!AA223)</f>
        <v>0</v>
      </c>
      <c r="AB223" s="25"/>
      <c r="AC223" s="54"/>
      <c r="AD223" s="30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424</v>
      </c>
      <c r="C224" s="183" t="s">
        <v>364</v>
      </c>
      <c r="D224" s="17">
        <v>5.03</v>
      </c>
      <c r="E224" s="17"/>
      <c r="F224" s="6"/>
      <c r="G224" s="93">
        <f>SUM('13:20'!G224)</f>
        <v>0</v>
      </c>
      <c r="H224" s="299">
        <f t="shared" si="34"/>
        <v>0</v>
      </c>
      <c r="I224" s="93">
        <f>SUM('13:20'!I224)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SUM('13:20'!N224)</f>
        <v>0</v>
      </c>
      <c r="O224" s="93">
        <f>SUM('13:20'!O224)</f>
        <v>0</v>
      </c>
      <c r="P224" s="93">
        <f>SUM('13:20'!P224)</f>
        <v>0</v>
      </c>
      <c r="Q224" s="93">
        <f>SUM('13:20'!Q224)</f>
        <v>0</v>
      </c>
      <c r="R224" s="93">
        <f>SUM('13:20'!R224)</f>
        <v>0</v>
      </c>
      <c r="S224" s="93">
        <f>SUM('13:20'!S224)</f>
        <v>0</v>
      </c>
      <c r="T224" s="93">
        <f>SUM('13:20'!T224)</f>
        <v>0</v>
      </c>
      <c r="U224" s="93">
        <f>SUM('13:20'!U224)</f>
        <v>0</v>
      </c>
      <c r="V224" s="202"/>
      <c r="W224" s="33"/>
      <c r="X224" s="93">
        <f>SUM('13:20'!X224)</f>
        <v>0</v>
      </c>
      <c r="Y224" s="93">
        <f>SUM('13:20'!Y224)</f>
        <v>0</v>
      </c>
      <c r="Z224" s="93">
        <f>SUM('13:20'!Z224)</f>
        <v>0</v>
      </c>
      <c r="AA224" s="93">
        <f>SUM('13:20'!AA224)</f>
        <v>0</v>
      </c>
      <c r="AB224" s="25"/>
      <c r="AC224" s="54"/>
      <c r="AD224" s="30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424</v>
      </c>
      <c r="C225" s="183" t="s">
        <v>365</v>
      </c>
      <c r="D225" s="17">
        <v>5.03</v>
      </c>
      <c r="E225" s="17"/>
      <c r="F225" s="6"/>
      <c r="G225" s="93">
        <f>SUM('13:20'!G225)</f>
        <v>0</v>
      </c>
      <c r="H225" s="299">
        <f t="shared" si="34"/>
        <v>0</v>
      </c>
      <c r="I225" s="93">
        <f>SUM('13:20'!I225)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SUM('13:20'!N225)</f>
        <v>0</v>
      </c>
      <c r="O225" s="93">
        <f>SUM('13:20'!O225)</f>
        <v>0</v>
      </c>
      <c r="P225" s="93">
        <f>SUM('13:20'!P225)</f>
        <v>0</v>
      </c>
      <c r="Q225" s="93">
        <f>SUM('13:20'!Q225)</f>
        <v>0</v>
      </c>
      <c r="R225" s="93">
        <f>SUM('13:20'!R225)</f>
        <v>0</v>
      </c>
      <c r="S225" s="93">
        <f>SUM('13:20'!S225)</f>
        <v>0</v>
      </c>
      <c r="T225" s="93">
        <f>SUM('13:20'!T225)</f>
        <v>0</v>
      </c>
      <c r="U225" s="93">
        <f>SUM('13:20'!U225)</f>
        <v>0</v>
      </c>
      <c r="V225" s="202"/>
      <c r="W225" s="33"/>
      <c r="X225" s="93">
        <f>SUM('13:20'!X225)</f>
        <v>0</v>
      </c>
      <c r="Y225" s="93">
        <f>SUM('13:20'!Y225)</f>
        <v>0</v>
      </c>
      <c r="Z225" s="93">
        <f>SUM('13:20'!Z225)</f>
        <v>0</v>
      </c>
      <c r="AA225" s="93">
        <f>SUM('13:20'!AA225)</f>
        <v>0</v>
      </c>
      <c r="AB225" s="25"/>
      <c r="AC225" s="54"/>
      <c r="AD225" s="30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424</v>
      </c>
      <c r="C226" s="183" t="s">
        <v>366</v>
      </c>
      <c r="D226" s="17">
        <v>5.03</v>
      </c>
      <c r="E226" s="17"/>
      <c r="F226" s="6"/>
      <c r="G226" s="93">
        <f>SUM('13:20'!G226)</f>
        <v>0</v>
      </c>
      <c r="H226" s="299">
        <f t="shared" si="34"/>
        <v>0</v>
      </c>
      <c r="I226" s="93">
        <f>SUM('13:20'!I226)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SUM('13:20'!N226)</f>
        <v>0</v>
      </c>
      <c r="O226" s="93">
        <f>SUM('13:20'!O226)</f>
        <v>0</v>
      </c>
      <c r="P226" s="93">
        <f>SUM('13:20'!P226)</f>
        <v>0</v>
      </c>
      <c r="Q226" s="93">
        <f>SUM('13:20'!Q226)</f>
        <v>0</v>
      </c>
      <c r="R226" s="93">
        <f>SUM('13:20'!R226)</f>
        <v>0</v>
      </c>
      <c r="S226" s="93">
        <f>SUM('13:20'!S226)</f>
        <v>0</v>
      </c>
      <c r="T226" s="93">
        <f>SUM('13:20'!T226)</f>
        <v>0</v>
      </c>
      <c r="U226" s="93">
        <f>SUM('13:20'!U226)</f>
        <v>0</v>
      </c>
      <c r="V226" s="202"/>
      <c r="W226" s="33"/>
      <c r="X226" s="93">
        <f>SUM('13:20'!X226)</f>
        <v>0</v>
      </c>
      <c r="Y226" s="93">
        <f>SUM('13:20'!Y226)</f>
        <v>0</v>
      </c>
      <c r="Z226" s="93">
        <f>SUM('13:20'!Z226)</f>
        <v>0</v>
      </c>
      <c r="AA226" s="93">
        <f>SUM('13:20'!AA226)</f>
        <v>0</v>
      </c>
      <c r="AB226" s="25"/>
      <c r="AC226" s="54"/>
      <c r="AD226" s="30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424</v>
      </c>
      <c r="C227" s="183" t="s">
        <v>367</v>
      </c>
      <c r="D227" s="17">
        <v>5.03</v>
      </c>
      <c r="E227" s="17"/>
      <c r="F227" s="6"/>
      <c r="G227" s="93">
        <f>SUM('13:20'!G227)</f>
        <v>0</v>
      </c>
      <c r="H227" s="299">
        <f t="shared" si="34"/>
        <v>0</v>
      </c>
      <c r="I227" s="93">
        <f>SUM('13:20'!I227)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SUM('13:20'!N227)</f>
        <v>0</v>
      </c>
      <c r="O227" s="93">
        <f>SUM('13:20'!O227)</f>
        <v>0</v>
      </c>
      <c r="P227" s="93">
        <f>SUM('13:20'!P227)</f>
        <v>0</v>
      </c>
      <c r="Q227" s="93">
        <f>SUM('13:20'!Q227)</f>
        <v>0</v>
      </c>
      <c r="R227" s="93">
        <f>SUM('13:20'!R227)</f>
        <v>0</v>
      </c>
      <c r="S227" s="93">
        <f>SUM('13:20'!S227)</f>
        <v>0</v>
      </c>
      <c r="T227" s="93">
        <f>SUM('13:20'!T227)</f>
        <v>0</v>
      </c>
      <c r="U227" s="93">
        <f>SUM('13:20'!U227)</f>
        <v>0</v>
      </c>
      <c r="V227" s="202"/>
      <c r="W227" s="33"/>
      <c r="X227" s="93">
        <f>SUM('13:20'!X227)</f>
        <v>0</v>
      </c>
      <c r="Y227" s="93">
        <f>SUM('13:20'!Y227)</f>
        <v>0</v>
      </c>
      <c r="Z227" s="93">
        <f>SUM('13:20'!Z227)</f>
        <v>0</v>
      </c>
      <c r="AA227" s="93">
        <f>SUM('13:20'!AA227)</f>
        <v>0</v>
      </c>
      <c r="AB227" s="25"/>
      <c r="AC227" s="54"/>
      <c r="AD227" s="30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SUM('13:20'!G228)</f>
        <v>0</v>
      </c>
      <c r="H228" s="299">
        <f t="shared" si="34"/>
        <v>0</v>
      </c>
      <c r="I228" s="93">
        <f>SUM('13:20'!I228)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SUM('13:20'!N228)</f>
        <v>0</v>
      </c>
      <c r="O228" s="93">
        <f>SUM('13:20'!O228)</f>
        <v>0</v>
      </c>
      <c r="P228" s="93">
        <f>SUM('13:20'!P228)</f>
        <v>0</v>
      </c>
      <c r="Q228" s="93">
        <f>SUM('13:20'!Q228)</f>
        <v>0</v>
      </c>
      <c r="R228" s="93">
        <f>SUM('13:20'!R228)</f>
        <v>0</v>
      </c>
      <c r="S228" s="93">
        <f>SUM('13:20'!S228)</f>
        <v>0</v>
      </c>
      <c r="T228" s="93">
        <f>SUM('13:20'!T228)</f>
        <v>0</v>
      </c>
      <c r="U228" s="93">
        <f>SUM('13:20'!U228)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SUM('13:20'!X228)</f>
        <v>0</v>
      </c>
      <c r="Y228" s="93">
        <f>SUM('13:20'!Y228)</f>
        <v>0</v>
      </c>
      <c r="Z228" s="93">
        <f>SUM('13:20'!Z228)</f>
        <v>0</v>
      </c>
      <c r="AA228" s="93">
        <f>SUM('13:20'!AA228)</f>
        <v>0</v>
      </c>
      <c r="AB228" s="73"/>
      <c r="AC228" s="54"/>
      <c r="AD228" s="30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SUM('13:20'!G229)</f>
        <v>0</v>
      </c>
      <c r="H229" s="299">
        <f t="shared" si="34"/>
        <v>0</v>
      </c>
      <c r="I229" s="93">
        <f>SUM('13:20'!I229)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SUM('13:20'!N229)</f>
        <v>0</v>
      </c>
      <c r="O229" s="93">
        <f>SUM('13:20'!O229)</f>
        <v>0</v>
      </c>
      <c r="P229" s="93">
        <f>SUM('13:20'!P229)</f>
        <v>0</v>
      </c>
      <c r="Q229" s="93">
        <f>SUM('13:20'!Q229)</f>
        <v>0</v>
      </c>
      <c r="R229" s="93">
        <f>SUM('13:20'!R229)</f>
        <v>0</v>
      </c>
      <c r="S229" s="93">
        <f>SUM('13:20'!S229)</f>
        <v>0</v>
      </c>
      <c r="T229" s="93">
        <f>SUM('13:20'!T229)</f>
        <v>0</v>
      </c>
      <c r="U229" s="93">
        <f>SUM('13:20'!U229)</f>
        <v>0</v>
      </c>
      <c r="V229" s="202">
        <f t="shared" si="38"/>
        <v>0</v>
      </c>
      <c r="W229" s="33" t="str">
        <f t="shared" si="39"/>
        <v/>
      </c>
      <c r="X229" s="93">
        <f>SUM('13:20'!X229)</f>
        <v>0</v>
      </c>
      <c r="Y229" s="93">
        <f>SUM('13:20'!Y229)</f>
        <v>0</v>
      </c>
      <c r="Z229" s="93">
        <f>SUM('13:20'!Z229)</f>
        <v>0</v>
      </c>
      <c r="AA229" s="93">
        <f>SUM('13:20'!AA229)</f>
        <v>0</v>
      </c>
      <c r="AB229" s="73"/>
      <c r="AC229" s="54"/>
      <c r="AD229" s="30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SUM('13:20'!G230)</f>
        <v>0</v>
      </c>
      <c r="H230" s="299">
        <f t="shared" si="34"/>
        <v>0</v>
      </c>
      <c r="I230" s="93">
        <f>SUM('13:20'!I230)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SUM('13:20'!N230)</f>
        <v>0</v>
      </c>
      <c r="O230" s="93">
        <f>SUM('13:20'!O230)</f>
        <v>0</v>
      </c>
      <c r="P230" s="93">
        <f>SUM('13:20'!P230)</f>
        <v>0</v>
      </c>
      <c r="Q230" s="93">
        <f>SUM('13:20'!Q230)</f>
        <v>0</v>
      </c>
      <c r="R230" s="93">
        <f>SUM('13:20'!R230)</f>
        <v>0</v>
      </c>
      <c r="S230" s="93">
        <f>SUM('13:20'!S230)</f>
        <v>0</v>
      </c>
      <c r="T230" s="93">
        <f>SUM('13:20'!T230)</f>
        <v>0</v>
      </c>
      <c r="U230" s="93">
        <f>SUM('13:20'!U230)</f>
        <v>0</v>
      </c>
      <c r="V230" s="202">
        <f t="shared" si="38"/>
        <v>0</v>
      </c>
      <c r="W230" s="33" t="str">
        <f t="shared" si="39"/>
        <v/>
      </c>
      <c r="X230" s="93">
        <f>SUM('13:20'!X230)</f>
        <v>0</v>
      </c>
      <c r="Y230" s="93">
        <f>SUM('13:20'!Y230)</f>
        <v>0</v>
      </c>
      <c r="Z230" s="93">
        <f>SUM('13:20'!Z230)</f>
        <v>0</v>
      </c>
      <c r="AA230" s="93">
        <f>SUM('13:20'!AA230)</f>
        <v>0</v>
      </c>
      <c r="AB230" s="73"/>
      <c r="AC230" s="54"/>
      <c r="AD230" s="30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SUM('13:20'!G231)</f>
        <v>0</v>
      </c>
      <c r="H231" s="299">
        <f t="shared" si="34"/>
        <v>0</v>
      </c>
      <c r="I231" s="93">
        <f>SUM('13:20'!I231)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SUM('13:20'!N231)</f>
        <v>0</v>
      </c>
      <c r="O231" s="93">
        <f>SUM('13:20'!O231)</f>
        <v>0</v>
      </c>
      <c r="P231" s="93">
        <f>SUM('13:20'!P231)</f>
        <v>0</v>
      </c>
      <c r="Q231" s="93">
        <f>SUM('13:20'!Q231)</f>
        <v>0</v>
      </c>
      <c r="R231" s="93">
        <f>SUM('13:20'!R231)</f>
        <v>0</v>
      </c>
      <c r="S231" s="93">
        <f>SUM('13:20'!S231)</f>
        <v>0</v>
      </c>
      <c r="T231" s="93">
        <f>SUM('13:20'!T231)</f>
        <v>0</v>
      </c>
      <c r="U231" s="93">
        <f>SUM('13:20'!U231)</f>
        <v>0</v>
      </c>
      <c r="V231" s="202">
        <f t="shared" si="38"/>
        <v>0</v>
      </c>
      <c r="W231" s="33" t="str">
        <f t="shared" si="39"/>
        <v/>
      </c>
      <c r="X231" s="93">
        <f>SUM('13:20'!X231)</f>
        <v>0</v>
      </c>
      <c r="Y231" s="93">
        <f>SUM('13:20'!Y231)</f>
        <v>0</v>
      </c>
      <c r="Z231" s="93">
        <f>SUM('13:20'!Z231)</f>
        <v>0</v>
      </c>
      <c r="AA231" s="93">
        <f>SUM('13:20'!AA231)</f>
        <v>0</v>
      </c>
      <c r="AB231" s="73"/>
      <c r="AC231" s="54"/>
      <c r="AD231" s="30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SUM('13:20'!G232)</f>
        <v>0</v>
      </c>
      <c r="H232" s="299">
        <f t="shared" si="34"/>
        <v>0</v>
      </c>
      <c r="I232" s="93">
        <f>SUM('13:20'!I232)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SUM('13:20'!N232)</f>
        <v>0</v>
      </c>
      <c r="O232" s="93">
        <f>SUM('13:20'!O232)</f>
        <v>0</v>
      </c>
      <c r="P232" s="93">
        <f>SUM('13:20'!P232)</f>
        <v>0</v>
      </c>
      <c r="Q232" s="93">
        <f>SUM('13:20'!Q232)</f>
        <v>0</v>
      </c>
      <c r="R232" s="93">
        <f>SUM('13:20'!R232)</f>
        <v>0</v>
      </c>
      <c r="S232" s="93">
        <f>SUM('13:20'!S232)</f>
        <v>0</v>
      </c>
      <c r="T232" s="93">
        <f>SUM('13:20'!T232)</f>
        <v>0</v>
      </c>
      <c r="U232" s="93">
        <f>SUM('13:20'!U232)</f>
        <v>0</v>
      </c>
      <c r="V232" s="202">
        <f t="shared" si="38"/>
        <v>0</v>
      </c>
      <c r="W232" s="33" t="str">
        <f t="shared" si="39"/>
        <v/>
      </c>
      <c r="X232" s="93">
        <f>SUM('13:20'!X232)</f>
        <v>0</v>
      </c>
      <c r="Y232" s="93">
        <f>SUM('13:20'!Y232)</f>
        <v>0</v>
      </c>
      <c r="Z232" s="93">
        <f>SUM('13:20'!Z232)</f>
        <v>0</v>
      </c>
      <c r="AA232" s="93">
        <f>SUM('13:20'!AA232)</f>
        <v>0</v>
      </c>
      <c r="AB232" s="73"/>
      <c r="AC232" s="54"/>
      <c r="AD232" s="30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SUM('13:20'!G233)</f>
        <v>0</v>
      </c>
      <c r="H233" s="299">
        <f t="shared" si="34"/>
        <v>0</v>
      </c>
      <c r="I233" s="93">
        <f>SUM('13:20'!I233)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SUM('13:20'!N233)</f>
        <v>0</v>
      </c>
      <c r="O233" s="93">
        <f>SUM('13:20'!O233)</f>
        <v>0</v>
      </c>
      <c r="P233" s="93">
        <f>SUM('13:20'!P233)</f>
        <v>0</v>
      </c>
      <c r="Q233" s="93">
        <f>SUM('13:20'!Q233)</f>
        <v>0</v>
      </c>
      <c r="R233" s="93">
        <f>SUM('13:20'!R233)</f>
        <v>0</v>
      </c>
      <c r="S233" s="93">
        <f>SUM('13:20'!S233)</f>
        <v>0</v>
      </c>
      <c r="T233" s="93">
        <f>SUM('13:20'!T233)</f>
        <v>0</v>
      </c>
      <c r="U233" s="93">
        <f>SUM('13:20'!U233)</f>
        <v>0</v>
      </c>
      <c r="V233" s="202">
        <f t="shared" si="38"/>
        <v>0</v>
      </c>
      <c r="W233" s="33" t="str">
        <f t="shared" si="39"/>
        <v/>
      </c>
      <c r="X233" s="93">
        <f>SUM('13:20'!X233)</f>
        <v>0</v>
      </c>
      <c r="Y233" s="93">
        <f>SUM('13:20'!Y233)</f>
        <v>0</v>
      </c>
      <c r="Z233" s="93">
        <f>SUM('13:20'!Z233)</f>
        <v>0</v>
      </c>
      <c r="AA233" s="93">
        <f>SUM('13:20'!AA233)</f>
        <v>0</v>
      </c>
      <c r="AB233" s="73"/>
      <c r="AC233" s="54"/>
      <c r="AD233" s="30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SUM('13:20'!G234)</f>
        <v>0</v>
      </c>
      <c r="H234" s="299">
        <f t="shared" si="34"/>
        <v>0</v>
      </c>
      <c r="I234" s="93">
        <f>SUM('13:20'!I234)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SUM('13:20'!N234)</f>
        <v>0</v>
      </c>
      <c r="O234" s="93">
        <f>SUM('13:20'!O234)</f>
        <v>0</v>
      </c>
      <c r="P234" s="93">
        <f>SUM('13:20'!P234)</f>
        <v>0</v>
      </c>
      <c r="Q234" s="93">
        <f>SUM('13:20'!Q234)</f>
        <v>0</v>
      </c>
      <c r="R234" s="93">
        <f>SUM('13:20'!R234)</f>
        <v>0</v>
      </c>
      <c r="S234" s="93">
        <f>SUM('13:20'!S234)</f>
        <v>0</v>
      </c>
      <c r="T234" s="93">
        <f>SUM('13:20'!T234)</f>
        <v>0</v>
      </c>
      <c r="U234" s="93">
        <f>SUM('13:20'!U234)</f>
        <v>0</v>
      </c>
      <c r="V234" s="202">
        <f t="shared" si="38"/>
        <v>0</v>
      </c>
      <c r="W234" s="33" t="str">
        <f t="shared" si="39"/>
        <v/>
      </c>
      <c r="X234" s="93">
        <f>SUM('13:20'!X234)</f>
        <v>0</v>
      </c>
      <c r="Y234" s="93">
        <f>SUM('13:20'!Y234)</f>
        <v>0</v>
      </c>
      <c r="Z234" s="93">
        <f>SUM('13:20'!Z234)</f>
        <v>0</v>
      </c>
      <c r="AA234" s="93">
        <f>SUM('13:20'!AA234)</f>
        <v>0</v>
      </c>
      <c r="AB234" s="73"/>
      <c r="AC234" s="54"/>
      <c r="AD234" s="30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SUM('13:20'!G235)</f>
        <v>308</v>
      </c>
      <c r="H235" s="299">
        <f t="shared" si="34"/>
        <v>1549.24</v>
      </c>
      <c r="I235" s="93">
        <f>SUM('13:20'!I235)</f>
        <v>5</v>
      </c>
      <c r="J235" s="31">
        <f t="array" ref="J235">IF(ISERROR(G235/I235),"",G235/I235)</f>
        <v>61.6</v>
      </c>
      <c r="K235" s="35">
        <f t="array" ref="K235">IF(ISERROR(G235/L235),"",G235/L235)</f>
        <v>6.16</v>
      </c>
      <c r="L235" s="87">
        <v>50</v>
      </c>
      <c r="M235" s="36">
        <f t="shared" si="35"/>
        <v>-1.1600000000000001</v>
      </c>
      <c r="N235" s="93">
        <f>SUM('13:20'!N235)</f>
        <v>0</v>
      </c>
      <c r="O235" s="93">
        <f>SUM('13:20'!O235)</f>
        <v>0</v>
      </c>
      <c r="P235" s="93">
        <f>SUM('13:20'!P235)</f>
        <v>0</v>
      </c>
      <c r="Q235" s="93">
        <f>SUM('13:20'!Q235)</f>
        <v>0</v>
      </c>
      <c r="R235" s="93">
        <f>SUM('13:20'!R235)</f>
        <v>0</v>
      </c>
      <c r="S235" s="93">
        <f>SUM('13:20'!S235)</f>
        <v>0</v>
      </c>
      <c r="T235" s="93">
        <f>SUM('13:20'!T235)</f>
        <v>0</v>
      </c>
      <c r="U235" s="93">
        <f>SUM('13:20'!U235)</f>
        <v>0</v>
      </c>
      <c r="V235" s="202">
        <f t="shared" si="38"/>
        <v>0</v>
      </c>
      <c r="W235" s="33">
        <f t="shared" si="39"/>
        <v>0</v>
      </c>
      <c r="X235" s="93">
        <f>SUM('13:20'!X235)</f>
        <v>0</v>
      </c>
      <c r="Y235" s="93">
        <f>SUM('13:20'!Y235)</f>
        <v>0</v>
      </c>
      <c r="Z235" s="93">
        <f>SUM('13:20'!Z235)</f>
        <v>0</v>
      </c>
      <c r="AA235" s="93">
        <f>SUM('13:20'!AA235)</f>
        <v>0</v>
      </c>
      <c r="AB235" s="73"/>
      <c r="AC235" s="54"/>
      <c r="AD235" s="30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SUM('13:20'!G236)</f>
        <v>0</v>
      </c>
      <c r="H236" s="299">
        <f t="shared" si="34"/>
        <v>0</v>
      </c>
      <c r="I236" s="93">
        <f>SUM('13:20'!I236)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SUM('13:20'!N236)</f>
        <v>0</v>
      </c>
      <c r="O236" s="93">
        <f>SUM('13:20'!O236)</f>
        <v>0</v>
      </c>
      <c r="P236" s="93">
        <f>SUM('13:20'!P236)</f>
        <v>0</v>
      </c>
      <c r="Q236" s="93">
        <f>SUM('13:20'!Q236)</f>
        <v>0</v>
      </c>
      <c r="R236" s="93">
        <f>SUM('13:20'!R236)</f>
        <v>0</v>
      </c>
      <c r="S236" s="93">
        <f>SUM('13:20'!S236)</f>
        <v>0</v>
      </c>
      <c r="T236" s="93">
        <f>SUM('13:20'!T236)</f>
        <v>0</v>
      </c>
      <c r="U236" s="93">
        <f>SUM('13:20'!U236)</f>
        <v>0</v>
      </c>
      <c r="V236" s="202">
        <f t="shared" si="38"/>
        <v>0</v>
      </c>
      <c r="W236" s="33" t="str">
        <f t="shared" si="39"/>
        <v/>
      </c>
      <c r="X236" s="93">
        <f>SUM('13:20'!X236)</f>
        <v>0</v>
      </c>
      <c r="Y236" s="93">
        <f>SUM('13:20'!Y236)</f>
        <v>0</v>
      </c>
      <c r="Z236" s="93">
        <f>SUM('13:20'!Z236)</f>
        <v>0</v>
      </c>
      <c r="AA236" s="93">
        <f>SUM('13:20'!AA236)</f>
        <v>0</v>
      </c>
      <c r="AB236" s="73"/>
      <c r="AC236" s="54"/>
      <c r="AD236" s="30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SUM('13:20'!G237)</f>
        <v>0</v>
      </c>
      <c r="H237" s="299">
        <f t="shared" si="34"/>
        <v>0</v>
      </c>
      <c r="I237" s="93">
        <f>SUM('13:20'!I237)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SUM('13:20'!N237)</f>
        <v>0</v>
      </c>
      <c r="O237" s="93">
        <f>SUM('13:20'!O237)</f>
        <v>0</v>
      </c>
      <c r="P237" s="93">
        <f>SUM('13:20'!P237)</f>
        <v>0</v>
      </c>
      <c r="Q237" s="93">
        <f>SUM('13:20'!Q237)</f>
        <v>0</v>
      </c>
      <c r="R237" s="93">
        <f>SUM('13:20'!R237)</f>
        <v>0</v>
      </c>
      <c r="S237" s="93">
        <f>SUM('13:20'!S237)</f>
        <v>0</v>
      </c>
      <c r="T237" s="93">
        <f>SUM('13:20'!T237)</f>
        <v>0</v>
      </c>
      <c r="U237" s="93">
        <f>SUM('13:20'!U237)</f>
        <v>0</v>
      </c>
      <c r="V237" s="202">
        <f t="shared" si="38"/>
        <v>0</v>
      </c>
      <c r="W237" s="33" t="str">
        <f t="shared" si="39"/>
        <v/>
      </c>
      <c r="X237" s="93">
        <f>SUM('13:20'!X237)</f>
        <v>0</v>
      </c>
      <c r="Y237" s="93">
        <f>SUM('13:20'!Y237)</f>
        <v>0</v>
      </c>
      <c r="Z237" s="93">
        <f>SUM('13:20'!Z237)</f>
        <v>0</v>
      </c>
      <c r="AA237" s="93">
        <f>SUM('13:20'!AA237)</f>
        <v>0</v>
      </c>
      <c r="AB237" s="73"/>
      <c r="AC237" s="54"/>
      <c r="AD237" s="30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428</v>
      </c>
      <c r="D238" s="17">
        <v>5.03</v>
      </c>
      <c r="E238" s="17"/>
      <c r="F238" s="6"/>
      <c r="G238" s="93">
        <f>SUM('13:20'!G238)</f>
        <v>314</v>
      </c>
      <c r="H238" s="299">
        <f t="shared" si="34"/>
        <v>1579.42</v>
      </c>
      <c r="I238" s="93">
        <f>SUM('13:20'!I238)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0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401</v>
      </c>
      <c r="C239" s="183" t="s">
        <v>399</v>
      </c>
      <c r="D239" s="17">
        <v>5</v>
      </c>
      <c r="E239" s="17"/>
      <c r="F239" s="6"/>
      <c r="G239" s="93">
        <f>SUM('13:20'!G239)</f>
        <v>0</v>
      </c>
      <c r="H239" s="299">
        <f t="shared" si="34"/>
        <v>0</v>
      </c>
      <c r="I239" s="93">
        <f>SUM('13:20'!I239)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SUM('13:20'!N239)</f>
        <v>0</v>
      </c>
      <c r="O239" s="93">
        <f>SUM('13:20'!O239)</f>
        <v>0</v>
      </c>
      <c r="P239" s="93">
        <f>SUM('13:20'!P239)</f>
        <v>0</v>
      </c>
      <c r="Q239" s="93">
        <f>SUM('13:20'!Q239)</f>
        <v>0</v>
      </c>
      <c r="R239" s="93">
        <f>SUM('13:20'!R239)</f>
        <v>0</v>
      </c>
      <c r="S239" s="93">
        <f>SUM('13:20'!S239)</f>
        <v>0</v>
      </c>
      <c r="T239" s="93">
        <f>SUM('13:20'!T239)</f>
        <v>0</v>
      </c>
      <c r="U239" s="93">
        <f>SUM('13:20'!U239)</f>
        <v>0</v>
      </c>
      <c r="V239" s="202"/>
      <c r="W239" s="33"/>
      <c r="X239" s="93">
        <f>SUM('13:20'!X239)</f>
        <v>0</v>
      </c>
      <c r="Y239" s="93">
        <f>SUM('13:20'!Y239)</f>
        <v>0</v>
      </c>
      <c r="Z239" s="93">
        <f>SUM('13:20'!Z239)</f>
        <v>0</v>
      </c>
      <c r="AA239" s="93">
        <f>SUM('13:20'!AA239)</f>
        <v>0</v>
      </c>
      <c r="AB239" s="73"/>
      <c r="AC239" s="54"/>
      <c r="AD239" s="30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SUM('13:20'!G240)</f>
        <v>106</v>
      </c>
      <c r="H240" s="299">
        <f t="shared" si="34"/>
        <v>533.18000000000006</v>
      </c>
      <c r="I240" s="93">
        <f>SUM('13:20'!I240)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0"/>
        <v>-0.93023255813953476</v>
      </c>
      <c r="N240" s="93">
        <f>SUM('13:20'!N240)</f>
        <v>0</v>
      </c>
      <c r="O240" s="93">
        <f>SUM('13:20'!O240)</f>
        <v>0</v>
      </c>
      <c r="P240" s="93">
        <f>SUM('13:20'!P240)</f>
        <v>0</v>
      </c>
      <c r="Q240" s="93">
        <f>SUM('13:20'!Q240)</f>
        <v>0</v>
      </c>
      <c r="R240" s="93">
        <f>SUM('13:20'!R240)</f>
        <v>0</v>
      </c>
      <c r="S240" s="93">
        <f>SUM('13:20'!S240)</f>
        <v>0</v>
      </c>
      <c r="T240" s="93">
        <f>SUM('13:20'!T240)</f>
        <v>0</v>
      </c>
      <c r="U240" s="93">
        <f>SUM('13:20'!U240)</f>
        <v>0</v>
      </c>
      <c r="V240" s="202">
        <f>SUM(X240:AA240)</f>
        <v>0</v>
      </c>
      <c r="W240" s="33">
        <f>IF(ISERROR(V240/G240),"",V240/G240)</f>
        <v>0</v>
      </c>
      <c r="X240" s="93">
        <f>SUM('13:20'!X240)</f>
        <v>0</v>
      </c>
      <c r="Y240" s="93">
        <f>SUM('13:20'!Y240)</f>
        <v>0</v>
      </c>
      <c r="Z240" s="93">
        <f>SUM('13:20'!Z240)</f>
        <v>0</v>
      </c>
      <c r="AA240" s="93">
        <f>SUM('13:20'!AA240)</f>
        <v>0</v>
      </c>
      <c r="AB240" s="73"/>
      <c r="AC240" s="54"/>
      <c r="AD240" s="30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SUM('13:20'!G241)</f>
        <v>639</v>
      </c>
      <c r="H241" s="299">
        <f t="shared" si="34"/>
        <v>3214.17</v>
      </c>
      <c r="I241" s="93">
        <f>SUM('13:20'!I241)</f>
        <v>25</v>
      </c>
      <c r="J241" s="31">
        <f t="array" ref="J241">IF(ISERROR(G241/I241),"",G241/I241)</f>
        <v>25.56</v>
      </c>
      <c r="K241" s="35">
        <f t="array" ref="K241">IF(ISERROR(G241/L241),"",G241/L241)</f>
        <v>29.720930232558139</v>
      </c>
      <c r="L241" s="87">
        <v>21.5</v>
      </c>
      <c r="M241" s="36">
        <f t="shared" si="40"/>
        <v>-4.720930232558139</v>
      </c>
      <c r="N241" s="93">
        <f>SUM('13:20'!N241)</f>
        <v>0</v>
      </c>
      <c r="O241" s="93">
        <f>SUM('13:20'!O241)</f>
        <v>0</v>
      </c>
      <c r="P241" s="93">
        <f>SUM('13:20'!P241)</f>
        <v>0</v>
      </c>
      <c r="Q241" s="93">
        <f>SUM('13:20'!Q241)</f>
        <v>0</v>
      </c>
      <c r="R241" s="93">
        <f>SUM('13:20'!R241)</f>
        <v>0</v>
      </c>
      <c r="S241" s="93">
        <f>SUM('13:20'!S241)</f>
        <v>0</v>
      </c>
      <c r="T241" s="93">
        <f>SUM('13:20'!T241)</f>
        <v>0</v>
      </c>
      <c r="U241" s="93">
        <f>SUM('13:20'!U241)</f>
        <v>0</v>
      </c>
      <c r="V241" s="202">
        <f>SUM(X241:AA241)</f>
        <v>0</v>
      </c>
      <c r="W241" s="33">
        <f>IF(ISERROR(V241/G241),"",V241/G241)</f>
        <v>0</v>
      </c>
      <c r="X241" s="93">
        <f>SUM('13:20'!X241)</f>
        <v>0</v>
      </c>
      <c r="Y241" s="93">
        <f>SUM('13:20'!Y241)</f>
        <v>0</v>
      </c>
      <c r="Z241" s="93">
        <f>SUM('13:20'!Z241)</f>
        <v>0</v>
      </c>
      <c r="AA241" s="93">
        <f>SUM('13:20'!AA241)</f>
        <v>0</v>
      </c>
      <c r="AB241" s="73"/>
      <c r="AC241" s="54"/>
      <c r="AD241" s="30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SUM('13:20'!G242)</f>
        <v>0</v>
      </c>
      <c r="H242" s="299">
        <f t="shared" si="34"/>
        <v>0</v>
      </c>
      <c r="I242" s="93">
        <f>SUM('13:20'!I242)</f>
        <v>0</v>
      </c>
      <c r="J242" s="31"/>
      <c r="K242" s="35"/>
      <c r="L242" s="87"/>
      <c r="M242" s="36">
        <f t="shared" si="40"/>
        <v>0</v>
      </c>
      <c r="N242" s="93">
        <f>SUM('13:20'!N242)</f>
        <v>0</v>
      </c>
      <c r="O242" s="93">
        <f>SUM('13:20'!O242)</f>
        <v>0</v>
      </c>
      <c r="P242" s="93">
        <f>SUM('13:20'!P242)</f>
        <v>0</v>
      </c>
      <c r="Q242" s="93">
        <f>SUM('13:20'!Q242)</f>
        <v>0</v>
      </c>
      <c r="R242" s="93">
        <f>SUM('13:20'!R242)</f>
        <v>0</v>
      </c>
      <c r="S242" s="93">
        <f>SUM('13:20'!S242)</f>
        <v>0</v>
      </c>
      <c r="T242" s="93">
        <f>SUM('13:20'!T242)</f>
        <v>0</v>
      </c>
      <c r="U242" s="93">
        <f>SUM('13:20'!U242)</f>
        <v>0</v>
      </c>
      <c r="V242" s="202"/>
      <c r="W242" s="33"/>
      <c r="X242" s="93">
        <f>SUM('13:20'!X242)</f>
        <v>0</v>
      </c>
      <c r="Y242" s="93">
        <f>SUM('13:20'!Y242)</f>
        <v>0</v>
      </c>
      <c r="Z242" s="93">
        <f>SUM('13:20'!Z242)</f>
        <v>0</v>
      </c>
      <c r="AA242" s="93">
        <f>SUM('13:20'!AA242)</f>
        <v>0</v>
      </c>
      <c r="AB242" s="73"/>
      <c r="AC242" s="54"/>
      <c r="AD242" s="30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SUM('13:20'!G243)</f>
        <v>0</v>
      </c>
      <c r="H243" s="299">
        <f t="shared" si="34"/>
        <v>0</v>
      </c>
      <c r="I243" s="93">
        <f>SUM('13:20'!I243)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SUM('13:20'!N243)</f>
        <v>0</v>
      </c>
      <c r="O243" s="93">
        <f>SUM('13:20'!O243)</f>
        <v>0</v>
      </c>
      <c r="P243" s="93">
        <f>SUM('13:20'!P243)</f>
        <v>0</v>
      </c>
      <c r="Q243" s="93">
        <f>SUM('13:20'!Q243)</f>
        <v>0</v>
      </c>
      <c r="R243" s="93">
        <f>SUM('13:20'!R243)</f>
        <v>0</v>
      </c>
      <c r="S243" s="93">
        <f>SUM('13:20'!S243)</f>
        <v>0</v>
      </c>
      <c r="T243" s="93">
        <f>SUM('13:20'!T243)</f>
        <v>0</v>
      </c>
      <c r="U243" s="93">
        <f>SUM('13:20'!U243)</f>
        <v>0</v>
      </c>
      <c r="V243" s="202">
        <f>SUM(X243:AA243)</f>
        <v>0</v>
      </c>
      <c r="W243" s="33" t="str">
        <f>IF(ISERROR(V243/G243),"",V243/G243)</f>
        <v/>
      </c>
      <c r="X243" s="93">
        <f>SUM('13:20'!X243)</f>
        <v>0</v>
      </c>
      <c r="Y243" s="93">
        <f>SUM('13:20'!Y243)</f>
        <v>0</v>
      </c>
      <c r="Z243" s="93">
        <f>SUM('13:20'!Z243)</f>
        <v>0</v>
      </c>
      <c r="AA243" s="93">
        <f>SUM('13:20'!AA243)</f>
        <v>0</v>
      </c>
      <c r="AB243" s="73"/>
      <c r="AC243" s="54"/>
      <c r="AD243" s="30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SUM('13:20'!G244)</f>
        <v>0</v>
      </c>
      <c r="H244" s="299">
        <f t="shared" si="34"/>
        <v>0</v>
      </c>
      <c r="I244" s="93">
        <f>SUM('13:20'!I244)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SUM('13:20'!N244)</f>
        <v>0</v>
      </c>
      <c r="O244" s="93">
        <f>SUM('13:20'!O244)</f>
        <v>0</v>
      </c>
      <c r="P244" s="93">
        <f>SUM('13:20'!P244)</f>
        <v>0</v>
      </c>
      <c r="Q244" s="93">
        <f>SUM('13:20'!Q244)</f>
        <v>0</v>
      </c>
      <c r="R244" s="93">
        <f>SUM('13:20'!R244)</f>
        <v>0</v>
      </c>
      <c r="S244" s="93">
        <f>SUM('13:20'!S244)</f>
        <v>0</v>
      </c>
      <c r="T244" s="93">
        <f>SUM('13:20'!T244)</f>
        <v>0</v>
      </c>
      <c r="U244" s="93">
        <f>SUM('13:20'!U244)</f>
        <v>0</v>
      </c>
      <c r="V244" s="202">
        <f>SUM(X244:AA244)</f>
        <v>0</v>
      </c>
      <c r="W244" s="33" t="str">
        <f>IF(ISERROR(V244/G244),"",V244/G244)</f>
        <v/>
      </c>
      <c r="X244" s="93">
        <f>SUM('13:20'!X244)</f>
        <v>0</v>
      </c>
      <c r="Y244" s="93">
        <f>SUM('13:20'!Y244)</f>
        <v>0</v>
      </c>
      <c r="Z244" s="93">
        <f>SUM('13:20'!Z244)</f>
        <v>0</v>
      </c>
      <c r="AA244" s="93">
        <f>SUM('13:20'!AA244)</f>
        <v>0</v>
      </c>
      <c r="AB244" s="73"/>
      <c r="AC244" s="54"/>
      <c r="AD244" s="30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SUM('13:20'!G245)</f>
        <v>0</v>
      </c>
      <c r="H245" s="299">
        <f t="shared" si="34"/>
        <v>0</v>
      </c>
      <c r="I245" s="93">
        <f>SUM('13:20'!I245)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SUM('13:20'!N245)</f>
        <v>0</v>
      </c>
      <c r="O245" s="93">
        <f>SUM('13:20'!O245)</f>
        <v>0</v>
      </c>
      <c r="P245" s="93">
        <f>SUM('13:20'!P245)</f>
        <v>0</v>
      </c>
      <c r="Q245" s="93">
        <f>SUM('13:20'!Q245)</f>
        <v>0</v>
      </c>
      <c r="R245" s="93">
        <f>SUM('13:20'!R245)</f>
        <v>0</v>
      </c>
      <c r="S245" s="93">
        <f>SUM('13:20'!S245)</f>
        <v>0</v>
      </c>
      <c r="T245" s="93">
        <f>SUM('13:20'!T245)</f>
        <v>0</v>
      </c>
      <c r="U245" s="93">
        <f>SUM('13:20'!U245)</f>
        <v>0</v>
      </c>
      <c r="V245" s="202">
        <f>SUM(X245:AA245)</f>
        <v>0</v>
      </c>
      <c r="W245" s="33" t="str">
        <f>IF(ISERROR(V245/G245),"",V245/G245)</f>
        <v/>
      </c>
      <c r="X245" s="93">
        <f>SUM('13:20'!X245)</f>
        <v>0</v>
      </c>
      <c r="Y245" s="93">
        <f>SUM('13:20'!Y245)</f>
        <v>0</v>
      </c>
      <c r="Z245" s="93">
        <f>SUM('13:20'!Z245)</f>
        <v>0</v>
      </c>
      <c r="AA245" s="93">
        <f>SUM('13:20'!AA245)</f>
        <v>0</v>
      </c>
      <c r="AB245" s="73"/>
      <c r="AC245" s="54"/>
      <c r="AD245" s="30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SUM('13:20'!G246)</f>
        <v>0</v>
      </c>
      <c r="H246" s="299">
        <f t="shared" si="34"/>
        <v>0</v>
      </c>
      <c r="I246" s="93">
        <f>SUM('13:20'!I246)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SUM('13:20'!N246)</f>
        <v>0</v>
      </c>
      <c r="O246" s="93">
        <f>SUM('13:20'!O246)</f>
        <v>0</v>
      </c>
      <c r="P246" s="93">
        <f>SUM('13:20'!P246)</f>
        <v>0</v>
      </c>
      <c r="Q246" s="93">
        <f>SUM('13:20'!Q246)</f>
        <v>0</v>
      </c>
      <c r="R246" s="93">
        <f>SUM('13:20'!R246)</f>
        <v>0</v>
      </c>
      <c r="S246" s="93">
        <f>SUM('13:20'!S246)</f>
        <v>0</v>
      </c>
      <c r="T246" s="93">
        <f>SUM('13:20'!T246)</f>
        <v>0</v>
      </c>
      <c r="U246" s="93">
        <f>SUM('13:20'!U246)</f>
        <v>0</v>
      </c>
      <c r="V246" s="202">
        <f>SUM(X246:AA246)</f>
        <v>0</v>
      </c>
      <c r="W246" s="33" t="str">
        <f>IF(ISERROR(V246/G246),"",V246/G246)</f>
        <v/>
      </c>
      <c r="X246" s="93">
        <f>SUM('13:20'!X246)</f>
        <v>0</v>
      </c>
      <c r="Y246" s="93">
        <f>SUM('13:20'!Y246)</f>
        <v>0</v>
      </c>
      <c r="Z246" s="93">
        <f>SUM('13:20'!Z246)</f>
        <v>0</v>
      </c>
      <c r="AA246" s="93">
        <f>SUM('13:20'!AA246)</f>
        <v>0</v>
      </c>
      <c r="AB246" s="73"/>
      <c r="AC246" s="54"/>
      <c r="AD246" s="30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SUM('13:20'!G247)</f>
        <v>0</v>
      </c>
      <c r="H247" s="299">
        <f t="shared" si="34"/>
        <v>0</v>
      </c>
      <c r="I247" s="93">
        <f>SUM('13:20'!I247)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SUM('13:20'!N247)</f>
        <v>0</v>
      </c>
      <c r="O247" s="93">
        <f>SUM('13:20'!O247)</f>
        <v>0</v>
      </c>
      <c r="P247" s="93">
        <f>SUM('13:20'!P247)</f>
        <v>0</v>
      </c>
      <c r="Q247" s="93">
        <f>SUM('13:20'!Q247)</f>
        <v>0</v>
      </c>
      <c r="R247" s="93">
        <f>SUM('13:20'!R247)</f>
        <v>0</v>
      </c>
      <c r="S247" s="93">
        <f>SUM('13:20'!S247)</f>
        <v>0</v>
      </c>
      <c r="T247" s="93">
        <f>SUM('13:20'!T247)</f>
        <v>0</v>
      </c>
      <c r="U247" s="93">
        <f>SUM('13:20'!U247)</f>
        <v>0</v>
      </c>
      <c r="V247" s="202"/>
      <c r="W247" s="33"/>
      <c r="X247" s="93">
        <f>SUM('13:20'!X247)</f>
        <v>0</v>
      </c>
      <c r="Y247" s="93">
        <f>SUM('13:20'!Y247)</f>
        <v>0</v>
      </c>
      <c r="Z247" s="93">
        <f>SUM('13:20'!Z247)</f>
        <v>0</v>
      </c>
      <c r="AA247" s="93">
        <f>SUM('13:20'!AA247)</f>
        <v>0</v>
      </c>
      <c r="AB247" s="73"/>
      <c r="AC247" s="54"/>
      <c r="AD247" s="30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SUM('13:20'!G248)</f>
        <v>0</v>
      </c>
      <c r="H248" s="299">
        <f t="shared" si="34"/>
        <v>0</v>
      </c>
      <c r="I248" s="93">
        <f>SUM('13:20'!I248)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SUM('13:20'!N248)</f>
        <v>0</v>
      </c>
      <c r="O248" s="93">
        <f>SUM('13:20'!O248)</f>
        <v>0</v>
      </c>
      <c r="P248" s="93">
        <f>SUM('13:20'!P248)</f>
        <v>0</v>
      </c>
      <c r="Q248" s="93">
        <f>SUM('13:20'!Q248)</f>
        <v>0</v>
      </c>
      <c r="R248" s="93">
        <f>SUM('13:20'!R248)</f>
        <v>0</v>
      </c>
      <c r="S248" s="93">
        <f>SUM('13:20'!S248)</f>
        <v>0</v>
      </c>
      <c r="T248" s="93">
        <f>SUM('13:20'!T248)</f>
        <v>0</v>
      </c>
      <c r="U248" s="93">
        <f>SUM('13:20'!U248)</f>
        <v>0</v>
      </c>
      <c r="V248" s="202"/>
      <c r="W248" s="33"/>
      <c r="X248" s="93">
        <f>SUM('13:20'!X248)</f>
        <v>0</v>
      </c>
      <c r="Y248" s="93">
        <f>SUM('13:20'!Y248)</f>
        <v>0</v>
      </c>
      <c r="Z248" s="93">
        <f>SUM('13:20'!Z248)</f>
        <v>0</v>
      </c>
      <c r="AA248" s="93">
        <f>SUM('13:20'!AA248)</f>
        <v>0</v>
      </c>
      <c r="AB248" s="73"/>
      <c r="AC248" s="54"/>
      <c r="AD248" s="30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SUM('13:20'!G249)</f>
        <v>0</v>
      </c>
      <c r="H249" s="299">
        <f t="shared" si="34"/>
        <v>0</v>
      </c>
      <c r="I249" s="93">
        <f>SUM('13:20'!I249)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SUM('13:20'!N249)</f>
        <v>0</v>
      </c>
      <c r="O249" s="93">
        <f>SUM('13:20'!O249)</f>
        <v>0</v>
      </c>
      <c r="P249" s="93">
        <f>SUM('13:20'!P249)</f>
        <v>0</v>
      </c>
      <c r="Q249" s="93">
        <f>SUM('13:20'!Q249)</f>
        <v>0</v>
      </c>
      <c r="R249" s="93">
        <f>SUM('13:20'!R249)</f>
        <v>0</v>
      </c>
      <c r="S249" s="93">
        <f>SUM('13:20'!S249)</f>
        <v>0</v>
      </c>
      <c r="T249" s="93">
        <f>SUM('13:20'!T249)</f>
        <v>0</v>
      </c>
      <c r="U249" s="93">
        <f>SUM('13:20'!U249)</f>
        <v>0</v>
      </c>
      <c r="V249" s="202"/>
      <c r="W249" s="33"/>
      <c r="X249" s="93">
        <f>SUM('13:20'!X249)</f>
        <v>0</v>
      </c>
      <c r="Y249" s="93">
        <f>SUM('13:20'!Y249)</f>
        <v>0</v>
      </c>
      <c r="Z249" s="93">
        <f>SUM('13:20'!Z249)</f>
        <v>0</v>
      </c>
      <c r="AA249" s="93">
        <f>SUM('13:20'!AA249)</f>
        <v>0</v>
      </c>
      <c r="AB249" s="73"/>
      <c r="AC249" s="54"/>
      <c r="AD249" s="30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SUM('13:20'!G250)</f>
        <v>0</v>
      </c>
      <c r="H250" s="299">
        <f t="shared" si="34"/>
        <v>0</v>
      </c>
      <c r="I250" s="93">
        <f>SUM('13:20'!I250)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SUM('13:20'!N250)</f>
        <v>0</v>
      </c>
      <c r="O250" s="93">
        <f>SUM('13:20'!O250)</f>
        <v>0</v>
      </c>
      <c r="P250" s="93">
        <f>SUM('13:20'!P250)</f>
        <v>0</v>
      </c>
      <c r="Q250" s="93">
        <f>SUM('13:20'!Q250)</f>
        <v>0</v>
      </c>
      <c r="R250" s="93">
        <f>SUM('13:20'!R250)</f>
        <v>0</v>
      </c>
      <c r="S250" s="93">
        <f>SUM('13:20'!S250)</f>
        <v>0</v>
      </c>
      <c r="T250" s="93">
        <f>SUM('13:20'!T250)</f>
        <v>0</v>
      </c>
      <c r="U250" s="93">
        <f>SUM('13:20'!U250)</f>
        <v>0</v>
      </c>
      <c r="V250" s="202"/>
      <c r="W250" s="33"/>
      <c r="X250" s="93">
        <f>SUM('13:20'!X250)</f>
        <v>0</v>
      </c>
      <c r="Y250" s="93">
        <f>SUM('13:20'!Y250)</f>
        <v>0</v>
      </c>
      <c r="Z250" s="93">
        <f>SUM('13:20'!Z250)</f>
        <v>0</v>
      </c>
      <c r="AA250" s="93">
        <f>SUM('13:20'!AA250)</f>
        <v>0</v>
      </c>
      <c r="AB250" s="73"/>
      <c r="AC250" s="54"/>
      <c r="AD250" s="30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SUM('13:20'!G251)</f>
        <v>0</v>
      </c>
      <c r="H251" s="299">
        <f t="shared" si="34"/>
        <v>0</v>
      </c>
      <c r="I251" s="93">
        <f>SUM('13:20'!I251)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0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SUM('13:20'!G252)</f>
        <v>0</v>
      </c>
      <c r="H252" s="299">
        <f t="shared" si="34"/>
        <v>0</v>
      </c>
      <c r="I252" s="93">
        <f>SUM('13:20'!I252)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0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411</v>
      </c>
      <c r="D253" s="17"/>
      <c r="E253" s="17"/>
      <c r="F253" s="6"/>
      <c r="G253" s="93">
        <f>SUM('13:20'!G253)</f>
        <v>0</v>
      </c>
      <c r="H253" s="299">
        <f t="shared" si="34"/>
        <v>0</v>
      </c>
      <c r="I253" s="93">
        <f>SUM('13:20'!I253)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0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349</v>
      </c>
      <c r="D254" s="17"/>
      <c r="E254" s="17"/>
      <c r="F254" s="6"/>
      <c r="G254" s="93">
        <f>SUM('13:20'!G254)</f>
        <v>0</v>
      </c>
      <c r="H254" s="299">
        <f t="shared" si="34"/>
        <v>0</v>
      </c>
      <c r="I254" s="93">
        <f>SUM('13:20'!I254)</f>
        <v>0</v>
      </c>
      <c r="J254" s="31"/>
      <c r="K254" s="35"/>
      <c r="L254" s="87">
        <v>4</v>
      </c>
      <c r="M254" s="36"/>
      <c r="N254" s="31"/>
      <c r="O254" s="93">
        <f>SUM('13:20'!O254)</f>
        <v>0</v>
      </c>
      <c r="P254" s="93">
        <f>SUM('13:20'!P254)</f>
        <v>0</v>
      </c>
      <c r="Q254" s="93">
        <f>SUM('13:20'!Q254)</f>
        <v>0</v>
      </c>
      <c r="R254" s="93">
        <f>SUM('13:20'!R254)</f>
        <v>0</v>
      </c>
      <c r="S254" s="93">
        <f>SUM('13:20'!S254)</f>
        <v>0</v>
      </c>
      <c r="T254" s="93">
        <f>SUM('13:20'!T254)</f>
        <v>0</v>
      </c>
      <c r="U254" s="93">
        <f>SUM('13:20'!U254)</f>
        <v>0</v>
      </c>
      <c r="V254" s="202"/>
      <c r="W254" s="33"/>
      <c r="X254" s="93">
        <f>SUM('13:20'!X254)</f>
        <v>0</v>
      </c>
      <c r="Y254" s="93">
        <f>SUM('13:20'!Y254)</f>
        <v>0</v>
      </c>
      <c r="Z254" s="93">
        <f>SUM('13:20'!Z254)</f>
        <v>0</v>
      </c>
      <c r="AA254" s="93">
        <f>SUM('13:20'!AA254)</f>
        <v>0</v>
      </c>
      <c r="AB254" s="73"/>
      <c r="AC254" s="54"/>
      <c r="AD254" s="30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350</v>
      </c>
      <c r="D255" s="17"/>
      <c r="E255" s="17"/>
      <c r="F255" s="6"/>
      <c r="G255" s="93">
        <f>SUM('13:20'!G255)</f>
        <v>0</v>
      </c>
      <c r="H255" s="299">
        <f t="shared" si="34"/>
        <v>0</v>
      </c>
      <c r="I255" s="93">
        <f>SUM('13:20'!I255)</f>
        <v>0</v>
      </c>
      <c r="J255" s="31"/>
      <c r="K255" s="35"/>
      <c r="L255" s="87">
        <v>4</v>
      </c>
      <c r="M255" s="36"/>
      <c r="N255" s="31"/>
      <c r="O255" s="93">
        <f>SUM('13:20'!O255)</f>
        <v>0</v>
      </c>
      <c r="P255" s="93">
        <f>SUM('13:20'!P255)</f>
        <v>0</v>
      </c>
      <c r="Q255" s="93">
        <f>SUM('13:20'!Q255)</f>
        <v>0</v>
      </c>
      <c r="R255" s="93">
        <f>SUM('13:20'!R255)</f>
        <v>0</v>
      </c>
      <c r="S255" s="93">
        <f>SUM('13:20'!S255)</f>
        <v>0</v>
      </c>
      <c r="T255" s="93">
        <f>SUM('13:20'!T255)</f>
        <v>0</v>
      </c>
      <c r="U255" s="93">
        <f>SUM('13:20'!U255)</f>
        <v>0</v>
      </c>
      <c r="V255" s="202"/>
      <c r="W255" s="33"/>
      <c r="X255" s="93">
        <f>SUM('13:20'!X255)</f>
        <v>0</v>
      </c>
      <c r="Y255" s="93">
        <f>SUM('13:20'!Y255)</f>
        <v>0</v>
      </c>
      <c r="Z255" s="93">
        <f>SUM('13:20'!Z255)</f>
        <v>0</v>
      </c>
      <c r="AA255" s="93">
        <f>SUM('13:20'!AA255)</f>
        <v>0</v>
      </c>
      <c r="AB255" s="73"/>
      <c r="AC255" s="54"/>
      <c r="AD255" s="30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351</v>
      </c>
      <c r="D256" s="17"/>
      <c r="E256" s="17"/>
      <c r="F256" s="6"/>
      <c r="G256" s="93">
        <f>SUM('13:20'!G256)</f>
        <v>0</v>
      </c>
      <c r="H256" s="299">
        <f t="shared" si="34"/>
        <v>0</v>
      </c>
      <c r="I256" s="93">
        <f>SUM('13:20'!I256)</f>
        <v>0</v>
      </c>
      <c r="J256" s="31"/>
      <c r="K256" s="35"/>
      <c r="L256" s="87">
        <v>4</v>
      </c>
      <c r="M256" s="36"/>
      <c r="N256" s="31"/>
      <c r="O256" s="93">
        <f>SUM('13:20'!O256)</f>
        <v>0</v>
      </c>
      <c r="P256" s="93">
        <f>SUM('13:20'!P256)</f>
        <v>0</v>
      </c>
      <c r="Q256" s="93">
        <f>SUM('13:20'!Q256)</f>
        <v>0</v>
      </c>
      <c r="R256" s="93">
        <f>SUM('13:20'!R256)</f>
        <v>0</v>
      </c>
      <c r="S256" s="93">
        <f>SUM('13:20'!S256)</f>
        <v>0</v>
      </c>
      <c r="T256" s="93">
        <f>SUM('13:20'!T256)</f>
        <v>0</v>
      </c>
      <c r="U256" s="93">
        <f>SUM('13:20'!U256)</f>
        <v>0</v>
      </c>
      <c r="V256" s="202"/>
      <c r="W256" s="33"/>
      <c r="X256" s="93">
        <f>SUM('13:20'!X256)</f>
        <v>0</v>
      </c>
      <c r="Y256" s="93">
        <f>SUM('13:20'!Y256)</f>
        <v>0</v>
      </c>
      <c r="Z256" s="93">
        <f>SUM('13:20'!Z256)</f>
        <v>0</v>
      </c>
      <c r="AA256" s="93">
        <f>SUM('13:20'!AA256)</f>
        <v>0</v>
      </c>
      <c r="AB256" s="73"/>
      <c r="AC256" s="54"/>
      <c r="AD256" s="30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09" t="s">
        <v>86</v>
      </c>
      <c r="B257" s="609"/>
      <c r="C257" s="302" t="s">
        <v>71</v>
      </c>
      <c r="D257" s="20"/>
      <c r="E257" s="20"/>
      <c r="F257" s="32"/>
      <c r="G257" s="94">
        <f>SUM(G200:G256)</f>
        <v>4159</v>
      </c>
      <c r="H257" s="30">
        <f>SUM(H200:H256)</f>
        <v>20988.07</v>
      </c>
      <c r="I257" s="30">
        <f>SUM(I200:I256)</f>
        <v>94</v>
      </c>
      <c r="J257" s="31">
        <f t="array" ref="J257">IF(ISERROR(G257/I257),"",G257/I257)</f>
        <v>44.244680851063826</v>
      </c>
      <c r="K257" s="30">
        <f>SUM(K200:K256)</f>
        <v>133.28185876139364</v>
      </c>
      <c r="L257" s="98"/>
      <c r="M257" s="89">
        <f t="shared" ref="M257:V257" si="41">SUM(M200:M256)</f>
        <v>-46.281858761393643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SUM('13:20'!G258)</f>
        <v>0</v>
      </c>
      <c r="H258" s="299">
        <f>D258*G258</f>
        <v>0</v>
      </c>
      <c r="I258" s="93">
        <f>SUM('13:20'!I258)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SUM('13:20'!O258)</f>
        <v>0</v>
      </c>
      <c r="P258" s="93">
        <f>SUM('13:20'!P258)</f>
        <v>0</v>
      </c>
      <c r="Q258" s="93">
        <f>SUM('13:20'!Q258)</f>
        <v>0</v>
      </c>
      <c r="R258" s="93">
        <f>SUM('13:20'!R258)</f>
        <v>0</v>
      </c>
      <c r="S258" s="93">
        <f>SUM('13:20'!S258)</f>
        <v>0</v>
      </c>
      <c r="T258" s="93">
        <f>SUM('13:20'!T258)</f>
        <v>0</v>
      </c>
      <c r="U258" s="93">
        <f>SUM('13:20'!U258)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SUM('13:20'!X258)</f>
        <v>0</v>
      </c>
      <c r="Y258" s="93">
        <f>SUM('13:20'!Y258)</f>
        <v>0</v>
      </c>
      <c r="Z258" s="93">
        <f>SUM('13:20'!Z258)</f>
        <v>0</v>
      </c>
      <c r="AA258" s="93">
        <f>SUM('13:20'!AA258)</f>
        <v>0</v>
      </c>
      <c r="AB258" s="73"/>
      <c r="AC258" s="54"/>
      <c r="AD258" s="30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SUM('13:20'!G259)</f>
        <v>0</v>
      </c>
      <c r="H259" s="299">
        <f t="shared" ref="H259:H291" si="46">D259*G259</f>
        <v>0</v>
      </c>
      <c r="I259" s="93">
        <f>SUM('13:20'!I259)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SUM('13:20'!O259)</f>
        <v>0</v>
      </c>
      <c r="P259" s="93">
        <f>SUM('13:20'!P259)</f>
        <v>0</v>
      </c>
      <c r="Q259" s="93">
        <f>SUM('13:20'!Q259)</f>
        <v>0</v>
      </c>
      <c r="R259" s="93">
        <f>SUM('13:20'!R259)</f>
        <v>0</v>
      </c>
      <c r="S259" s="93">
        <f>SUM('13:20'!S259)</f>
        <v>0</v>
      </c>
      <c r="T259" s="93">
        <f>SUM('13:20'!T259)</f>
        <v>0</v>
      </c>
      <c r="U259" s="93">
        <f>SUM('13:20'!U259)</f>
        <v>0</v>
      </c>
      <c r="V259" s="202">
        <f t="shared" si="45"/>
        <v>0</v>
      </c>
      <c r="W259" s="33" t="str">
        <f t="shared" si="42"/>
        <v/>
      </c>
      <c r="X259" s="93">
        <f>SUM('13:20'!X259)</f>
        <v>0</v>
      </c>
      <c r="Y259" s="93">
        <f>SUM('13:20'!Y259)</f>
        <v>0</v>
      </c>
      <c r="Z259" s="93">
        <f>SUM('13:20'!Z259)</f>
        <v>0</v>
      </c>
      <c r="AA259" s="93">
        <f>SUM('13:20'!AA259)</f>
        <v>0</v>
      </c>
      <c r="AB259" s="73"/>
      <c r="AC259" s="54"/>
      <c r="AD259" s="30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SUM('13:20'!G260)</f>
        <v>0</v>
      </c>
      <c r="H260" s="299">
        <f t="shared" si="46"/>
        <v>0</v>
      </c>
      <c r="I260" s="93">
        <f>SUM('13:20'!I260)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SUM('13:20'!O260)</f>
        <v>0</v>
      </c>
      <c r="P260" s="93">
        <f>SUM('13:20'!P260)</f>
        <v>0</v>
      </c>
      <c r="Q260" s="93">
        <f>SUM('13:20'!Q260)</f>
        <v>0</v>
      </c>
      <c r="R260" s="93">
        <f>SUM('13:20'!R260)</f>
        <v>0</v>
      </c>
      <c r="S260" s="93">
        <f>SUM('13:20'!S260)</f>
        <v>0</v>
      </c>
      <c r="T260" s="93">
        <f>SUM('13:20'!T260)</f>
        <v>0</v>
      </c>
      <c r="U260" s="93">
        <f>SUM('13:20'!U260)</f>
        <v>0</v>
      </c>
      <c r="V260" s="202">
        <f t="shared" si="45"/>
        <v>0</v>
      </c>
      <c r="W260" s="33" t="str">
        <f t="shared" si="42"/>
        <v/>
      </c>
      <c r="X260" s="93">
        <f>SUM('13:20'!X260)</f>
        <v>0</v>
      </c>
      <c r="Y260" s="93">
        <f>SUM('13:20'!Y260)</f>
        <v>0</v>
      </c>
      <c r="Z260" s="93">
        <f>SUM('13:20'!Z260)</f>
        <v>0</v>
      </c>
      <c r="AA260" s="93">
        <f>SUM('13:20'!AA260)</f>
        <v>0</v>
      </c>
      <c r="AB260" s="73"/>
      <c r="AC260" s="54"/>
      <c r="AD260" s="30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SUM('13:20'!G261)</f>
        <v>0</v>
      </c>
      <c r="H261" s="299">
        <f t="shared" si="46"/>
        <v>0</v>
      </c>
      <c r="I261" s="93">
        <f>SUM('13:20'!I261)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SUM('13:20'!O261)</f>
        <v>0</v>
      </c>
      <c r="P261" s="93">
        <f>SUM('13:20'!P261)</f>
        <v>0</v>
      </c>
      <c r="Q261" s="93">
        <f>SUM('13:20'!Q261)</f>
        <v>0</v>
      </c>
      <c r="R261" s="93">
        <f>SUM('13:20'!R261)</f>
        <v>0</v>
      </c>
      <c r="S261" s="93">
        <f>SUM('13:20'!S261)</f>
        <v>0</v>
      </c>
      <c r="T261" s="93">
        <f>SUM('13:20'!T261)</f>
        <v>0</v>
      </c>
      <c r="U261" s="93">
        <f>SUM('13:20'!U261)</f>
        <v>0</v>
      </c>
      <c r="V261" s="202">
        <f t="shared" si="45"/>
        <v>0</v>
      </c>
      <c r="W261" s="33" t="str">
        <f t="shared" si="42"/>
        <v/>
      </c>
      <c r="X261" s="93">
        <f>SUM('13:20'!X261)</f>
        <v>0</v>
      </c>
      <c r="Y261" s="93">
        <f>SUM('13:20'!Y261)</f>
        <v>0</v>
      </c>
      <c r="Z261" s="93">
        <f>SUM('13:20'!Z261)</f>
        <v>0</v>
      </c>
      <c r="AA261" s="93">
        <f>SUM('13:20'!AA261)</f>
        <v>0</v>
      </c>
      <c r="AB261" s="73"/>
      <c r="AC261" s="54"/>
      <c r="AD261" s="30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SUM('13:20'!G262)</f>
        <v>0</v>
      </c>
      <c r="H262" s="299">
        <f t="shared" si="46"/>
        <v>0</v>
      </c>
      <c r="I262" s="93">
        <f>SUM('13:20'!I262)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SUM('13:20'!O262)</f>
        <v>0</v>
      </c>
      <c r="P262" s="93">
        <f>SUM('13:20'!P262)</f>
        <v>0</v>
      </c>
      <c r="Q262" s="93">
        <f>SUM('13:20'!Q262)</f>
        <v>0</v>
      </c>
      <c r="R262" s="93">
        <f>SUM('13:20'!R262)</f>
        <v>0</v>
      </c>
      <c r="S262" s="93">
        <f>SUM('13:20'!S262)</f>
        <v>0</v>
      </c>
      <c r="T262" s="93">
        <f>SUM('13:20'!T262)</f>
        <v>0</v>
      </c>
      <c r="U262" s="93">
        <f>SUM('13:20'!U262)</f>
        <v>0</v>
      </c>
      <c r="V262" s="202">
        <f t="shared" si="45"/>
        <v>0</v>
      </c>
      <c r="W262" s="33" t="str">
        <f t="shared" si="42"/>
        <v/>
      </c>
      <c r="X262" s="93">
        <f>SUM('13:20'!X262)</f>
        <v>0</v>
      </c>
      <c r="Y262" s="93">
        <f>SUM('13:20'!Y262)</f>
        <v>0</v>
      </c>
      <c r="Z262" s="93">
        <f>SUM('13:20'!Z262)</f>
        <v>0</v>
      </c>
      <c r="AA262" s="93">
        <f>SUM('13:20'!AA262)</f>
        <v>0</v>
      </c>
      <c r="AB262" s="73"/>
      <c r="AC262" s="54"/>
      <c r="AD262" s="30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SUM('13:20'!G263)</f>
        <v>0</v>
      </c>
      <c r="H263" s="299">
        <f t="shared" si="46"/>
        <v>0</v>
      </c>
      <c r="I263" s="93">
        <f>SUM('13:20'!I263)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SUM('13:20'!O263)</f>
        <v>0</v>
      </c>
      <c r="P263" s="93">
        <f>SUM('13:20'!P263)</f>
        <v>0</v>
      </c>
      <c r="Q263" s="93">
        <f>SUM('13:20'!Q263)</f>
        <v>0</v>
      </c>
      <c r="R263" s="93">
        <f>SUM('13:20'!R263)</f>
        <v>0</v>
      </c>
      <c r="S263" s="93">
        <f>SUM('13:20'!S263)</f>
        <v>0</v>
      </c>
      <c r="T263" s="93">
        <f>SUM('13:20'!T263)</f>
        <v>0</v>
      </c>
      <c r="U263" s="93">
        <f>SUM('13:20'!U263)</f>
        <v>0</v>
      </c>
      <c r="V263" s="202">
        <f t="shared" si="45"/>
        <v>0</v>
      </c>
      <c r="W263" s="33" t="str">
        <f t="shared" si="42"/>
        <v/>
      </c>
      <c r="X263" s="93">
        <f>SUM('13:20'!X263)</f>
        <v>0</v>
      </c>
      <c r="Y263" s="93">
        <f>SUM('13:20'!Y263)</f>
        <v>0</v>
      </c>
      <c r="Z263" s="93">
        <f>SUM('13:20'!Z263)</f>
        <v>0</v>
      </c>
      <c r="AA263" s="93">
        <f>SUM('13:20'!AA263)</f>
        <v>0</v>
      </c>
      <c r="AB263" s="73"/>
      <c r="AC263" s="54"/>
      <c r="AD263" s="30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SUM('13:20'!G264)</f>
        <v>0</v>
      </c>
      <c r="H264" s="299">
        <f t="shared" si="46"/>
        <v>0</v>
      </c>
      <c r="I264" s="93">
        <f>SUM('13:20'!I264)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SUM('13:20'!O264)</f>
        <v>0</v>
      </c>
      <c r="P264" s="93">
        <f>SUM('13:20'!P264)</f>
        <v>0</v>
      </c>
      <c r="Q264" s="93">
        <f>SUM('13:20'!Q264)</f>
        <v>0</v>
      </c>
      <c r="R264" s="93">
        <f>SUM('13:20'!R264)</f>
        <v>0</v>
      </c>
      <c r="S264" s="93">
        <f>SUM('13:20'!S264)</f>
        <v>0</v>
      </c>
      <c r="T264" s="93">
        <f>SUM('13:20'!T264)</f>
        <v>0</v>
      </c>
      <c r="U264" s="93">
        <f>SUM('13:20'!U264)</f>
        <v>0</v>
      </c>
      <c r="V264" s="202">
        <f t="shared" si="45"/>
        <v>0</v>
      </c>
      <c r="W264" s="33" t="str">
        <f t="shared" si="42"/>
        <v/>
      </c>
      <c r="X264" s="93">
        <f>SUM('13:20'!X264)</f>
        <v>0</v>
      </c>
      <c r="Y264" s="93">
        <f>SUM('13:20'!Y264)</f>
        <v>0</v>
      </c>
      <c r="Z264" s="93">
        <f>SUM('13:20'!Z264)</f>
        <v>0</v>
      </c>
      <c r="AA264" s="93">
        <f>SUM('13:20'!AA264)</f>
        <v>0</v>
      </c>
      <c r="AB264" s="73"/>
      <c r="AC264" s="54"/>
      <c r="AD264" s="30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SUM('13:20'!G265)</f>
        <v>0</v>
      </c>
      <c r="H265" s="299">
        <f t="shared" si="46"/>
        <v>0</v>
      </c>
      <c r="I265" s="93">
        <f>SUM('13:20'!I265)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SUM('13:20'!O265)</f>
        <v>0</v>
      </c>
      <c r="P265" s="93">
        <f>SUM('13:20'!P265)</f>
        <v>0</v>
      </c>
      <c r="Q265" s="93">
        <f>SUM('13:20'!Q265)</f>
        <v>0</v>
      </c>
      <c r="R265" s="93">
        <f>SUM('13:20'!R265)</f>
        <v>0</v>
      </c>
      <c r="S265" s="93">
        <f>SUM('13:20'!S265)</f>
        <v>0</v>
      </c>
      <c r="T265" s="93">
        <f>SUM('13:20'!T265)</f>
        <v>0</v>
      </c>
      <c r="U265" s="93">
        <f>SUM('13:20'!U265)</f>
        <v>0</v>
      </c>
      <c r="V265" s="203"/>
      <c r="W265" s="33"/>
      <c r="X265" s="93">
        <f>SUM('13:20'!X265)</f>
        <v>0</v>
      </c>
      <c r="Y265" s="93">
        <f>SUM('13:20'!Y265)</f>
        <v>0</v>
      </c>
      <c r="Z265" s="93">
        <f>SUM('13:20'!Z265)</f>
        <v>0</v>
      </c>
      <c r="AA265" s="93">
        <f>SUM('13:20'!AA265)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SUM('13:20'!G266)</f>
        <v>0</v>
      </c>
      <c r="H266" s="299">
        <f t="shared" si="46"/>
        <v>0</v>
      </c>
      <c r="I266" s="93">
        <f>SUM('13:20'!I266)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SUM('13:20'!O266)</f>
        <v>0</v>
      </c>
      <c r="P266" s="93">
        <f>SUM('13:20'!P266)</f>
        <v>0</v>
      </c>
      <c r="Q266" s="93">
        <f>SUM('13:20'!Q266)</f>
        <v>0</v>
      </c>
      <c r="R266" s="93">
        <f>SUM('13:20'!R266)</f>
        <v>0</v>
      </c>
      <c r="S266" s="93">
        <f>SUM('13:20'!S266)</f>
        <v>0</v>
      </c>
      <c r="T266" s="93">
        <f>SUM('13:20'!T266)</f>
        <v>0</v>
      </c>
      <c r="U266" s="93">
        <f>SUM('13:20'!U266)</f>
        <v>0</v>
      </c>
      <c r="V266" s="203">
        <f>SUM(X266:AA266)</f>
        <v>0</v>
      </c>
      <c r="W266" s="33" t="str">
        <f>IF(ISERROR(V266/G266),"",V266/G266)</f>
        <v/>
      </c>
      <c r="X266" s="93">
        <f>SUM('13:20'!X266)</f>
        <v>0</v>
      </c>
      <c r="Y266" s="93">
        <f>SUM('13:20'!Y266)</f>
        <v>0</v>
      </c>
      <c r="Z266" s="93">
        <f>SUM('13:20'!Z266)</f>
        <v>0</v>
      </c>
      <c r="AA266" s="93">
        <f>SUM('13:20'!AA266)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SUM('13:20'!G267)</f>
        <v>0</v>
      </c>
      <c r="H267" s="299">
        <f t="shared" si="46"/>
        <v>0</v>
      </c>
      <c r="I267" s="93">
        <f>SUM('13:20'!I267)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SUM('13:20'!O267)</f>
        <v>0</v>
      </c>
      <c r="P267" s="93">
        <f>SUM('13:20'!P267)</f>
        <v>0</v>
      </c>
      <c r="Q267" s="93">
        <f>SUM('13:20'!Q267)</f>
        <v>0</v>
      </c>
      <c r="R267" s="93">
        <f>SUM('13:20'!R267)</f>
        <v>0</v>
      </c>
      <c r="S267" s="93">
        <f>SUM('13:20'!S267)</f>
        <v>0</v>
      </c>
      <c r="T267" s="93">
        <f>SUM('13:20'!T267)</f>
        <v>0</v>
      </c>
      <c r="U267" s="93">
        <f>SUM('13:20'!U267)</f>
        <v>0</v>
      </c>
      <c r="V267" s="203">
        <f>SUM(X267:AA267)</f>
        <v>0</v>
      </c>
      <c r="W267" s="33" t="str">
        <f>IF(ISERROR(V267/G267),"",V267/G267)</f>
        <v/>
      </c>
      <c r="X267" s="93">
        <f>SUM('13:20'!X267)</f>
        <v>0</v>
      </c>
      <c r="Y267" s="93">
        <f>SUM('13:20'!Y267)</f>
        <v>0</v>
      </c>
      <c r="Z267" s="93">
        <f>SUM('13:20'!Z267)</f>
        <v>0</v>
      </c>
      <c r="AA267" s="93">
        <f>SUM('13:20'!AA267)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SUM('13:20'!G268)</f>
        <v>0</v>
      </c>
      <c r="H268" s="299">
        <f t="shared" si="46"/>
        <v>0</v>
      </c>
      <c r="I268" s="93">
        <f>SUM('13:20'!I268)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SUM('13:20'!O268)</f>
        <v>0</v>
      </c>
      <c r="P268" s="93">
        <f>SUM('13:20'!P268)</f>
        <v>0</v>
      </c>
      <c r="Q268" s="93">
        <f>SUM('13:20'!Q268)</f>
        <v>0</v>
      </c>
      <c r="R268" s="93">
        <f>SUM('13:20'!R268)</f>
        <v>0</v>
      </c>
      <c r="S268" s="93">
        <f>SUM('13:20'!S268)</f>
        <v>0</v>
      </c>
      <c r="T268" s="93">
        <f>SUM('13:20'!T268)</f>
        <v>0</v>
      </c>
      <c r="U268" s="93">
        <f>SUM('13:20'!U268)</f>
        <v>0</v>
      </c>
      <c r="V268" s="203">
        <f>SUM(X268:AA268)</f>
        <v>0</v>
      </c>
      <c r="W268" s="33" t="str">
        <f>IF(ISERROR(V268/G268),"",V268/G268)</f>
        <v/>
      </c>
      <c r="X268" s="93">
        <f>SUM('13:20'!X268)</f>
        <v>0</v>
      </c>
      <c r="Y268" s="93">
        <f>SUM('13:20'!Y268)</f>
        <v>0</v>
      </c>
      <c r="Z268" s="93">
        <f>SUM('13:20'!Z268)</f>
        <v>0</v>
      </c>
      <c r="AA268" s="93">
        <f>SUM('13:20'!AA268)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SUM('13:20'!G269)</f>
        <v>0</v>
      </c>
      <c r="H269" s="299">
        <f t="shared" si="46"/>
        <v>0</v>
      </c>
      <c r="I269" s="93">
        <f>SUM('13:20'!I269)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SUM('13:20'!O269)</f>
        <v>0</v>
      </c>
      <c r="P269" s="93">
        <f>SUM('13:20'!P269)</f>
        <v>0</v>
      </c>
      <c r="Q269" s="93">
        <f>SUM('13:20'!Q269)</f>
        <v>0</v>
      </c>
      <c r="R269" s="93">
        <f>SUM('13:20'!R269)</f>
        <v>0</v>
      </c>
      <c r="S269" s="93">
        <f>SUM('13:20'!S269)</f>
        <v>0</v>
      </c>
      <c r="T269" s="93">
        <f>SUM('13:20'!T269)</f>
        <v>0</v>
      </c>
      <c r="U269" s="93">
        <f>SUM('13:20'!U269)</f>
        <v>0</v>
      </c>
      <c r="V269" s="203">
        <f>SUM(X269:AA269)</f>
        <v>0</v>
      </c>
      <c r="W269" s="33" t="str">
        <f>IF(ISERROR(V269/G269),"",V269/G269)</f>
        <v/>
      </c>
      <c r="X269" s="93">
        <f>SUM('13:20'!X269)</f>
        <v>0</v>
      </c>
      <c r="Y269" s="93">
        <f>SUM('13:20'!Y269)</f>
        <v>0</v>
      </c>
      <c r="Z269" s="93">
        <f>SUM('13:20'!Z269)</f>
        <v>0</v>
      </c>
      <c r="AA269" s="93">
        <f>SUM('13:20'!AA269)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SUM('13:20'!G270)</f>
        <v>0</v>
      </c>
      <c r="H270" s="299">
        <f t="shared" si="46"/>
        <v>0</v>
      </c>
      <c r="I270" s="93">
        <f>SUM('13:20'!I270)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SUM('13:20'!O270)</f>
        <v>0</v>
      </c>
      <c r="P270" s="93">
        <f>SUM('13:20'!P270)</f>
        <v>0</v>
      </c>
      <c r="Q270" s="93">
        <f>SUM('13:20'!Q270)</f>
        <v>0</v>
      </c>
      <c r="R270" s="93">
        <f>SUM('13:20'!R270)</f>
        <v>0</v>
      </c>
      <c r="S270" s="93">
        <f>SUM('13:20'!S270)</f>
        <v>0</v>
      </c>
      <c r="T270" s="93">
        <f>SUM('13:20'!T270)</f>
        <v>0</v>
      </c>
      <c r="U270" s="93">
        <f>SUM('13:20'!U270)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SUM('13:20'!X270)</f>
        <v>0</v>
      </c>
      <c r="Y270" s="93">
        <f>SUM('13:20'!Y270)</f>
        <v>0</v>
      </c>
      <c r="Z270" s="93">
        <f>SUM('13:20'!Z270)</f>
        <v>0</v>
      </c>
      <c r="AA270" s="93">
        <f>SUM('13:20'!AA270)</f>
        <v>0</v>
      </c>
      <c r="AB270" s="73"/>
      <c r="AC270" s="54"/>
      <c r="AD270" s="30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SUM('13:20'!G271)</f>
        <v>0</v>
      </c>
      <c r="H271" s="299">
        <f t="shared" si="46"/>
        <v>0</v>
      </c>
      <c r="I271" s="93">
        <f>SUM('13:20'!I271)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SUM('13:20'!O271)</f>
        <v>0</v>
      </c>
      <c r="P271" s="93">
        <f>SUM('13:20'!P271)</f>
        <v>0</v>
      </c>
      <c r="Q271" s="93">
        <f>SUM('13:20'!Q271)</f>
        <v>0</v>
      </c>
      <c r="R271" s="93">
        <f>SUM('13:20'!R271)</f>
        <v>0</v>
      </c>
      <c r="S271" s="93">
        <f>SUM('13:20'!S271)</f>
        <v>0</v>
      </c>
      <c r="T271" s="93">
        <f>SUM('13:20'!T271)</f>
        <v>0</v>
      </c>
      <c r="U271" s="93">
        <f>SUM('13:20'!U271)</f>
        <v>0</v>
      </c>
      <c r="V271" s="202">
        <f t="shared" si="49"/>
        <v>0</v>
      </c>
      <c r="W271" s="33" t="str">
        <f t="shared" si="50"/>
        <v/>
      </c>
      <c r="X271" s="93">
        <f>SUM('13:20'!X271)</f>
        <v>0</v>
      </c>
      <c r="Y271" s="93">
        <f>SUM('13:20'!Y271)</f>
        <v>0</v>
      </c>
      <c r="Z271" s="93">
        <f>SUM('13:20'!Z271)</f>
        <v>0</v>
      </c>
      <c r="AA271" s="93">
        <f>SUM('13:20'!AA271)</f>
        <v>0</v>
      </c>
      <c r="AB271" s="73"/>
      <c r="AC271" s="54"/>
      <c r="AD271" s="30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SUM('13:20'!G272)</f>
        <v>0</v>
      </c>
      <c r="H272" s="299">
        <f t="shared" si="46"/>
        <v>0</v>
      </c>
      <c r="I272" s="93">
        <f>SUM('13:20'!I272)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SUM('13:20'!O272)</f>
        <v>0</v>
      </c>
      <c r="P272" s="93">
        <f>SUM('13:20'!P272)</f>
        <v>0</v>
      </c>
      <c r="Q272" s="93">
        <f>SUM('13:20'!Q272)</f>
        <v>0</v>
      </c>
      <c r="R272" s="93">
        <f>SUM('13:20'!R272)</f>
        <v>0</v>
      </c>
      <c r="S272" s="93">
        <f>SUM('13:20'!S272)</f>
        <v>0</v>
      </c>
      <c r="T272" s="93">
        <f>SUM('13:20'!T272)</f>
        <v>0</v>
      </c>
      <c r="U272" s="93">
        <f>SUM('13:20'!U272)</f>
        <v>0</v>
      </c>
      <c r="V272" s="202">
        <f t="shared" si="49"/>
        <v>0</v>
      </c>
      <c r="W272" s="33" t="str">
        <f t="shared" si="50"/>
        <v/>
      </c>
      <c r="X272" s="93">
        <f>SUM('13:20'!X272)</f>
        <v>0</v>
      </c>
      <c r="Y272" s="93">
        <f>SUM('13:20'!Y272)</f>
        <v>0</v>
      </c>
      <c r="Z272" s="93">
        <f>SUM('13:20'!Z272)</f>
        <v>0</v>
      </c>
      <c r="AA272" s="93">
        <f>SUM('13:20'!AA272)</f>
        <v>0</v>
      </c>
      <c r="AB272" s="73"/>
      <c r="AC272" s="54"/>
      <c r="AD272" s="30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SUM('13:20'!G273)</f>
        <v>0</v>
      </c>
      <c r="H273" s="299">
        <f t="shared" si="46"/>
        <v>0</v>
      </c>
      <c r="I273" s="93">
        <f>SUM('13:20'!I273)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SUM('13:20'!O273)</f>
        <v>0</v>
      </c>
      <c r="P273" s="93">
        <f>SUM('13:20'!P273)</f>
        <v>0</v>
      </c>
      <c r="Q273" s="93">
        <f>SUM('13:20'!Q273)</f>
        <v>0</v>
      </c>
      <c r="R273" s="93">
        <f>SUM('13:20'!R273)</f>
        <v>0</v>
      </c>
      <c r="S273" s="93">
        <f>SUM('13:20'!S273)</f>
        <v>0</v>
      </c>
      <c r="T273" s="93">
        <f>SUM('13:20'!T273)</f>
        <v>0</v>
      </c>
      <c r="U273" s="93">
        <f>SUM('13:20'!U273)</f>
        <v>0</v>
      </c>
      <c r="V273" s="202">
        <f t="shared" si="49"/>
        <v>0</v>
      </c>
      <c r="W273" s="33" t="str">
        <f t="shared" si="50"/>
        <v/>
      </c>
      <c r="X273" s="93">
        <f>SUM('13:20'!X273)</f>
        <v>0</v>
      </c>
      <c r="Y273" s="93">
        <f>SUM('13:20'!Y273)</f>
        <v>0</v>
      </c>
      <c r="Z273" s="93">
        <f>SUM('13:20'!Z273)</f>
        <v>0</v>
      </c>
      <c r="AA273" s="93">
        <f>SUM('13:20'!AA273)</f>
        <v>0</v>
      </c>
      <c r="AB273" s="73"/>
      <c r="AC273" s="54"/>
      <c r="AD273" s="30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SUM('13:20'!G274)</f>
        <v>0</v>
      </c>
      <c r="H274" s="299">
        <f t="shared" si="46"/>
        <v>0</v>
      </c>
      <c r="I274" s="93">
        <f>SUM('13:20'!I274)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SUM('13:20'!O274)</f>
        <v>0</v>
      </c>
      <c r="P274" s="93">
        <f>SUM('13:20'!P274)</f>
        <v>0</v>
      </c>
      <c r="Q274" s="93">
        <f>SUM('13:20'!Q274)</f>
        <v>0</v>
      </c>
      <c r="R274" s="93">
        <f>SUM('13:20'!R274)</f>
        <v>0</v>
      </c>
      <c r="S274" s="93">
        <f>SUM('13:20'!S274)</f>
        <v>0</v>
      </c>
      <c r="T274" s="93">
        <f>SUM('13:20'!T274)</f>
        <v>0</v>
      </c>
      <c r="U274" s="93">
        <f>SUM('13:20'!U274)</f>
        <v>0</v>
      </c>
      <c r="V274" s="202">
        <f t="shared" si="49"/>
        <v>0</v>
      </c>
      <c r="W274" s="33" t="str">
        <f t="shared" si="50"/>
        <v/>
      </c>
      <c r="X274" s="93">
        <f>SUM('13:20'!X274)</f>
        <v>0</v>
      </c>
      <c r="Y274" s="93">
        <f>SUM('13:20'!Y274)</f>
        <v>0</v>
      </c>
      <c r="Z274" s="93">
        <f>SUM('13:20'!Z274)</f>
        <v>0</v>
      </c>
      <c r="AA274" s="93">
        <f>SUM('13:20'!AA274)</f>
        <v>0</v>
      </c>
      <c r="AB274" s="73"/>
      <c r="AC274" s="54"/>
      <c r="AD274" s="30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SUM('13:20'!G275)</f>
        <v>0</v>
      </c>
      <c r="H275" s="299">
        <f t="shared" si="46"/>
        <v>0</v>
      </c>
      <c r="I275" s="93">
        <f>SUM('13:20'!I275)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SUM('13:20'!O275)</f>
        <v>0</v>
      </c>
      <c r="P275" s="93">
        <f>SUM('13:20'!P275)</f>
        <v>0</v>
      </c>
      <c r="Q275" s="93">
        <f>SUM('13:20'!Q275)</f>
        <v>0</v>
      </c>
      <c r="R275" s="93">
        <f>SUM('13:20'!R275)</f>
        <v>0</v>
      </c>
      <c r="S275" s="93">
        <f>SUM('13:20'!S275)</f>
        <v>0</v>
      </c>
      <c r="T275" s="93">
        <f>SUM('13:20'!T275)</f>
        <v>0</v>
      </c>
      <c r="U275" s="93">
        <f>SUM('13:20'!U275)</f>
        <v>0</v>
      </c>
      <c r="V275" s="202">
        <f t="shared" si="49"/>
        <v>0</v>
      </c>
      <c r="W275" s="33" t="str">
        <f t="shared" si="50"/>
        <v/>
      </c>
      <c r="X275" s="93">
        <f>SUM('13:20'!X275)</f>
        <v>0</v>
      </c>
      <c r="Y275" s="93">
        <f>SUM('13:20'!Y275)</f>
        <v>0</v>
      </c>
      <c r="Z275" s="93">
        <f>SUM('13:20'!Z275)</f>
        <v>0</v>
      </c>
      <c r="AA275" s="93">
        <f>SUM('13:20'!AA275)</f>
        <v>0</v>
      </c>
      <c r="AB275" s="73"/>
      <c r="AC275" s="54"/>
      <c r="AD275" s="30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SUM('13:20'!G276)</f>
        <v>0</v>
      </c>
      <c r="H276" s="299">
        <f t="shared" si="46"/>
        <v>0</v>
      </c>
      <c r="I276" s="93">
        <f>SUM('13:20'!I276)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SUM('13:20'!O276)</f>
        <v>0</v>
      </c>
      <c r="P276" s="93">
        <f>SUM('13:20'!P276)</f>
        <v>0</v>
      </c>
      <c r="Q276" s="93">
        <f>SUM('13:20'!Q276)</f>
        <v>0</v>
      </c>
      <c r="R276" s="93">
        <f>SUM('13:20'!R276)</f>
        <v>0</v>
      </c>
      <c r="S276" s="93">
        <f>SUM('13:20'!S276)</f>
        <v>0</v>
      </c>
      <c r="T276" s="93">
        <f>SUM('13:20'!T276)</f>
        <v>0</v>
      </c>
      <c r="U276" s="93">
        <f>SUM('13:20'!U276)</f>
        <v>0</v>
      </c>
      <c r="V276" s="202">
        <f t="shared" si="49"/>
        <v>0</v>
      </c>
      <c r="W276" s="33" t="str">
        <f t="shared" si="50"/>
        <v/>
      </c>
      <c r="X276" s="93">
        <f>SUM('13:20'!X276)</f>
        <v>0</v>
      </c>
      <c r="Y276" s="93">
        <f>SUM('13:20'!Y276)</f>
        <v>0</v>
      </c>
      <c r="Z276" s="93">
        <f>SUM('13:20'!Z276)</f>
        <v>0</v>
      </c>
      <c r="AA276" s="93">
        <f>SUM('13:20'!AA276)</f>
        <v>0</v>
      </c>
      <c r="AB276" s="73"/>
      <c r="AC276" s="54"/>
      <c r="AD276" s="30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SUM('13:20'!G277)</f>
        <v>0</v>
      </c>
      <c r="H277" s="299">
        <f t="shared" si="46"/>
        <v>0</v>
      </c>
      <c r="I277" s="93">
        <f>SUM('13:20'!I277)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SUM('13:20'!O277)</f>
        <v>0</v>
      </c>
      <c r="P277" s="93">
        <f>SUM('13:20'!P277)</f>
        <v>0</v>
      </c>
      <c r="Q277" s="93">
        <f>SUM('13:20'!Q277)</f>
        <v>0</v>
      </c>
      <c r="R277" s="93">
        <f>SUM('13:20'!R277)</f>
        <v>0</v>
      </c>
      <c r="S277" s="93">
        <f>SUM('13:20'!S277)</f>
        <v>0</v>
      </c>
      <c r="T277" s="93">
        <f>SUM('13:20'!T277)</f>
        <v>0</v>
      </c>
      <c r="U277" s="93">
        <f>SUM('13:20'!U277)</f>
        <v>0</v>
      </c>
      <c r="V277" s="202">
        <f t="shared" si="49"/>
        <v>0</v>
      </c>
      <c r="W277" s="33" t="str">
        <f t="shared" si="50"/>
        <v/>
      </c>
      <c r="X277" s="93">
        <f>SUM('13:20'!X277)</f>
        <v>0</v>
      </c>
      <c r="Y277" s="93">
        <f>SUM('13:20'!Y277)</f>
        <v>0</v>
      </c>
      <c r="Z277" s="93">
        <f>SUM('13:20'!Z277)</f>
        <v>0</v>
      </c>
      <c r="AA277" s="93">
        <f>SUM('13:20'!AA277)</f>
        <v>0</v>
      </c>
      <c r="AB277" s="73"/>
      <c r="AC277" s="54"/>
      <c r="AD277" s="30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394</v>
      </c>
      <c r="C278" s="183" t="s">
        <v>396</v>
      </c>
      <c r="D278" s="17">
        <v>5</v>
      </c>
      <c r="E278" s="17"/>
      <c r="F278" s="6"/>
      <c r="G278" s="93">
        <f>SUM('13:20'!G278)</f>
        <v>0</v>
      </c>
      <c r="H278" s="299">
        <f t="shared" si="46"/>
        <v>0</v>
      </c>
      <c r="I278" s="93">
        <f>SUM('13:20'!I278)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SUM('13:20'!O278)</f>
        <v>0</v>
      </c>
      <c r="P278" s="93">
        <f>SUM('13:20'!P278)</f>
        <v>0</v>
      </c>
      <c r="Q278" s="93">
        <f>SUM('13:20'!Q278)</f>
        <v>0</v>
      </c>
      <c r="R278" s="93">
        <f>SUM('13:20'!R278)</f>
        <v>0</v>
      </c>
      <c r="S278" s="93">
        <f>SUM('13:20'!S278)</f>
        <v>0</v>
      </c>
      <c r="T278" s="93">
        <f>SUM('13:20'!T278)</f>
        <v>0</v>
      </c>
      <c r="U278" s="93">
        <f>SUM('13:20'!U278)</f>
        <v>0</v>
      </c>
      <c r="V278" s="202"/>
      <c r="W278" s="33"/>
      <c r="X278" s="93">
        <f>SUM('13:20'!X278)</f>
        <v>0</v>
      </c>
      <c r="Y278" s="93">
        <f>SUM('13:20'!Y278)</f>
        <v>0</v>
      </c>
      <c r="Z278" s="93">
        <f>SUM('13:20'!Z278)</f>
        <v>0</v>
      </c>
      <c r="AA278" s="93">
        <f>SUM('13:20'!AA278)</f>
        <v>0</v>
      </c>
      <c r="AB278" s="73"/>
      <c r="AC278" s="54"/>
      <c r="AD278" s="30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403</v>
      </c>
      <c r="D279" s="17">
        <v>5</v>
      </c>
      <c r="E279" s="17"/>
      <c r="F279" s="6"/>
      <c r="G279" s="93">
        <f>SUM('13:20'!G279)</f>
        <v>140</v>
      </c>
      <c r="H279" s="299">
        <f t="shared" si="46"/>
        <v>700</v>
      </c>
      <c r="I279" s="93">
        <f>SUM('13:20'!I279)</f>
        <v>8</v>
      </c>
      <c r="J279" s="31"/>
      <c r="K279" s="35">
        <f t="array" ref="K279">IF(ISERROR(G279/L279),"",G279/L279)</f>
        <v>28</v>
      </c>
      <c r="L279" s="87">
        <v>5</v>
      </c>
      <c r="M279" s="36">
        <f t="shared" si="47"/>
        <v>-20</v>
      </c>
      <c r="N279" s="31">
        <f t="shared" si="48"/>
        <v>0</v>
      </c>
      <c r="O279" s="93">
        <f>SUM('13:20'!O279)</f>
        <v>0</v>
      </c>
      <c r="P279" s="93">
        <f>SUM('13:20'!P279)</f>
        <v>0</v>
      </c>
      <c r="Q279" s="93">
        <f>SUM('13:20'!Q279)</f>
        <v>0</v>
      </c>
      <c r="R279" s="93">
        <f>SUM('13:20'!R279)</f>
        <v>0</v>
      </c>
      <c r="S279" s="93">
        <f>SUM('13:20'!S279)</f>
        <v>0</v>
      </c>
      <c r="T279" s="93">
        <f>SUM('13:20'!T279)</f>
        <v>0</v>
      </c>
      <c r="U279" s="93">
        <f>SUM('13:20'!U279)</f>
        <v>0</v>
      </c>
      <c r="V279" s="202"/>
      <c r="W279" s="33"/>
      <c r="X279" s="93">
        <f>SUM('13:20'!X279)</f>
        <v>0</v>
      </c>
      <c r="Y279" s="93">
        <f>SUM('13:20'!Y279)</f>
        <v>0</v>
      </c>
      <c r="Z279" s="93">
        <f>SUM('13:20'!Z279)</f>
        <v>0</v>
      </c>
      <c r="AA279" s="93">
        <f>SUM('13:20'!AA279)</f>
        <v>0</v>
      </c>
      <c r="AB279" s="73"/>
      <c r="AC279" s="54"/>
      <c r="AD279" s="30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406</v>
      </c>
      <c r="D280" s="17">
        <v>5</v>
      </c>
      <c r="E280" s="17"/>
      <c r="F280" s="6"/>
      <c r="G280" s="93">
        <f>SUM('13:20'!G280)</f>
        <v>0</v>
      </c>
      <c r="H280" s="299">
        <f t="shared" si="46"/>
        <v>0</v>
      </c>
      <c r="I280" s="93">
        <f>SUM('13:20'!I280)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SUM('13:20'!O280)</f>
        <v>0</v>
      </c>
      <c r="P280" s="93">
        <f>SUM('13:20'!P280)</f>
        <v>0</v>
      </c>
      <c r="Q280" s="93">
        <f>SUM('13:20'!Q280)</f>
        <v>0</v>
      </c>
      <c r="R280" s="93">
        <f>SUM('13:20'!R280)</f>
        <v>0</v>
      </c>
      <c r="S280" s="93">
        <f>SUM('13:20'!S280)</f>
        <v>0</v>
      </c>
      <c r="T280" s="93">
        <f>SUM('13:20'!T280)</f>
        <v>0</v>
      </c>
      <c r="U280" s="93">
        <f>SUM('13:20'!U280)</f>
        <v>0</v>
      </c>
      <c r="V280" s="202"/>
      <c r="W280" s="33"/>
      <c r="X280" s="93">
        <f>SUM('13:20'!X280)</f>
        <v>0</v>
      </c>
      <c r="Y280" s="93">
        <f>SUM('13:20'!Y280)</f>
        <v>0</v>
      </c>
      <c r="Z280" s="93">
        <f>SUM('13:20'!Z280)</f>
        <v>0</v>
      </c>
      <c r="AA280" s="93">
        <f>SUM('13:20'!AA280)</f>
        <v>0</v>
      </c>
      <c r="AB280" s="73"/>
      <c r="AC280" s="54"/>
      <c r="AD280" s="30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352</v>
      </c>
      <c r="C281" s="183" t="s">
        <v>372</v>
      </c>
      <c r="D281" s="17">
        <v>5</v>
      </c>
      <c r="E281" s="17"/>
      <c r="F281" s="6"/>
      <c r="G281" s="93">
        <f>SUM('13:20'!G281)</f>
        <v>0</v>
      </c>
      <c r="H281" s="299">
        <f t="shared" si="46"/>
        <v>0</v>
      </c>
      <c r="I281" s="93">
        <f>SUM('13:20'!I281)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SUM('13:20'!O281)</f>
        <v>0</v>
      </c>
      <c r="P281" s="93">
        <f>SUM('13:20'!P281)</f>
        <v>0</v>
      </c>
      <c r="Q281" s="93">
        <f>SUM('13:20'!Q281)</f>
        <v>0</v>
      </c>
      <c r="R281" s="93">
        <f>SUM('13:20'!R281)</f>
        <v>0</v>
      </c>
      <c r="S281" s="93">
        <f>SUM('13:20'!S281)</f>
        <v>0</v>
      </c>
      <c r="T281" s="93">
        <f>SUM('13:20'!T281)</f>
        <v>0</v>
      </c>
      <c r="U281" s="93">
        <f>SUM('13:20'!U281)</f>
        <v>0</v>
      </c>
      <c r="V281" s="202"/>
      <c r="W281" s="33"/>
      <c r="X281" s="93">
        <f>SUM('13:20'!X281)</f>
        <v>0</v>
      </c>
      <c r="Y281" s="93">
        <f>SUM('13:20'!Y281)</f>
        <v>0</v>
      </c>
      <c r="Z281" s="93">
        <f>SUM('13:20'!Z281)</f>
        <v>0</v>
      </c>
      <c r="AA281" s="93">
        <f>SUM('13:20'!AA281)</f>
        <v>0</v>
      </c>
      <c r="AB281" s="73"/>
      <c r="AC281" s="54"/>
      <c r="AD281" s="30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SUM('13:20'!G282)</f>
        <v>0</v>
      </c>
      <c r="H282" s="299">
        <f t="shared" si="46"/>
        <v>0</v>
      </c>
      <c r="I282" s="93">
        <f>SUM('13:20'!I282)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SUM('13:20'!O282)</f>
        <v>0</v>
      </c>
      <c r="P282" s="93">
        <f>SUM('13:20'!P282)</f>
        <v>0</v>
      </c>
      <c r="Q282" s="93">
        <f>SUM('13:20'!Q282)</f>
        <v>0</v>
      </c>
      <c r="R282" s="93">
        <f>SUM('13:20'!R282)</f>
        <v>0</v>
      </c>
      <c r="S282" s="93">
        <f>SUM('13:20'!S282)</f>
        <v>0</v>
      </c>
      <c r="T282" s="93">
        <f>SUM('13:20'!T282)</f>
        <v>0</v>
      </c>
      <c r="U282" s="93">
        <f>SUM('13:20'!U282)</f>
        <v>0</v>
      </c>
      <c r="V282" s="202"/>
      <c r="W282" s="33"/>
      <c r="X282" s="93">
        <f>SUM('13:20'!X282)</f>
        <v>0</v>
      </c>
      <c r="Y282" s="93">
        <f>SUM('13:20'!Y282)</f>
        <v>0</v>
      </c>
      <c r="Z282" s="93">
        <f>SUM('13:20'!Z282)</f>
        <v>0</v>
      </c>
      <c r="AA282" s="93">
        <f>SUM('13:20'!AA282)</f>
        <v>0</v>
      </c>
      <c r="AB282" s="73"/>
      <c r="AC282" s="54"/>
      <c r="AD282" s="30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SUM('13:20'!G283)</f>
        <v>0</v>
      </c>
      <c r="H283" s="299">
        <f t="shared" si="46"/>
        <v>0</v>
      </c>
      <c r="I283" s="93">
        <f>SUM('13:20'!I283)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SUM('13:20'!O283)</f>
        <v>0</v>
      </c>
      <c r="P283" s="93">
        <f>SUM('13:20'!P283)</f>
        <v>0</v>
      </c>
      <c r="Q283" s="93">
        <f>SUM('13:20'!Q283)</f>
        <v>0</v>
      </c>
      <c r="R283" s="93">
        <f>SUM('13:20'!R283)</f>
        <v>0</v>
      </c>
      <c r="S283" s="93">
        <f>SUM('13:20'!S283)</f>
        <v>0</v>
      </c>
      <c r="T283" s="93">
        <f>SUM('13:20'!T283)</f>
        <v>0</v>
      </c>
      <c r="U283" s="93">
        <f>SUM('13:20'!U283)</f>
        <v>0</v>
      </c>
      <c r="V283" s="202"/>
      <c r="W283" s="33"/>
      <c r="X283" s="93">
        <f>SUM('13:20'!X283)</f>
        <v>0</v>
      </c>
      <c r="Y283" s="93">
        <f>SUM('13:20'!Y283)</f>
        <v>0</v>
      </c>
      <c r="Z283" s="93">
        <f>SUM('13:20'!Z283)</f>
        <v>0</v>
      </c>
      <c r="AA283" s="93">
        <f>SUM('13:20'!AA283)</f>
        <v>0</v>
      </c>
      <c r="AB283" s="73"/>
      <c r="AC283" s="54"/>
      <c r="AD283" s="30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SUM('13:20'!G284)</f>
        <v>0</v>
      </c>
      <c r="H284" s="299">
        <f t="shared" si="46"/>
        <v>0</v>
      </c>
      <c r="I284" s="93">
        <f>SUM('13:20'!I284)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SUM('13:20'!O284)</f>
        <v>0</v>
      </c>
      <c r="P284" s="93">
        <f>SUM('13:20'!P284)</f>
        <v>0</v>
      </c>
      <c r="Q284" s="93">
        <f>SUM('13:20'!Q284)</f>
        <v>0</v>
      </c>
      <c r="R284" s="93">
        <f>SUM('13:20'!R284)</f>
        <v>0</v>
      </c>
      <c r="S284" s="93">
        <f>SUM('13:20'!S284)</f>
        <v>0</v>
      </c>
      <c r="T284" s="93">
        <f>SUM('13:20'!T284)</f>
        <v>0</v>
      </c>
      <c r="U284" s="93">
        <f>SUM('13:20'!U284)</f>
        <v>0</v>
      </c>
      <c r="V284" s="202">
        <f>SUM(X284:AA284)</f>
        <v>0</v>
      </c>
      <c r="W284" s="33" t="str">
        <f>IF(ISERROR(V284/G284),"",V284/G284)</f>
        <v/>
      </c>
      <c r="X284" s="93">
        <f>SUM('13:20'!X284)</f>
        <v>0</v>
      </c>
      <c r="Y284" s="93">
        <f>SUM('13:20'!Y284)</f>
        <v>0</v>
      </c>
      <c r="Z284" s="93">
        <f>SUM('13:20'!Z284)</f>
        <v>0</v>
      </c>
      <c r="AA284" s="93">
        <f>SUM('13:20'!AA284)</f>
        <v>0</v>
      </c>
      <c r="AB284" s="73"/>
      <c r="AC284" s="54"/>
      <c r="AD284" s="30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SUM('13:20'!G285)</f>
        <v>0</v>
      </c>
      <c r="H285" s="299">
        <f t="shared" si="46"/>
        <v>0</v>
      </c>
      <c r="I285" s="93">
        <f>SUM('13:20'!I285)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SUM('13:20'!O285)</f>
        <v>0</v>
      </c>
      <c r="P285" s="93">
        <f>SUM('13:20'!P285)</f>
        <v>0</v>
      </c>
      <c r="Q285" s="93">
        <f>SUM('13:20'!Q285)</f>
        <v>0</v>
      </c>
      <c r="R285" s="93">
        <f>SUM('13:20'!R285)</f>
        <v>0</v>
      </c>
      <c r="S285" s="93">
        <f>SUM('13:20'!S285)</f>
        <v>0</v>
      </c>
      <c r="T285" s="93">
        <f>SUM('13:20'!T285)</f>
        <v>0</v>
      </c>
      <c r="U285" s="93">
        <f>SUM('13:20'!U285)</f>
        <v>0</v>
      </c>
      <c r="V285" s="202">
        <f>SUM(X285:AA285)</f>
        <v>0</v>
      </c>
      <c r="W285" s="33" t="str">
        <f>IF(ISERROR(V285/G285),"",V285/G285)</f>
        <v/>
      </c>
      <c r="X285" s="93">
        <f>SUM('13:20'!X285)</f>
        <v>0</v>
      </c>
      <c r="Y285" s="93">
        <f>SUM('13:20'!Y285)</f>
        <v>0</v>
      </c>
      <c r="Z285" s="93">
        <f>SUM('13:20'!Z285)</f>
        <v>0</v>
      </c>
      <c r="AA285" s="93">
        <f>SUM('13:20'!AA285)</f>
        <v>0</v>
      </c>
      <c r="AB285" s="73"/>
      <c r="AC285" s="54"/>
      <c r="AD285" s="30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420</v>
      </c>
      <c r="D286" s="17"/>
      <c r="E286" s="17"/>
      <c r="F286" s="6"/>
      <c r="G286" s="93">
        <f>SUM('13:20'!G286)</f>
        <v>10</v>
      </c>
      <c r="H286" s="299">
        <f t="shared" si="46"/>
        <v>0</v>
      </c>
      <c r="I286" s="93">
        <f>SUM('13:20'!I286)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0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421</v>
      </c>
      <c r="D287" s="17"/>
      <c r="E287" s="17"/>
      <c r="F287" s="6"/>
      <c r="G287" s="93">
        <f>SUM('13:20'!G287)</f>
        <v>0</v>
      </c>
      <c r="H287" s="299">
        <f t="shared" si="46"/>
        <v>0</v>
      </c>
      <c r="I287" s="93">
        <f>SUM('13:20'!I287)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0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SUM('13:20'!G288)</f>
        <v>27</v>
      </c>
      <c r="H288" s="299">
        <f t="shared" si="46"/>
        <v>0</v>
      </c>
      <c r="I288" s="93">
        <f>SUM('13:20'!I288)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0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SUM('13:20'!G289)</f>
        <v>0</v>
      </c>
      <c r="H289" s="299">
        <f t="shared" si="46"/>
        <v>0</v>
      </c>
      <c r="I289" s="93">
        <f>SUM('13:20'!I289)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SUM('13:20'!O289)</f>
        <v>0</v>
      </c>
      <c r="P289" s="93">
        <f>SUM('13:20'!P289)</f>
        <v>0</v>
      </c>
      <c r="Q289" s="93">
        <f>SUM('13:20'!Q289)</f>
        <v>0</v>
      </c>
      <c r="R289" s="93">
        <f>SUM('13:20'!R289)</f>
        <v>0</v>
      </c>
      <c r="S289" s="93">
        <f>SUM('13:20'!S289)</f>
        <v>0</v>
      </c>
      <c r="T289" s="93">
        <f>SUM('13:20'!T289)</f>
        <v>0</v>
      </c>
      <c r="U289" s="93">
        <f>SUM('13:20'!U289)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SUM('13:20'!X289)</f>
        <v>0</v>
      </c>
      <c r="Y289" s="93">
        <f>SUM('13:20'!Y289)</f>
        <v>0</v>
      </c>
      <c r="Z289" s="93">
        <f>SUM('13:20'!Z289)</f>
        <v>0</v>
      </c>
      <c r="AA289" s="93">
        <f>SUM('13:20'!AA289)</f>
        <v>0</v>
      </c>
      <c r="AB289" s="73"/>
      <c r="AC289" s="54"/>
      <c r="AD289" s="30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SUM('13:20'!G290)</f>
        <v>0</v>
      </c>
      <c r="H290" s="299">
        <f t="shared" si="46"/>
        <v>0</v>
      </c>
      <c r="I290" s="93">
        <f>SUM('13:20'!I290)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SUM('13:20'!O290)</f>
        <v>0</v>
      </c>
      <c r="P290" s="93">
        <f>SUM('13:20'!P290)</f>
        <v>0</v>
      </c>
      <c r="Q290" s="93">
        <f>SUM('13:20'!Q290)</f>
        <v>0</v>
      </c>
      <c r="R290" s="93">
        <f>SUM('13:20'!R290)</f>
        <v>0</v>
      </c>
      <c r="S290" s="93">
        <f>SUM('13:20'!S290)</f>
        <v>0</v>
      </c>
      <c r="T290" s="93">
        <f>SUM('13:20'!T290)</f>
        <v>0</v>
      </c>
      <c r="U290" s="93">
        <f>SUM('13:20'!U290)</f>
        <v>0</v>
      </c>
      <c r="V290" s="202">
        <f>SUM(X290:AA290)</f>
        <v>0</v>
      </c>
      <c r="W290" s="33" t="str">
        <f t="shared" si="51"/>
        <v/>
      </c>
      <c r="X290" s="93">
        <f>SUM('13:20'!X290)</f>
        <v>0</v>
      </c>
      <c r="Y290" s="93">
        <f>SUM('13:20'!Y290)</f>
        <v>0</v>
      </c>
      <c r="Z290" s="93">
        <f>SUM('13:20'!Z290)</f>
        <v>0</v>
      </c>
      <c r="AA290" s="93">
        <f>SUM('13:20'!AA290)</f>
        <v>0</v>
      </c>
      <c r="AB290" s="73"/>
      <c r="AC290" s="54"/>
      <c r="AD290" s="30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SUM('13:20'!G291)</f>
        <v>0</v>
      </c>
      <c r="H291" s="299">
        <f t="shared" si="46"/>
        <v>0</v>
      </c>
      <c r="I291" s="93">
        <f>SUM('13:20'!I291)</f>
        <v>0</v>
      </c>
      <c r="J291" s="31" t="str">
        <f t="array" ref="J291">IF(ISERROR(G291/I291),"",G291/I291)</f>
        <v/>
      </c>
      <c r="K291" s="299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SUM('13:20'!O291)</f>
        <v>0</v>
      </c>
      <c r="P291" s="93">
        <f>SUM('13:20'!P291)</f>
        <v>0</v>
      </c>
      <c r="Q291" s="93">
        <f>SUM('13:20'!Q291)</f>
        <v>0</v>
      </c>
      <c r="R291" s="93">
        <f>SUM('13:20'!R291)</f>
        <v>0</v>
      </c>
      <c r="S291" s="93">
        <f>SUM('13:20'!S291)</f>
        <v>0</v>
      </c>
      <c r="T291" s="93">
        <f>SUM('13:20'!T291)</f>
        <v>0</v>
      </c>
      <c r="U291" s="93">
        <f>SUM('13:20'!U291)</f>
        <v>0</v>
      </c>
      <c r="V291" s="202">
        <f>SUM(X291:AA291)</f>
        <v>0</v>
      </c>
      <c r="W291" s="33" t="str">
        <f t="shared" si="51"/>
        <v/>
      </c>
      <c r="X291" s="93">
        <f>SUM('13:20'!X291)</f>
        <v>0</v>
      </c>
      <c r="Y291" s="93">
        <f>SUM('13:20'!Y291)</f>
        <v>0</v>
      </c>
      <c r="Z291" s="93">
        <f>SUM('13:20'!Z291)</f>
        <v>0</v>
      </c>
      <c r="AA291" s="93">
        <f>SUM('13:20'!AA291)</f>
        <v>0</v>
      </c>
      <c r="AB291" s="73"/>
      <c r="AC291" s="54"/>
      <c r="AD291" s="30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10" t="s">
        <v>92</v>
      </c>
      <c r="B292" s="611"/>
      <c r="C292" s="302" t="s">
        <v>71</v>
      </c>
      <c r="D292" s="20"/>
      <c r="E292" s="20"/>
      <c r="F292" s="32"/>
      <c r="G292" s="30">
        <f>SUM(G258:G291)</f>
        <v>177</v>
      </c>
      <c r="H292" s="30">
        <f>SUM(H258:H291)</f>
        <v>700</v>
      </c>
      <c r="I292" s="30">
        <f>SUM(I258:I291)</f>
        <v>10</v>
      </c>
      <c r="J292" s="31">
        <f t="array" ref="J292">IF(ISERROR(G292/I292),"",G292/I292)</f>
        <v>17.7</v>
      </c>
      <c r="K292" s="30">
        <f>SUM(K258:K291)</f>
        <v>28</v>
      </c>
      <c r="L292" s="98"/>
      <c r="M292" s="89">
        <f t="shared" ref="M292:V292" si="52">SUM(M258:M291)</f>
        <v>-20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SUM('13:20'!G293)</f>
        <v>0</v>
      </c>
      <c r="H293" s="299">
        <f>D293*G293</f>
        <v>0</v>
      </c>
      <c r="I293" s="93">
        <f>SUM('13:20'!I293)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SUM('13:20'!O293)</f>
        <v>0</v>
      </c>
      <c r="P293" s="93">
        <f>SUM('13:20'!P293)</f>
        <v>0</v>
      </c>
      <c r="Q293" s="93">
        <f>SUM('13:20'!Q293)</f>
        <v>0</v>
      </c>
      <c r="R293" s="93">
        <f>SUM('13:20'!R293)</f>
        <v>0</v>
      </c>
      <c r="S293" s="93">
        <f>SUM('13:20'!S293)</f>
        <v>0</v>
      </c>
      <c r="T293" s="93">
        <f>SUM('13:20'!T293)</f>
        <v>0</v>
      </c>
      <c r="U293" s="93">
        <f>SUM('13:20'!U293)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SUM('13:20'!X293)</f>
        <v>0</v>
      </c>
      <c r="Y293" s="93">
        <f>SUM('13:20'!Y293)</f>
        <v>0</v>
      </c>
      <c r="Z293" s="93">
        <f>SUM('13:20'!Z293)</f>
        <v>0</v>
      </c>
      <c r="AA293" s="93">
        <f>SUM('13:20'!AA293)</f>
        <v>0</v>
      </c>
      <c r="AB293" s="73"/>
      <c r="AC293" s="54"/>
      <c r="AD293" s="30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SUM('13:20'!G294)</f>
        <v>0</v>
      </c>
      <c r="H294" s="299">
        <f t="shared" ref="H294:H307" si="56">D294*G294</f>
        <v>0</v>
      </c>
      <c r="I294" s="93">
        <f>SUM('13:20'!I294)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SUM('13:20'!O294)</f>
        <v>0</v>
      </c>
      <c r="P294" s="93">
        <f>SUM('13:20'!P294)</f>
        <v>0</v>
      </c>
      <c r="Q294" s="93">
        <f>SUM('13:20'!Q294)</f>
        <v>0</v>
      </c>
      <c r="R294" s="93">
        <f>SUM('13:20'!R294)</f>
        <v>0</v>
      </c>
      <c r="S294" s="93">
        <f>SUM('13:20'!S294)</f>
        <v>0</v>
      </c>
      <c r="T294" s="93">
        <f>SUM('13:20'!T294)</f>
        <v>0</v>
      </c>
      <c r="U294" s="93">
        <f>SUM('13:20'!U294)</f>
        <v>0</v>
      </c>
      <c r="V294" s="202">
        <f t="shared" si="55"/>
        <v>0</v>
      </c>
      <c r="W294" s="33" t="str">
        <f t="shared" si="51"/>
        <v/>
      </c>
      <c r="X294" s="93">
        <f>SUM('13:20'!X294)</f>
        <v>0</v>
      </c>
      <c r="Y294" s="93">
        <f>SUM('13:20'!Y294)</f>
        <v>0</v>
      </c>
      <c r="Z294" s="93">
        <f>SUM('13:20'!Z294)</f>
        <v>0</v>
      </c>
      <c r="AA294" s="93">
        <f>SUM('13:20'!AA294)</f>
        <v>0</v>
      </c>
      <c r="AB294" s="73"/>
      <c r="AC294" s="54"/>
      <c r="AD294" s="30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SUM('13:20'!G295)</f>
        <v>95</v>
      </c>
      <c r="H295" s="299">
        <f t="shared" si="56"/>
        <v>478.8</v>
      </c>
      <c r="I295" s="93">
        <f>SUM('13:20'!I295)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SUM('13:20'!O295)</f>
        <v>0</v>
      </c>
      <c r="P295" s="93">
        <f>SUM('13:20'!P295)</f>
        <v>0</v>
      </c>
      <c r="Q295" s="93">
        <f>SUM('13:20'!Q295)</f>
        <v>0</v>
      </c>
      <c r="R295" s="93">
        <f>SUM('13:20'!R295)</f>
        <v>0</v>
      </c>
      <c r="S295" s="93">
        <f>SUM('13:20'!S295)</f>
        <v>0</v>
      </c>
      <c r="T295" s="93">
        <f>SUM('13:20'!T295)</f>
        <v>0</v>
      </c>
      <c r="U295" s="93">
        <f>SUM('13:20'!U295)</f>
        <v>0</v>
      </c>
      <c r="V295" s="202">
        <f t="shared" si="55"/>
        <v>0</v>
      </c>
      <c r="W295" s="33">
        <f t="shared" si="51"/>
        <v>0</v>
      </c>
      <c r="X295" s="93">
        <f>SUM('13:20'!X295)</f>
        <v>0</v>
      </c>
      <c r="Y295" s="93">
        <f>SUM('13:20'!Y295)</f>
        <v>0</v>
      </c>
      <c r="Z295" s="93">
        <f>SUM('13:20'!Z295)</f>
        <v>0</v>
      </c>
      <c r="AA295" s="93">
        <f>SUM('13:20'!AA295)</f>
        <v>0</v>
      </c>
      <c r="AB295" s="73"/>
      <c r="AC295" s="54"/>
      <c r="AD295" s="30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SUM('13:20'!G296)</f>
        <v>0</v>
      </c>
      <c r="H296" s="299">
        <f t="shared" si="56"/>
        <v>0</v>
      </c>
      <c r="I296" s="93">
        <f>SUM('13:20'!I296)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SUM('13:20'!O296)</f>
        <v>0</v>
      </c>
      <c r="P296" s="93">
        <f>SUM('13:20'!P296)</f>
        <v>0</v>
      </c>
      <c r="Q296" s="93">
        <f>SUM('13:20'!Q296)</f>
        <v>0</v>
      </c>
      <c r="R296" s="93">
        <f>SUM('13:20'!R296)</f>
        <v>0</v>
      </c>
      <c r="S296" s="93">
        <f>SUM('13:20'!S296)</f>
        <v>0</v>
      </c>
      <c r="T296" s="93">
        <f>SUM('13:20'!T296)</f>
        <v>0</v>
      </c>
      <c r="U296" s="93">
        <f>SUM('13:20'!U296)</f>
        <v>0</v>
      </c>
      <c r="V296" s="202">
        <f t="shared" si="55"/>
        <v>0</v>
      </c>
      <c r="W296" s="33" t="str">
        <f t="shared" si="51"/>
        <v/>
      </c>
      <c r="X296" s="93">
        <f>SUM('13:20'!X296)</f>
        <v>0</v>
      </c>
      <c r="Y296" s="93">
        <f>SUM('13:20'!Y296)</f>
        <v>0</v>
      </c>
      <c r="Z296" s="93">
        <f>SUM('13:20'!Z296)</f>
        <v>0</v>
      </c>
      <c r="AA296" s="93">
        <f>SUM('13:20'!AA296)</f>
        <v>0</v>
      </c>
      <c r="AB296" s="73"/>
      <c r="AC296" s="54"/>
      <c r="AD296" s="30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00" t="s">
        <v>72</v>
      </c>
      <c r="D297" s="17">
        <v>5.03</v>
      </c>
      <c r="E297" s="17"/>
      <c r="F297" s="6"/>
      <c r="G297" s="93">
        <f>SUM('13:20'!G297)</f>
        <v>0</v>
      </c>
      <c r="H297" s="299">
        <f t="shared" si="56"/>
        <v>0</v>
      </c>
      <c r="I297" s="93">
        <f>SUM('13:20'!I297)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SUM('13:20'!O297)</f>
        <v>0</v>
      </c>
      <c r="P297" s="93">
        <f>SUM('13:20'!P297)</f>
        <v>0</v>
      </c>
      <c r="Q297" s="93">
        <f>SUM('13:20'!Q297)</f>
        <v>0</v>
      </c>
      <c r="R297" s="93">
        <f>SUM('13:20'!R297)</f>
        <v>0</v>
      </c>
      <c r="S297" s="93">
        <f>SUM('13:20'!S297)</f>
        <v>0</v>
      </c>
      <c r="T297" s="93">
        <f>SUM('13:20'!T297)</f>
        <v>0</v>
      </c>
      <c r="U297" s="93">
        <f>SUM('13:20'!U297)</f>
        <v>0</v>
      </c>
      <c r="V297" s="202">
        <f t="shared" si="55"/>
        <v>0</v>
      </c>
      <c r="W297" s="33" t="str">
        <f t="shared" si="51"/>
        <v/>
      </c>
      <c r="X297" s="93">
        <f>SUM('13:20'!X297)</f>
        <v>0</v>
      </c>
      <c r="Y297" s="93">
        <f>SUM('13:20'!Y297)</f>
        <v>0</v>
      </c>
      <c r="Z297" s="93">
        <f>SUM('13:20'!Z297)</f>
        <v>0</v>
      </c>
      <c r="AA297" s="93">
        <f>SUM('13:20'!AA297)</f>
        <v>0</v>
      </c>
      <c r="AB297" s="73"/>
      <c r="AC297" s="54"/>
      <c r="AD297" s="30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SUM('13:20'!G298)</f>
        <v>0</v>
      </c>
      <c r="H298" s="299">
        <f t="shared" si="56"/>
        <v>0</v>
      </c>
      <c r="I298" s="93">
        <f>SUM('13:20'!I298)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SUM('13:20'!O298)</f>
        <v>0</v>
      </c>
      <c r="P298" s="93">
        <f>SUM('13:20'!P298)</f>
        <v>0</v>
      </c>
      <c r="Q298" s="93">
        <f>SUM('13:20'!Q298)</f>
        <v>0</v>
      </c>
      <c r="R298" s="93">
        <f>SUM('13:20'!R298)</f>
        <v>0</v>
      </c>
      <c r="S298" s="93">
        <f>SUM('13:20'!S298)</f>
        <v>0</v>
      </c>
      <c r="T298" s="93">
        <f>SUM('13:20'!T298)</f>
        <v>0</v>
      </c>
      <c r="U298" s="93">
        <f>SUM('13:20'!U298)</f>
        <v>0</v>
      </c>
      <c r="V298" s="202">
        <f t="shared" si="55"/>
        <v>0</v>
      </c>
      <c r="W298" s="33" t="str">
        <f t="shared" si="51"/>
        <v/>
      </c>
      <c r="X298" s="93">
        <f>SUM('13:20'!X298)</f>
        <v>0</v>
      </c>
      <c r="Y298" s="93">
        <f>SUM('13:20'!Y298)</f>
        <v>0</v>
      </c>
      <c r="Z298" s="93">
        <f>SUM('13:20'!Z298)</f>
        <v>0</v>
      </c>
      <c r="AA298" s="93">
        <f>SUM('13:20'!AA298)</f>
        <v>0</v>
      </c>
      <c r="AB298" s="73"/>
      <c r="AC298" s="54"/>
      <c r="AD298" s="30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SUM('13:20'!G299)</f>
        <v>0</v>
      </c>
      <c r="H299" s="299">
        <f t="shared" si="56"/>
        <v>0</v>
      </c>
      <c r="I299" s="93">
        <f>SUM('13:20'!I299)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SUM('13:20'!O299)</f>
        <v>0</v>
      </c>
      <c r="P299" s="93">
        <f>SUM('13:20'!P299)</f>
        <v>0</v>
      </c>
      <c r="Q299" s="93">
        <f>SUM('13:20'!Q299)</f>
        <v>0</v>
      </c>
      <c r="R299" s="93">
        <f>SUM('13:20'!R299)</f>
        <v>0</v>
      </c>
      <c r="S299" s="93">
        <f>SUM('13:20'!S299)</f>
        <v>0</v>
      </c>
      <c r="T299" s="93">
        <f>SUM('13:20'!T299)</f>
        <v>0</v>
      </c>
      <c r="U299" s="93">
        <f>SUM('13:20'!U299)</f>
        <v>0</v>
      </c>
      <c r="V299" s="202">
        <f t="shared" si="55"/>
        <v>0</v>
      </c>
      <c r="W299" s="33" t="str">
        <f t="shared" si="51"/>
        <v/>
      </c>
      <c r="X299" s="93">
        <f>SUM('13:20'!X299)</f>
        <v>0</v>
      </c>
      <c r="Y299" s="93">
        <f>SUM('13:20'!Y299)</f>
        <v>0</v>
      </c>
      <c r="Z299" s="93">
        <f>SUM('13:20'!Z299)</f>
        <v>0</v>
      </c>
      <c r="AA299" s="93">
        <f>SUM('13:20'!AA299)</f>
        <v>0</v>
      </c>
      <c r="AB299" s="73"/>
      <c r="AC299" s="54"/>
      <c r="AD299" s="30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00" t="s">
        <v>96</v>
      </c>
      <c r="D300" s="17">
        <v>5.03</v>
      </c>
      <c r="E300" s="17"/>
      <c r="F300" s="6"/>
      <c r="G300" s="93">
        <f>SUM('13:20'!G300)</f>
        <v>0</v>
      </c>
      <c r="H300" s="299">
        <f t="shared" si="56"/>
        <v>0</v>
      </c>
      <c r="I300" s="93">
        <f>SUM('13:20'!I300)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SUM('13:20'!O300)</f>
        <v>0</v>
      </c>
      <c r="P300" s="93">
        <f>SUM('13:20'!P300)</f>
        <v>0</v>
      </c>
      <c r="Q300" s="93">
        <f>SUM('13:20'!Q300)</f>
        <v>0</v>
      </c>
      <c r="R300" s="93">
        <f>SUM('13:20'!R300)</f>
        <v>0</v>
      </c>
      <c r="S300" s="93">
        <f>SUM('13:20'!S300)</f>
        <v>0</v>
      </c>
      <c r="T300" s="93">
        <f>SUM('13:20'!T300)</f>
        <v>0</v>
      </c>
      <c r="U300" s="93">
        <f>SUM('13:20'!U300)</f>
        <v>0</v>
      </c>
      <c r="V300" s="202">
        <f t="shared" si="55"/>
        <v>0</v>
      </c>
      <c r="W300" s="33" t="str">
        <f t="shared" si="51"/>
        <v/>
      </c>
      <c r="X300" s="93">
        <f>SUM('13:20'!X300)</f>
        <v>0</v>
      </c>
      <c r="Y300" s="93">
        <f>SUM('13:20'!Y300)</f>
        <v>0</v>
      </c>
      <c r="Z300" s="93">
        <f>SUM('13:20'!Z300)</f>
        <v>0</v>
      </c>
      <c r="AA300" s="93">
        <f>SUM('13:20'!AA300)</f>
        <v>0</v>
      </c>
      <c r="AB300" s="73"/>
      <c r="AC300" s="54"/>
      <c r="AD300" s="30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00" t="s">
        <v>82</v>
      </c>
      <c r="D301" s="17">
        <v>5.03</v>
      </c>
      <c r="E301" s="17"/>
      <c r="F301" s="6"/>
      <c r="G301" s="93">
        <f>SUM('13:20'!G301)</f>
        <v>0</v>
      </c>
      <c r="H301" s="299">
        <f t="shared" si="56"/>
        <v>0</v>
      </c>
      <c r="I301" s="93">
        <f>SUM('13:20'!I301)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SUM('13:20'!O301)</f>
        <v>0</v>
      </c>
      <c r="P301" s="93">
        <f>SUM('13:20'!P301)</f>
        <v>0</v>
      </c>
      <c r="Q301" s="93">
        <f>SUM('13:20'!Q301)</f>
        <v>0</v>
      </c>
      <c r="R301" s="93">
        <f>SUM('13:20'!R301)</f>
        <v>0</v>
      </c>
      <c r="S301" s="93">
        <f>SUM('13:20'!S301)</f>
        <v>0</v>
      </c>
      <c r="T301" s="93">
        <f>SUM('13:20'!T301)</f>
        <v>0</v>
      </c>
      <c r="U301" s="93">
        <f>SUM('13:20'!U301)</f>
        <v>0</v>
      </c>
      <c r="V301" s="202">
        <f t="shared" si="55"/>
        <v>0</v>
      </c>
      <c r="W301" s="33" t="str">
        <f t="shared" si="51"/>
        <v/>
      </c>
      <c r="X301" s="93">
        <f>SUM('13:20'!X301)</f>
        <v>0</v>
      </c>
      <c r="Y301" s="93">
        <f>SUM('13:20'!Y301)</f>
        <v>0</v>
      </c>
      <c r="Z301" s="93">
        <f>SUM('13:20'!Z301)</f>
        <v>0</v>
      </c>
      <c r="AA301" s="93">
        <f>SUM('13:20'!AA301)</f>
        <v>0</v>
      </c>
      <c r="AB301" s="73"/>
      <c r="AC301" s="54"/>
      <c r="AD301" s="30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00" t="s">
        <v>72</v>
      </c>
      <c r="D302" s="17">
        <v>5.03</v>
      </c>
      <c r="E302" s="17"/>
      <c r="F302" s="6"/>
      <c r="G302" s="93">
        <f>SUM('13:20'!G302)</f>
        <v>0</v>
      </c>
      <c r="H302" s="299">
        <f t="shared" si="56"/>
        <v>0</v>
      </c>
      <c r="I302" s="93">
        <f>SUM('13:20'!I302)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SUM('13:20'!O302)</f>
        <v>0</v>
      </c>
      <c r="P302" s="93">
        <f>SUM('13:20'!P302)</f>
        <v>0</v>
      </c>
      <c r="Q302" s="93">
        <f>SUM('13:20'!Q302)</f>
        <v>0</v>
      </c>
      <c r="R302" s="93">
        <f>SUM('13:20'!R302)</f>
        <v>0</v>
      </c>
      <c r="S302" s="93">
        <f>SUM('13:20'!S302)</f>
        <v>0</v>
      </c>
      <c r="T302" s="93">
        <f>SUM('13:20'!T302)</f>
        <v>0</v>
      </c>
      <c r="U302" s="93">
        <f>SUM('13:20'!U302)</f>
        <v>0</v>
      </c>
      <c r="V302" s="202">
        <f t="shared" si="55"/>
        <v>0</v>
      </c>
      <c r="W302" s="33" t="str">
        <f t="shared" si="51"/>
        <v/>
      </c>
      <c r="X302" s="93">
        <f>SUM('13:20'!X302)</f>
        <v>0</v>
      </c>
      <c r="Y302" s="93">
        <f>SUM('13:20'!Y302)</f>
        <v>0</v>
      </c>
      <c r="Z302" s="93">
        <f>SUM('13:20'!Z302)</f>
        <v>0</v>
      </c>
      <c r="AA302" s="93">
        <f>SUM('13:20'!AA302)</f>
        <v>0</v>
      </c>
      <c r="AB302" s="73"/>
      <c r="AC302" s="54"/>
      <c r="AD302" s="30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00" t="s">
        <v>60</v>
      </c>
      <c r="D303" s="17">
        <v>5.03</v>
      </c>
      <c r="E303" s="17"/>
      <c r="F303" s="6"/>
      <c r="G303" s="93">
        <f>SUM('13:20'!G303)</f>
        <v>0</v>
      </c>
      <c r="H303" s="299">
        <f t="shared" si="56"/>
        <v>0</v>
      </c>
      <c r="I303" s="93">
        <f>SUM('13:20'!I303)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SUM('13:20'!O303)</f>
        <v>0</v>
      </c>
      <c r="P303" s="93">
        <f>SUM('13:20'!P303)</f>
        <v>0</v>
      </c>
      <c r="Q303" s="93">
        <f>SUM('13:20'!Q303)</f>
        <v>0</v>
      </c>
      <c r="R303" s="93">
        <f>SUM('13:20'!R303)</f>
        <v>0</v>
      </c>
      <c r="S303" s="93">
        <f>SUM('13:20'!S303)</f>
        <v>0</v>
      </c>
      <c r="T303" s="93">
        <f>SUM('13:20'!T303)</f>
        <v>0</v>
      </c>
      <c r="U303" s="93">
        <f>SUM('13:20'!U303)</f>
        <v>0</v>
      </c>
      <c r="V303" s="202">
        <f t="shared" si="55"/>
        <v>0</v>
      </c>
      <c r="W303" s="33" t="str">
        <f t="shared" si="51"/>
        <v/>
      </c>
      <c r="X303" s="93">
        <f>SUM('13:20'!X303)</f>
        <v>0</v>
      </c>
      <c r="Y303" s="93">
        <f>SUM('13:20'!Y303)</f>
        <v>0</v>
      </c>
      <c r="Z303" s="93">
        <f>SUM('13:20'!Z303)</f>
        <v>0</v>
      </c>
      <c r="AA303" s="93">
        <f>SUM('13:20'!AA303)</f>
        <v>0</v>
      </c>
      <c r="AB303" s="73"/>
      <c r="AC303" s="54"/>
      <c r="AD303" s="30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00" t="s">
        <v>96</v>
      </c>
      <c r="D304" s="17">
        <v>5.03</v>
      </c>
      <c r="E304" s="17"/>
      <c r="F304" s="6"/>
      <c r="G304" s="93">
        <f>SUM('13:20'!G304)</f>
        <v>0</v>
      </c>
      <c r="H304" s="299">
        <f t="shared" si="56"/>
        <v>0</v>
      </c>
      <c r="I304" s="93">
        <f>SUM('13:20'!I304)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SUM('13:20'!O304)</f>
        <v>0</v>
      </c>
      <c r="P304" s="93">
        <f>SUM('13:20'!P304)</f>
        <v>0</v>
      </c>
      <c r="Q304" s="93">
        <f>SUM('13:20'!Q304)</f>
        <v>0</v>
      </c>
      <c r="R304" s="93">
        <f>SUM('13:20'!R304)</f>
        <v>0</v>
      </c>
      <c r="S304" s="93">
        <f>SUM('13:20'!S304)</f>
        <v>0</v>
      </c>
      <c r="T304" s="93">
        <f>SUM('13:20'!T304)</f>
        <v>0</v>
      </c>
      <c r="U304" s="93">
        <f>SUM('13:20'!U304)</f>
        <v>0</v>
      </c>
      <c r="V304" s="202">
        <f t="shared" si="55"/>
        <v>0</v>
      </c>
      <c r="W304" s="33" t="str">
        <f t="shared" si="51"/>
        <v/>
      </c>
      <c r="X304" s="93">
        <f>SUM('13:20'!X304)</f>
        <v>0</v>
      </c>
      <c r="Y304" s="93">
        <f>SUM('13:20'!Y304)</f>
        <v>0</v>
      </c>
      <c r="Z304" s="93">
        <f>SUM('13:20'!Z304)</f>
        <v>0</v>
      </c>
      <c r="AA304" s="93">
        <f>SUM('13:20'!AA304)</f>
        <v>0</v>
      </c>
      <c r="AB304" s="73"/>
      <c r="AC304" s="54"/>
      <c r="AD304" s="30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00" t="s">
        <v>73</v>
      </c>
      <c r="D305" s="17">
        <v>5.03</v>
      </c>
      <c r="E305" s="17"/>
      <c r="F305" s="6"/>
      <c r="G305" s="93">
        <f>SUM('13:20'!G305)</f>
        <v>0</v>
      </c>
      <c r="H305" s="299">
        <f t="shared" si="56"/>
        <v>0</v>
      </c>
      <c r="I305" s="93">
        <f>SUM('13:20'!I305)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SUM('13:20'!O305)</f>
        <v>0</v>
      </c>
      <c r="P305" s="93">
        <f>SUM('13:20'!P305)</f>
        <v>0</v>
      </c>
      <c r="Q305" s="93">
        <f>SUM('13:20'!Q305)</f>
        <v>0</v>
      </c>
      <c r="R305" s="93">
        <f>SUM('13:20'!R305)</f>
        <v>0</v>
      </c>
      <c r="S305" s="93">
        <f>SUM('13:20'!S305)</f>
        <v>0</v>
      </c>
      <c r="T305" s="93">
        <f>SUM('13:20'!T305)</f>
        <v>0</v>
      </c>
      <c r="U305" s="93">
        <f>SUM('13:20'!U305)</f>
        <v>0</v>
      </c>
      <c r="V305" s="202">
        <f t="shared" si="55"/>
        <v>0</v>
      </c>
      <c r="W305" s="33" t="str">
        <f t="shared" si="51"/>
        <v/>
      </c>
      <c r="X305" s="93">
        <f>SUM('13:20'!X305)</f>
        <v>0</v>
      </c>
      <c r="Y305" s="93">
        <f>SUM('13:20'!Y305)</f>
        <v>0</v>
      </c>
      <c r="Z305" s="93">
        <f>SUM('13:20'!Z305)</f>
        <v>0</v>
      </c>
      <c r="AA305" s="93">
        <f>SUM('13:20'!AA305)</f>
        <v>0</v>
      </c>
      <c r="AB305" s="73"/>
      <c r="AC305" s="54"/>
      <c r="AD305" s="30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SUM('13:20'!G306)</f>
        <v>0</v>
      </c>
      <c r="H306" s="299">
        <f t="shared" si="56"/>
        <v>0</v>
      </c>
      <c r="I306" s="93">
        <f>SUM('13:20'!I306)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SUM('13:20'!O306)</f>
        <v>0</v>
      </c>
      <c r="P306" s="93">
        <f>SUM('13:20'!P306)</f>
        <v>0</v>
      </c>
      <c r="Q306" s="93">
        <f>SUM('13:20'!Q306)</f>
        <v>0</v>
      </c>
      <c r="R306" s="93">
        <f>SUM('13:20'!R306)</f>
        <v>0</v>
      </c>
      <c r="S306" s="93">
        <f>SUM('13:20'!S306)</f>
        <v>0</v>
      </c>
      <c r="T306" s="93">
        <f>SUM('13:20'!T306)</f>
        <v>0</v>
      </c>
      <c r="U306" s="93">
        <f>SUM('13:20'!U306)</f>
        <v>0</v>
      </c>
      <c r="V306" s="202">
        <f t="shared" si="55"/>
        <v>0</v>
      </c>
      <c r="W306" s="33" t="str">
        <f t="shared" si="51"/>
        <v/>
      </c>
      <c r="X306" s="93">
        <f>SUM('13:20'!X306)</f>
        <v>0</v>
      </c>
      <c r="Y306" s="93">
        <f>SUM('13:20'!Y306)</f>
        <v>0</v>
      </c>
      <c r="Z306" s="93">
        <f>SUM('13:20'!Z306)</f>
        <v>0</v>
      </c>
      <c r="AA306" s="93">
        <f>SUM('13:20'!AA306)</f>
        <v>0</v>
      </c>
      <c r="AB306" s="73"/>
      <c r="AC306" s="54"/>
      <c r="AD306" s="30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SUM('13:20'!G307)</f>
        <v>670</v>
      </c>
      <c r="H307" s="299">
        <f t="shared" si="56"/>
        <v>3390.2</v>
      </c>
      <c r="I307" s="93">
        <f>SUM('13:20'!I307)</f>
        <v>22.5</v>
      </c>
      <c r="J307" s="31">
        <f t="array" ref="J307">IF(ISERROR(G307/I307),"",G307/I307)</f>
        <v>29.777777777777779</v>
      </c>
      <c r="K307" s="35">
        <f t="array" ref="K307">IF(ISERROR(G307/L307),"",G307/L307)</f>
        <v>26.8</v>
      </c>
      <c r="L307" s="87">
        <v>25</v>
      </c>
      <c r="M307" s="36">
        <f t="shared" si="53"/>
        <v>-4.3000000000000007</v>
      </c>
      <c r="N307" s="31">
        <f t="shared" si="54"/>
        <v>0</v>
      </c>
      <c r="O307" s="93">
        <f>SUM('13:20'!O307)</f>
        <v>0</v>
      </c>
      <c r="P307" s="93">
        <f>SUM('13:20'!P307)</f>
        <v>0</v>
      </c>
      <c r="Q307" s="93">
        <f>SUM('13:20'!Q307)</f>
        <v>0</v>
      </c>
      <c r="R307" s="93">
        <f>SUM('13:20'!R307)</f>
        <v>0</v>
      </c>
      <c r="S307" s="93">
        <f>SUM('13:20'!S307)</f>
        <v>0</v>
      </c>
      <c r="T307" s="93">
        <f>SUM('13:20'!T307)</f>
        <v>0</v>
      </c>
      <c r="U307" s="93">
        <f>SUM('13:20'!U307)</f>
        <v>0</v>
      </c>
      <c r="V307" s="202">
        <f t="shared" si="55"/>
        <v>0</v>
      </c>
      <c r="W307" s="33">
        <f t="shared" si="51"/>
        <v>0</v>
      </c>
      <c r="X307" s="93">
        <f>SUM('13:20'!X307)</f>
        <v>0</v>
      </c>
      <c r="Y307" s="93">
        <f>SUM('13:20'!Y307)</f>
        <v>0</v>
      </c>
      <c r="Z307" s="93">
        <f>SUM('13:20'!Z307)</f>
        <v>0</v>
      </c>
      <c r="AA307" s="93">
        <f>SUM('13:20'!AA307)</f>
        <v>0</v>
      </c>
      <c r="AB307" s="73"/>
      <c r="AC307" s="54"/>
      <c r="AD307" s="30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10" t="s">
        <v>99</v>
      </c>
      <c r="B308" s="611"/>
      <c r="C308" s="302" t="s">
        <v>71</v>
      </c>
      <c r="D308" s="20"/>
      <c r="E308" s="20"/>
      <c r="F308" s="32"/>
      <c r="G308" s="99">
        <f>SUM(G293:G307)</f>
        <v>765</v>
      </c>
      <c r="H308" s="30">
        <f>SUM(H293:H307)</f>
        <v>3869</v>
      </c>
      <c r="I308" s="30">
        <f>SUM(I293:I307)</f>
        <v>25.5</v>
      </c>
      <c r="J308" s="31">
        <f t="array" ref="J308">IF(ISERROR(G308/I308),"",G308/I308)</f>
        <v>30</v>
      </c>
      <c r="K308" s="30">
        <f>SUM(K293:K307)</f>
        <v>31.55</v>
      </c>
      <c r="L308" s="30"/>
      <c r="M308" s="89">
        <f t="shared" ref="M308:V308" si="57">SUM(M293:M307)</f>
        <v>-6.0500000000000007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SUM('13:20'!G309)</f>
        <v>0</v>
      </c>
      <c r="H309" s="299">
        <f t="shared" ref="H309:H318" si="58">D309*G309</f>
        <v>0</v>
      </c>
      <c r="I309" s="93">
        <f>SUM('13:20'!I309)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SUM('13:20'!O309)</f>
        <v>0</v>
      </c>
      <c r="P309" s="93">
        <f>SUM('13:20'!P309)</f>
        <v>0</v>
      </c>
      <c r="Q309" s="93">
        <f>SUM('13:20'!Q309)</f>
        <v>0</v>
      </c>
      <c r="R309" s="93">
        <f>SUM('13:20'!R309)</f>
        <v>0</v>
      </c>
      <c r="S309" s="93">
        <f>SUM('13:20'!S309)</f>
        <v>0</v>
      </c>
      <c r="T309" s="93">
        <f>SUM('13:20'!T309)</f>
        <v>0</v>
      </c>
      <c r="U309" s="93">
        <f>SUM('13:20'!U309)</f>
        <v>0</v>
      </c>
      <c r="V309" s="202">
        <f>SUM(X309:AA309)</f>
        <v>0</v>
      </c>
      <c r="W309" s="33" t="str">
        <f t="shared" si="51"/>
        <v/>
      </c>
      <c r="X309" s="93">
        <f>SUM('13:20'!X309)</f>
        <v>0</v>
      </c>
      <c r="Y309" s="93">
        <f>SUM('13:20'!Y309)</f>
        <v>0</v>
      </c>
      <c r="Z309" s="93">
        <f>SUM('13:20'!Z309)</f>
        <v>0</v>
      </c>
      <c r="AA309" s="93">
        <f>SUM('13:20'!AA309)</f>
        <v>0</v>
      </c>
      <c r="AB309" s="73"/>
      <c r="AC309" s="54"/>
      <c r="AD309" s="30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SUM('13:20'!G310)</f>
        <v>0</v>
      </c>
      <c r="H310" s="299">
        <f t="shared" si="58"/>
        <v>0</v>
      </c>
      <c r="I310" s="93">
        <f>SUM('13:20'!I310)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SUM('13:20'!O310)</f>
        <v>0</v>
      </c>
      <c r="P310" s="93">
        <f>SUM('13:20'!P310)</f>
        <v>0</v>
      </c>
      <c r="Q310" s="93">
        <f>SUM('13:20'!Q310)</f>
        <v>0</v>
      </c>
      <c r="R310" s="93">
        <f>SUM('13:20'!R310)</f>
        <v>0</v>
      </c>
      <c r="S310" s="93">
        <f>SUM('13:20'!S310)</f>
        <v>0</v>
      </c>
      <c r="T310" s="93">
        <f>SUM('13:20'!T310)</f>
        <v>0</v>
      </c>
      <c r="U310" s="93">
        <f>SUM('13:20'!U310)</f>
        <v>0</v>
      </c>
      <c r="V310" s="202">
        <f>SUM(X310:AA310)</f>
        <v>0</v>
      </c>
      <c r="W310" s="33" t="str">
        <f t="shared" si="51"/>
        <v/>
      </c>
      <c r="X310" s="93">
        <f>SUM('13:20'!X310)</f>
        <v>0</v>
      </c>
      <c r="Y310" s="93">
        <f>SUM('13:20'!Y310)</f>
        <v>0</v>
      </c>
      <c r="Z310" s="93">
        <f>SUM('13:20'!Z310)</f>
        <v>0</v>
      </c>
      <c r="AA310" s="93">
        <f>SUM('13:20'!AA310)</f>
        <v>0</v>
      </c>
      <c r="AB310" s="73"/>
      <c r="AC310" s="54"/>
      <c r="AD310" s="30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SUM('13:20'!G311)</f>
        <v>0</v>
      </c>
      <c r="H311" s="299">
        <f t="shared" si="58"/>
        <v>0</v>
      </c>
      <c r="I311" s="93">
        <f>SUM('13:20'!I311)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SUM('13:20'!O311)</f>
        <v>0</v>
      </c>
      <c r="P311" s="93">
        <f>SUM('13:20'!P311)</f>
        <v>0</v>
      </c>
      <c r="Q311" s="93">
        <f>SUM('13:20'!Q311)</f>
        <v>0</v>
      </c>
      <c r="R311" s="93">
        <f>SUM('13:20'!R311)</f>
        <v>0</v>
      </c>
      <c r="S311" s="93">
        <f>SUM('13:20'!S311)</f>
        <v>0</v>
      </c>
      <c r="T311" s="93">
        <f>SUM('13:20'!T311)</f>
        <v>0</v>
      </c>
      <c r="U311" s="93">
        <f>SUM('13:20'!U311)</f>
        <v>0</v>
      </c>
      <c r="V311" s="202">
        <f>SUM(X311:AA311)</f>
        <v>0</v>
      </c>
      <c r="W311" s="33" t="str">
        <f t="shared" si="51"/>
        <v/>
      </c>
      <c r="X311" s="93">
        <f>SUM('13:20'!X311)</f>
        <v>0</v>
      </c>
      <c r="Y311" s="93">
        <f>SUM('13:20'!Y311)</f>
        <v>0</v>
      </c>
      <c r="Z311" s="93">
        <f>SUM('13:20'!Z311)</f>
        <v>0</v>
      </c>
      <c r="AA311" s="93">
        <f>SUM('13:20'!AA311)</f>
        <v>0</v>
      </c>
      <c r="AB311" s="73"/>
      <c r="AC311" s="54"/>
      <c r="AD311" s="30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SUM('13:20'!G312)</f>
        <v>0</v>
      </c>
      <c r="H312" s="299">
        <f t="shared" si="58"/>
        <v>0</v>
      </c>
      <c r="I312" s="93">
        <f>SUM('13:20'!I312)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SUM('13:20'!O312)</f>
        <v>0</v>
      </c>
      <c r="P312" s="93">
        <f>SUM('13:20'!P312)</f>
        <v>0</v>
      </c>
      <c r="Q312" s="93">
        <f>SUM('13:20'!Q312)</f>
        <v>0</v>
      </c>
      <c r="R312" s="93">
        <f>SUM('13:20'!R312)</f>
        <v>0</v>
      </c>
      <c r="S312" s="93">
        <f>SUM('13:20'!S312)</f>
        <v>0</v>
      </c>
      <c r="T312" s="93">
        <f>SUM('13:20'!T312)</f>
        <v>0</v>
      </c>
      <c r="U312" s="93">
        <f>SUM('13:20'!U312)</f>
        <v>0</v>
      </c>
      <c r="V312" s="202">
        <f>SUM(X312:AA312)</f>
        <v>0</v>
      </c>
      <c r="W312" s="33" t="str">
        <f t="shared" si="51"/>
        <v/>
      </c>
      <c r="X312" s="93">
        <f>SUM('13:20'!X312)</f>
        <v>0</v>
      </c>
      <c r="Y312" s="93">
        <f>SUM('13:20'!Y312)</f>
        <v>0</v>
      </c>
      <c r="Z312" s="93">
        <f>SUM('13:20'!Z312)</f>
        <v>0</v>
      </c>
      <c r="AA312" s="93">
        <f>SUM('13:20'!AA312)</f>
        <v>0</v>
      </c>
      <c r="AB312" s="73"/>
      <c r="AC312" s="54"/>
      <c r="AD312" s="30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SUM('13:20'!G313)</f>
        <v>0</v>
      </c>
      <c r="H313" s="299">
        <f t="shared" si="58"/>
        <v>0</v>
      </c>
      <c r="I313" s="93">
        <f>SUM('13:20'!I313)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SUM('13:20'!O313)</f>
        <v>0</v>
      </c>
      <c r="P313" s="93">
        <f>SUM('13:20'!P313)</f>
        <v>0</v>
      </c>
      <c r="Q313" s="93">
        <f>SUM('13:20'!Q313)</f>
        <v>0</v>
      </c>
      <c r="R313" s="93">
        <f>SUM('13:20'!R313)</f>
        <v>0</v>
      </c>
      <c r="S313" s="93">
        <f>SUM('13:20'!S313)</f>
        <v>0</v>
      </c>
      <c r="T313" s="93">
        <f>SUM('13:20'!T313)</f>
        <v>0</v>
      </c>
      <c r="U313" s="93">
        <f>SUM('13:20'!U313)</f>
        <v>0</v>
      </c>
      <c r="V313" s="202">
        <f>SUM(X313:AA313)</f>
        <v>0</v>
      </c>
      <c r="W313" s="33" t="str">
        <f t="shared" si="51"/>
        <v/>
      </c>
      <c r="X313" s="93">
        <f>SUM('13:20'!X313)</f>
        <v>0</v>
      </c>
      <c r="Y313" s="93">
        <f>SUM('13:20'!Y313)</f>
        <v>0</v>
      </c>
      <c r="Z313" s="93">
        <f>SUM('13:20'!Z313)</f>
        <v>0</v>
      </c>
      <c r="AA313" s="93">
        <f>SUM('13:20'!AA313)</f>
        <v>0</v>
      </c>
      <c r="AB313" s="73"/>
      <c r="AC313" s="54"/>
      <c r="AD313" s="30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SUM('13:20'!G314)</f>
        <v>0</v>
      </c>
      <c r="H314" s="329">
        <f t="shared" si="58"/>
        <v>0</v>
      </c>
      <c r="I314" s="93">
        <f>SUM('13:20'!I314)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0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SUM('13:20'!G315)</f>
        <v>0</v>
      </c>
      <c r="H315" s="329">
        <f t="shared" si="58"/>
        <v>0</v>
      </c>
      <c r="I315" s="93">
        <f>SUM('13:20'!I315)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SUM('13:20'!G316)</f>
        <v>0</v>
      </c>
      <c r="H316" s="331">
        <f t="shared" si="58"/>
        <v>0</v>
      </c>
      <c r="I316" s="93">
        <f>SUM('13:20'!I316)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SUM('13:20'!G317)</f>
        <v>0</v>
      </c>
      <c r="H317" s="356">
        <f t="shared" si="58"/>
        <v>0</v>
      </c>
      <c r="I317" s="93">
        <f>SUM('13:20'!I317)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SUM('13:20'!G318)</f>
        <v>0</v>
      </c>
      <c r="H318" s="299">
        <f t="shared" si="58"/>
        <v>0</v>
      </c>
      <c r="I318" s="93">
        <f>SUM('13:20'!I318)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SUM('13:20'!O318)</f>
        <v>0</v>
      </c>
      <c r="P318" s="93">
        <f>SUM('13:20'!P318)</f>
        <v>0</v>
      </c>
      <c r="Q318" s="93">
        <f>SUM('13:20'!Q318)</f>
        <v>0</v>
      </c>
      <c r="R318" s="93">
        <f>SUM('13:20'!R318)</f>
        <v>0</v>
      </c>
      <c r="S318" s="93">
        <f>SUM('13:20'!S318)</f>
        <v>0</v>
      </c>
      <c r="T318" s="93">
        <f>SUM('13:20'!T318)</f>
        <v>0</v>
      </c>
      <c r="U318" s="93">
        <f>SUM('13:20'!U318)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SUM('13:20'!X318)</f>
        <v>0</v>
      </c>
      <c r="Y318" s="93">
        <f>SUM('13:20'!Y318)</f>
        <v>0</v>
      </c>
      <c r="Z318" s="93">
        <f>SUM('13:20'!Z318)</f>
        <v>0</v>
      </c>
      <c r="AA318" s="93">
        <f>SUM('13:20'!AA318)</f>
        <v>0</v>
      </c>
      <c r="AB318" s="73"/>
      <c r="AC318" s="54"/>
      <c r="AD318" s="30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10" t="s">
        <v>102</v>
      </c>
      <c r="B319" s="611"/>
      <c r="C319" s="302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295"/>
      <c r="D320" s="17">
        <v>3.65</v>
      </c>
      <c r="E320" s="17"/>
      <c r="F320" s="53"/>
      <c r="G320" s="93">
        <f>SUM('13:20'!G320)</f>
        <v>0</v>
      </c>
      <c r="H320" s="299">
        <f>D320*G320</f>
        <v>0</v>
      </c>
      <c r="I320" s="93">
        <f>SUM('13:20'!I320)</f>
        <v>0</v>
      </c>
      <c r="J320" s="31" t="str">
        <f t="array" ref="J320">IF(ISERROR(G320/I320),"",G320/I320)</f>
        <v/>
      </c>
      <c r="K320" s="299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SUM('13:20'!O320)</f>
        <v>0</v>
      </c>
      <c r="P320" s="93">
        <f>SUM('13:20'!P320)</f>
        <v>0</v>
      </c>
      <c r="Q320" s="93">
        <f>SUM('13:20'!Q320)</f>
        <v>0</v>
      </c>
      <c r="R320" s="93">
        <f>SUM('13:20'!R320)</f>
        <v>0</v>
      </c>
      <c r="S320" s="93">
        <f>SUM('13:20'!S320)</f>
        <v>0</v>
      </c>
      <c r="T320" s="93">
        <f>SUM('13:20'!T320)</f>
        <v>0</v>
      </c>
      <c r="U320" s="93">
        <f>SUM('13:20'!U320)</f>
        <v>0</v>
      </c>
      <c r="V320" s="202">
        <f>SUM(X320:AA320)</f>
        <v>0</v>
      </c>
      <c r="W320" s="33" t="str">
        <f t="shared" si="59"/>
        <v/>
      </c>
      <c r="X320" s="93">
        <f>SUM('13:20'!X320)</f>
        <v>0</v>
      </c>
      <c r="Y320" s="93">
        <f>SUM('13:20'!Y320)</f>
        <v>0</v>
      </c>
      <c r="Z320" s="93">
        <f>SUM('13:20'!Z320)</f>
        <v>0</v>
      </c>
      <c r="AA320" s="93">
        <f>SUM('13:20'!AA320)</f>
        <v>0</v>
      </c>
      <c r="AB320" s="73"/>
      <c r="AC320" s="54"/>
      <c r="AD320" s="30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295"/>
      <c r="D321" s="17">
        <v>6.58</v>
      </c>
      <c r="E321" s="17"/>
      <c r="F321" s="6"/>
      <c r="G321" s="93">
        <f>SUM('13:20'!G321)</f>
        <v>0</v>
      </c>
      <c r="H321" s="299">
        <f t="shared" ref="H321:H333" si="60">D321*G321</f>
        <v>0</v>
      </c>
      <c r="I321" s="93">
        <f>SUM('13:20'!I321)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SUM('13:20'!O321)</f>
        <v>0</v>
      </c>
      <c r="P321" s="93">
        <f>SUM('13:20'!P321)</f>
        <v>0</v>
      </c>
      <c r="Q321" s="93">
        <f>SUM('13:20'!Q321)</f>
        <v>0</v>
      </c>
      <c r="R321" s="93">
        <f>SUM('13:20'!R321)</f>
        <v>0</v>
      </c>
      <c r="S321" s="93">
        <f>SUM('13:20'!S321)</f>
        <v>0</v>
      </c>
      <c r="T321" s="93">
        <f>SUM('13:20'!T321)</f>
        <v>0</v>
      </c>
      <c r="U321" s="93">
        <f>SUM('13:20'!U321)</f>
        <v>0</v>
      </c>
      <c r="V321" s="202">
        <f>SUM(X321:AA321)</f>
        <v>0</v>
      </c>
      <c r="W321" s="33" t="str">
        <f t="shared" si="59"/>
        <v/>
      </c>
      <c r="X321" s="93">
        <f>SUM('13:20'!X321)</f>
        <v>0</v>
      </c>
      <c r="Y321" s="93">
        <f>SUM('13:20'!Y321)</f>
        <v>0</v>
      </c>
      <c r="Z321" s="93">
        <f>SUM('13:20'!Z321)</f>
        <v>0</v>
      </c>
      <c r="AA321" s="93">
        <f>SUM('13:20'!AA321)</f>
        <v>0</v>
      </c>
      <c r="AB321" s="73"/>
      <c r="AC321" s="54"/>
      <c r="AD321" s="30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295"/>
      <c r="D322" s="17">
        <v>7.8</v>
      </c>
      <c r="E322" s="17"/>
      <c r="F322" s="6"/>
      <c r="G322" s="93">
        <f>SUM('13:20'!G322)</f>
        <v>0</v>
      </c>
      <c r="H322" s="299">
        <f t="shared" si="60"/>
        <v>0</v>
      </c>
      <c r="I322" s="93">
        <f>SUM('13:20'!I322)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SUM('13:20'!O322)</f>
        <v>0</v>
      </c>
      <c r="P322" s="93">
        <f>SUM('13:20'!P322)</f>
        <v>0</v>
      </c>
      <c r="Q322" s="93">
        <f>SUM('13:20'!Q322)</f>
        <v>0</v>
      </c>
      <c r="R322" s="93">
        <f>SUM('13:20'!R322)</f>
        <v>0</v>
      </c>
      <c r="S322" s="93">
        <f>SUM('13:20'!S322)</f>
        <v>0</v>
      </c>
      <c r="T322" s="93">
        <f>SUM('13:20'!T322)</f>
        <v>0</v>
      </c>
      <c r="U322" s="93">
        <f>SUM('13:20'!U322)</f>
        <v>0</v>
      </c>
      <c r="V322" s="202">
        <f>SUM(X322:AA322)</f>
        <v>0</v>
      </c>
      <c r="W322" s="33" t="str">
        <f t="shared" si="59"/>
        <v/>
      </c>
      <c r="X322" s="93">
        <f>SUM('13:20'!X322)</f>
        <v>0</v>
      </c>
      <c r="Y322" s="93">
        <f>SUM('13:20'!Y322)</f>
        <v>0</v>
      </c>
      <c r="Z322" s="93">
        <f>SUM('13:20'!Z322)</f>
        <v>0</v>
      </c>
      <c r="AA322" s="93">
        <f>SUM('13:20'!AA322)</f>
        <v>0</v>
      </c>
      <c r="AB322" s="73"/>
      <c r="AC322" s="54"/>
      <c r="AD322" s="30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295"/>
      <c r="D323" s="17">
        <v>4.4000000000000004</v>
      </c>
      <c r="E323" s="17"/>
      <c r="F323" s="6"/>
      <c r="G323" s="93">
        <f>SUM('13:20'!G323)</f>
        <v>0</v>
      </c>
      <c r="H323" s="299">
        <f t="shared" si="60"/>
        <v>0</v>
      </c>
      <c r="I323" s="93">
        <f>SUM('13:20'!I323)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SUM('13:20'!O323)</f>
        <v>0</v>
      </c>
      <c r="P323" s="93">
        <f>SUM('13:20'!P323)</f>
        <v>0</v>
      </c>
      <c r="Q323" s="93">
        <f>SUM('13:20'!Q323)</f>
        <v>0</v>
      </c>
      <c r="R323" s="93">
        <f>SUM('13:20'!R323)</f>
        <v>0</v>
      </c>
      <c r="S323" s="93">
        <f>SUM('13:20'!S323)</f>
        <v>0</v>
      </c>
      <c r="T323" s="93">
        <f>SUM('13:20'!T323)</f>
        <v>0</v>
      </c>
      <c r="U323" s="93">
        <f>SUM('13:20'!U323)</f>
        <v>0</v>
      </c>
      <c r="V323" s="202">
        <f>SUM(X323:AA323)</f>
        <v>0</v>
      </c>
      <c r="W323" s="33" t="str">
        <f t="shared" si="59"/>
        <v/>
      </c>
      <c r="X323" s="93">
        <f>SUM('13:20'!X323)</f>
        <v>0</v>
      </c>
      <c r="Y323" s="93">
        <f>SUM('13:20'!Y323)</f>
        <v>0</v>
      </c>
      <c r="Z323" s="93">
        <f>SUM('13:20'!Z323)</f>
        <v>0</v>
      </c>
      <c r="AA323" s="93">
        <f>SUM('13:20'!AA323)</f>
        <v>0</v>
      </c>
      <c r="AB323" s="73"/>
      <c r="AC323" s="54"/>
      <c r="AD323" s="30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295"/>
      <c r="D324" s="17"/>
      <c r="E324" s="17"/>
      <c r="F324" s="6"/>
      <c r="G324" s="93">
        <f>SUM('13:20'!G324)</f>
        <v>0</v>
      </c>
      <c r="H324" s="299">
        <f t="shared" si="60"/>
        <v>0</v>
      </c>
      <c r="I324" s="93">
        <f>SUM('13:20'!I324)</f>
        <v>0</v>
      </c>
      <c r="J324" s="31"/>
      <c r="K324" s="35"/>
      <c r="L324" s="87">
        <v>6</v>
      </c>
      <c r="M324" s="36"/>
      <c r="N324" s="31"/>
      <c r="O324" s="93">
        <f>SUM('13:20'!O324)</f>
        <v>0</v>
      </c>
      <c r="P324" s="93">
        <f>SUM('13:20'!P324)</f>
        <v>0</v>
      </c>
      <c r="Q324" s="93">
        <f>SUM('13:20'!Q324)</f>
        <v>0</v>
      </c>
      <c r="R324" s="93">
        <f>SUM('13:20'!R324)</f>
        <v>0</v>
      </c>
      <c r="S324" s="93">
        <f>SUM('13:20'!S324)</f>
        <v>0</v>
      </c>
      <c r="T324" s="93">
        <f>SUM('13:20'!T324)</f>
        <v>0</v>
      </c>
      <c r="U324" s="93">
        <f>SUM('13:20'!U324)</f>
        <v>0</v>
      </c>
      <c r="V324" s="202"/>
      <c r="W324" s="33"/>
      <c r="X324" s="93">
        <f>SUM('13:20'!X324)</f>
        <v>0</v>
      </c>
      <c r="Y324" s="93">
        <f>SUM('13:20'!Y324)</f>
        <v>0</v>
      </c>
      <c r="Z324" s="93">
        <f>SUM('13:20'!Z324)</f>
        <v>0</v>
      </c>
      <c r="AA324" s="93">
        <f>SUM('13:20'!AA324)</f>
        <v>0</v>
      </c>
      <c r="AB324" s="73"/>
      <c r="AC324" s="54"/>
      <c r="AD324" s="30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295" t="s">
        <v>53</v>
      </c>
      <c r="D325" s="17">
        <v>6.04</v>
      </c>
      <c r="E325" s="17"/>
      <c r="F325" s="6"/>
      <c r="G325" s="93">
        <f>SUM('13:20'!G325)</f>
        <v>0</v>
      </c>
      <c r="H325" s="299">
        <f t="shared" si="60"/>
        <v>0</v>
      </c>
      <c r="I325" s="93">
        <f>SUM('13:20'!I325)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SUM('13:20'!O325)</f>
        <v>0</v>
      </c>
      <c r="P325" s="93">
        <f>SUM('13:20'!P325)</f>
        <v>0</v>
      </c>
      <c r="Q325" s="93">
        <f>SUM('13:20'!Q325)</f>
        <v>0</v>
      </c>
      <c r="R325" s="93">
        <f>SUM('13:20'!R325)</f>
        <v>0</v>
      </c>
      <c r="S325" s="93">
        <f>SUM('13:20'!S325)</f>
        <v>0</v>
      </c>
      <c r="T325" s="93">
        <f>SUM('13:20'!T325)</f>
        <v>0</v>
      </c>
      <c r="U325" s="93">
        <f>SUM('13:20'!U325)</f>
        <v>0</v>
      </c>
      <c r="V325" s="202">
        <f>SUM(X325:AA325)</f>
        <v>0</v>
      </c>
      <c r="W325" s="33" t="str">
        <f>IF(ISERROR(V325/G325),"",V325/G325)</f>
        <v/>
      </c>
      <c r="X325" s="93">
        <f>SUM('13:20'!X325)</f>
        <v>0</v>
      </c>
      <c r="Y325" s="93">
        <f>SUM('13:20'!Y325)</f>
        <v>0</v>
      </c>
      <c r="Z325" s="93">
        <f>SUM('13:20'!Z325)</f>
        <v>0</v>
      </c>
      <c r="AA325" s="93">
        <f>SUM('13:20'!AA325)</f>
        <v>0</v>
      </c>
      <c r="AB325" s="73"/>
      <c r="AC325" s="54"/>
      <c r="AD325" s="30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295" t="s">
        <v>60</v>
      </c>
      <c r="D326" s="17">
        <v>6.04</v>
      </c>
      <c r="E326" s="17"/>
      <c r="F326" s="6"/>
      <c r="G326" s="93">
        <f>SUM('13:20'!G326)</f>
        <v>0</v>
      </c>
      <c r="H326" s="299">
        <f t="shared" si="60"/>
        <v>0</v>
      </c>
      <c r="I326" s="93">
        <f>SUM('13:20'!I326)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SUM('13:20'!O326)</f>
        <v>0</v>
      </c>
      <c r="P326" s="93">
        <f>SUM('13:20'!P326)</f>
        <v>0</v>
      </c>
      <c r="Q326" s="93">
        <f>SUM('13:20'!Q326)</f>
        <v>0</v>
      </c>
      <c r="R326" s="93">
        <f>SUM('13:20'!R326)</f>
        <v>0</v>
      </c>
      <c r="S326" s="93">
        <f>SUM('13:20'!S326)</f>
        <v>0</v>
      </c>
      <c r="T326" s="93">
        <f>SUM('13:20'!T326)</f>
        <v>0</v>
      </c>
      <c r="U326" s="93">
        <f>SUM('13:20'!U326)</f>
        <v>0</v>
      </c>
      <c r="V326" s="202">
        <f>SUM(X326:AA326)</f>
        <v>0</v>
      </c>
      <c r="W326" s="33" t="str">
        <f>IF(ISERROR(V326/G326),"",V326/G326)</f>
        <v/>
      </c>
      <c r="X326" s="93">
        <f>SUM('13:20'!X326)</f>
        <v>0</v>
      </c>
      <c r="Y326" s="93">
        <f>SUM('13:20'!Y326)</f>
        <v>0</v>
      </c>
      <c r="Z326" s="93">
        <f>SUM('13:20'!Z326)</f>
        <v>0</v>
      </c>
      <c r="AA326" s="93">
        <f>SUM('13:20'!AA326)</f>
        <v>0</v>
      </c>
      <c r="AB326" s="73"/>
      <c r="AC326" s="54"/>
      <c r="AD326" s="30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295" t="s">
        <v>53</v>
      </c>
      <c r="D327" s="17">
        <v>6</v>
      </c>
      <c r="E327" s="17"/>
      <c r="F327" s="6"/>
      <c r="G327" s="93">
        <f>SUM('13:20'!G327)</f>
        <v>98</v>
      </c>
      <c r="H327" s="299">
        <f t="shared" si="60"/>
        <v>588</v>
      </c>
      <c r="I327" s="93">
        <f>SUM('13:20'!I327)</f>
        <v>3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0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295" t="s">
        <v>421</v>
      </c>
      <c r="D328" s="17">
        <v>6</v>
      </c>
      <c r="E328" s="17"/>
      <c r="F328" s="6"/>
      <c r="G328" s="93">
        <f>SUM('13:20'!G328)</f>
        <v>96</v>
      </c>
      <c r="H328" s="299">
        <f t="shared" si="60"/>
        <v>576</v>
      </c>
      <c r="I328" s="93">
        <f>SUM('13:20'!I328)</f>
        <v>32</v>
      </c>
      <c r="J328" s="31"/>
      <c r="K328" s="35">
        <f t="array" ref="K328">IF(ISERROR(G328/L328),"",G328/L328)</f>
        <v>16</v>
      </c>
      <c r="L328" s="87">
        <v>6</v>
      </c>
      <c r="M328" s="36"/>
      <c r="N328" s="31"/>
      <c r="O328" s="93">
        <f>SUM('13:20'!O328)</f>
        <v>0</v>
      </c>
      <c r="P328" s="93">
        <f>SUM('13:20'!P328)</f>
        <v>0</v>
      </c>
      <c r="Q328" s="93">
        <f>SUM('13:20'!Q328)</f>
        <v>0</v>
      </c>
      <c r="R328" s="93">
        <f>SUM('13:20'!R328)</f>
        <v>0</v>
      </c>
      <c r="S328" s="93">
        <f>SUM('13:20'!S328)</f>
        <v>0</v>
      </c>
      <c r="T328" s="93">
        <f>SUM('13:20'!T328)</f>
        <v>0</v>
      </c>
      <c r="U328" s="93">
        <f>SUM('13:20'!U328)</f>
        <v>0</v>
      </c>
      <c r="V328" s="202"/>
      <c r="W328" s="33"/>
      <c r="X328" s="93">
        <f>SUM('13:20'!X328)</f>
        <v>0</v>
      </c>
      <c r="Y328" s="93">
        <f>SUM('13:20'!Y328)</f>
        <v>0</v>
      </c>
      <c r="Z328" s="93">
        <f>SUM('13:20'!Z328)</f>
        <v>0</v>
      </c>
      <c r="AA328" s="93">
        <f>SUM('13:20'!AA328)</f>
        <v>0</v>
      </c>
      <c r="AB328" s="73"/>
      <c r="AC328" s="54"/>
      <c r="AD328" s="30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9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0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SUM('13:20'!G330)</f>
        <v>0</v>
      </c>
      <c r="H330" s="299">
        <f t="shared" si="60"/>
        <v>0</v>
      </c>
      <c r="I330" s="93">
        <f>SUM('13:20'!I330)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SUM('13:20'!O330)</f>
        <v>0</v>
      </c>
      <c r="P330" s="93">
        <f>SUM('13:20'!P330)</f>
        <v>0</v>
      </c>
      <c r="Q330" s="93">
        <f>SUM('13:20'!Q330)</f>
        <v>0</v>
      </c>
      <c r="R330" s="93">
        <f>SUM('13:20'!R330)</f>
        <v>0</v>
      </c>
      <c r="S330" s="93">
        <f>SUM('13:20'!S330)</f>
        <v>0</v>
      </c>
      <c r="T330" s="93">
        <f>SUM('13:20'!T330)</f>
        <v>0</v>
      </c>
      <c r="U330" s="93">
        <f>SUM('13:20'!U330)</f>
        <v>0</v>
      </c>
      <c r="V330" s="202">
        <f>SUM(X330:AA330)</f>
        <v>0</v>
      </c>
      <c r="W330" s="33" t="str">
        <f>IF(ISERROR(V330/G330),"",V330/G330)</f>
        <v/>
      </c>
      <c r="X330" s="93">
        <f>SUM('13:20'!X330)</f>
        <v>0</v>
      </c>
      <c r="Y330" s="93">
        <f>SUM('13:20'!Y330)</f>
        <v>0</v>
      </c>
      <c r="Z330" s="93">
        <f>SUM('13:20'!Z330)</f>
        <v>0</v>
      </c>
      <c r="AA330" s="93">
        <f>SUM('13:20'!AA330)</f>
        <v>0</v>
      </c>
      <c r="AB330" s="73"/>
      <c r="AC330" s="54"/>
      <c r="AD330" s="30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296" t="s">
        <v>159</v>
      </c>
      <c r="C331" s="16"/>
      <c r="D331" s="17">
        <v>4.5</v>
      </c>
      <c r="E331" s="17"/>
      <c r="F331" s="6"/>
      <c r="G331" s="93">
        <f>SUM('13:20'!G331)</f>
        <v>0</v>
      </c>
      <c r="H331" s="299">
        <f t="shared" si="60"/>
        <v>0</v>
      </c>
      <c r="I331" s="93">
        <f>SUM('13:20'!I331)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SUM('13:20'!O331)</f>
        <v>0</v>
      </c>
      <c r="P331" s="93">
        <f>SUM('13:20'!P331)</f>
        <v>0</v>
      </c>
      <c r="Q331" s="93">
        <f>SUM('13:20'!Q331)</f>
        <v>0</v>
      </c>
      <c r="R331" s="93">
        <f>SUM('13:20'!R331)</f>
        <v>0</v>
      </c>
      <c r="S331" s="93">
        <f>SUM('13:20'!S331)</f>
        <v>0</v>
      </c>
      <c r="T331" s="93">
        <f>SUM('13:20'!T331)</f>
        <v>0</v>
      </c>
      <c r="U331" s="93">
        <f>SUM('13:20'!U331)</f>
        <v>0</v>
      </c>
      <c r="V331" s="202"/>
      <c r="W331" s="33"/>
      <c r="X331" s="93">
        <f>SUM('13:20'!X331)</f>
        <v>0</v>
      </c>
      <c r="Y331" s="93">
        <f>SUM('13:20'!Y331)</f>
        <v>0</v>
      </c>
      <c r="Z331" s="93">
        <f>SUM('13:20'!Z331)</f>
        <v>0</v>
      </c>
      <c r="AA331" s="93">
        <f>SUM('13:20'!AA331)</f>
        <v>0</v>
      </c>
      <c r="AB331" s="73"/>
      <c r="AC331" s="54"/>
      <c r="AD331" s="30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296" t="s">
        <v>160</v>
      </c>
      <c r="C332" s="16"/>
      <c r="D332" s="17">
        <v>4.5</v>
      </c>
      <c r="E332" s="17"/>
      <c r="F332" s="6"/>
      <c r="G332" s="93">
        <f>SUM('13:20'!G332)</f>
        <v>0</v>
      </c>
      <c r="H332" s="299">
        <f t="shared" si="60"/>
        <v>0</v>
      </c>
      <c r="I332" s="93">
        <f>SUM('13:20'!I332)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SUM('13:20'!O332)</f>
        <v>0</v>
      </c>
      <c r="P332" s="93">
        <f>SUM('13:20'!P332)</f>
        <v>0</v>
      </c>
      <c r="Q332" s="93">
        <f>SUM('13:20'!Q332)</f>
        <v>0</v>
      </c>
      <c r="R332" s="93">
        <f>SUM('13:20'!R332)</f>
        <v>0</v>
      </c>
      <c r="S332" s="93">
        <f>SUM('13:20'!S332)</f>
        <v>0</v>
      </c>
      <c r="T332" s="93">
        <f>SUM('13:20'!T332)</f>
        <v>0</v>
      </c>
      <c r="U332" s="93">
        <f>SUM('13:20'!U332)</f>
        <v>0</v>
      </c>
      <c r="V332" s="202"/>
      <c r="W332" s="33"/>
      <c r="X332" s="93">
        <f>SUM('13:20'!X332)</f>
        <v>0</v>
      </c>
      <c r="Y332" s="93">
        <f>SUM('13:20'!Y332)</f>
        <v>0</v>
      </c>
      <c r="Z332" s="93">
        <f>SUM('13:20'!Z332)</f>
        <v>0</v>
      </c>
      <c r="AA332" s="93">
        <f>SUM('13:20'!AA332)</f>
        <v>0</v>
      </c>
      <c r="AB332" s="73"/>
      <c r="AC332" s="54"/>
      <c r="AD332" s="30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SUM('13:20'!G333)</f>
        <v>0</v>
      </c>
      <c r="H333" s="299">
        <f t="shared" si="60"/>
        <v>0</v>
      </c>
      <c r="I333" s="93">
        <f>SUM('13:20'!I333)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SUM('13:20'!O333)</f>
        <v>0</v>
      </c>
      <c r="P333" s="93">
        <f>SUM('13:20'!P333)</f>
        <v>0</v>
      </c>
      <c r="Q333" s="93">
        <f>SUM('13:20'!Q333)</f>
        <v>0</v>
      </c>
      <c r="R333" s="93">
        <f>SUM('13:20'!R333)</f>
        <v>0</v>
      </c>
      <c r="S333" s="93">
        <f>SUM('13:20'!S333)</f>
        <v>0</v>
      </c>
      <c r="T333" s="93">
        <f>SUM('13:20'!T333)</f>
        <v>0</v>
      </c>
      <c r="U333" s="93">
        <f>SUM('13:20'!U333)</f>
        <v>0</v>
      </c>
      <c r="V333" s="202"/>
      <c r="W333" s="33"/>
      <c r="X333" s="93">
        <f>SUM('13:20'!X333)</f>
        <v>0</v>
      </c>
      <c r="Y333" s="93">
        <f>SUM('13:20'!Y333)</f>
        <v>0</v>
      </c>
      <c r="Z333" s="93">
        <f>SUM('13:20'!Z333)</f>
        <v>0</v>
      </c>
      <c r="AA333" s="93">
        <f>SUM('13:20'!AA333)</f>
        <v>0</v>
      </c>
      <c r="AB333" s="73"/>
      <c r="AC333" s="54"/>
      <c r="AD333" s="30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10" t="s">
        <v>106</v>
      </c>
      <c r="B334" s="611"/>
      <c r="C334" s="302" t="s">
        <v>71</v>
      </c>
      <c r="D334" s="20"/>
      <c r="E334" s="20"/>
      <c r="F334" s="32"/>
      <c r="G334" s="94">
        <f>SUM(G320:G333)</f>
        <v>194</v>
      </c>
      <c r="H334" s="30">
        <f>SUM(H320:H333)</f>
        <v>1164</v>
      </c>
      <c r="I334" s="30">
        <f>SUM(I320:I333)</f>
        <v>35</v>
      </c>
      <c r="J334" s="31">
        <f t="array" ref="J334">IF(ISERROR(G334/I334),"",G334/I334)</f>
        <v>5.5428571428571427</v>
      </c>
      <c r="K334" s="30">
        <f>SUM(K320:K330)</f>
        <v>16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21" t="s">
        <v>108</v>
      </c>
      <c r="B335" s="622"/>
      <c r="C335" s="622"/>
      <c r="D335" s="622"/>
      <c r="E335" s="622"/>
      <c r="F335" s="623"/>
      <c r="G335" s="189">
        <f>SUM(G199,G257,G292,G308,G319,G334)</f>
        <v>7697</v>
      </c>
      <c r="H335" s="189">
        <f>SUM(H199,H257,H292,H308,H319,H334)</f>
        <v>38860.46</v>
      </c>
      <c r="I335" s="189">
        <f>SUM(I199,I257,I292,I308,I319,I334)</f>
        <v>293.5</v>
      </c>
      <c r="J335" s="52">
        <f t="array" ref="J335">IF(ISERROR(G335/I335),"",G335/I335)</f>
        <v>26.224872231686543</v>
      </c>
      <c r="K335" s="189">
        <f>SUM(K199,K257,K292,K308,K319,K334)</f>
        <v>325.66423862409391</v>
      </c>
      <c r="L335" s="52">
        <f>IF(ISERROR(G335/K335),"",G335/K335)</f>
        <v>23.634771912689054</v>
      </c>
      <c r="M335" s="189">
        <f t="shared" ref="M335:AA335" si="62">SUM(M199,M257,M292,M308,M319,M334)</f>
        <v>-60.164238624093869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06"/>
      <c r="AE335" s="77"/>
      <c r="AF335" s="77"/>
      <c r="AG335" s="77"/>
      <c r="AH335" s="77"/>
      <c r="AI335" s="57"/>
      <c r="AJ335" s="57"/>
      <c r="AK335" s="57"/>
      <c r="AL335" s="638"/>
      <c r="AM335" s="638"/>
      <c r="AN335" s="638"/>
      <c r="AO335" s="638"/>
      <c r="AP335" s="638"/>
      <c r="AQ335" s="638"/>
      <c r="AR335" s="638"/>
      <c r="AS335" s="638"/>
      <c r="AT335" s="638"/>
      <c r="AU335" s="638"/>
      <c r="AV335" s="638"/>
      <c r="AW335" s="638"/>
      <c r="AX335" s="638"/>
      <c r="AY335" s="638"/>
      <c r="AZ335" s="638"/>
      <c r="BA335" s="638"/>
    </row>
    <row r="336" spans="1:53" ht="15.75" customHeight="1">
      <c r="A336" s="542" t="s">
        <v>497</v>
      </c>
      <c r="B336" s="297" t="s">
        <v>110</v>
      </c>
      <c r="C336" s="624" t="s">
        <v>111</v>
      </c>
      <c r="D336" s="624"/>
      <c r="E336" s="603" t="s">
        <v>112</v>
      </c>
      <c r="F336" s="603"/>
      <c r="G336" s="614" t="s">
        <v>113</v>
      </c>
      <c r="H336" s="614"/>
      <c r="I336" s="603" t="s">
        <v>114</v>
      </c>
      <c r="J336" s="603"/>
      <c r="K336" s="603" t="s">
        <v>36</v>
      </c>
      <c r="L336" s="603"/>
      <c r="M336" s="603" t="s">
        <v>115</v>
      </c>
      <c r="N336" s="603"/>
      <c r="O336" s="603" t="s">
        <v>116</v>
      </c>
      <c r="P336" s="614" t="s">
        <v>117</v>
      </c>
      <c r="Q336" s="614"/>
      <c r="R336" s="614" t="s">
        <v>36</v>
      </c>
      <c r="S336" s="614"/>
      <c r="T336" s="614" t="s">
        <v>118</v>
      </c>
      <c r="U336" s="614"/>
      <c r="V336" s="614" t="s">
        <v>119</v>
      </c>
      <c r="W336" s="614"/>
      <c r="X336" s="614" t="s">
        <v>36</v>
      </c>
      <c r="Y336" s="614"/>
      <c r="Z336" s="614" t="s">
        <v>118</v>
      </c>
      <c r="AA336" s="614"/>
      <c r="AB336" s="12"/>
      <c r="AC336" s="12"/>
      <c r="AD336" s="12"/>
      <c r="AE336" s="3"/>
      <c r="AF336" s="3"/>
      <c r="AG336" s="3"/>
      <c r="AH336" s="30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43"/>
      <c r="B337" s="297" t="s">
        <v>120</v>
      </c>
      <c r="C337" s="625">
        <f>SUM('13:20'!C337)</f>
        <v>7</v>
      </c>
      <c r="D337" s="626"/>
      <c r="E337" s="627">
        <f>D337*11</f>
        <v>0</v>
      </c>
      <c r="F337" s="627"/>
      <c r="G337" s="625">
        <f>SUM('13:20'!G337)</f>
        <v>7</v>
      </c>
      <c r="H337" s="626"/>
      <c r="I337" s="603">
        <f>G337*11</f>
        <v>77</v>
      </c>
      <c r="J337" s="603"/>
      <c r="K337" s="603">
        <f>E337-I337</f>
        <v>-77</v>
      </c>
      <c r="L337" s="603"/>
      <c r="M337" s="628" t="str">
        <f>IF(ISERROR(K337/E337),"",K337/E337)</f>
        <v/>
      </c>
      <c r="N337" s="628"/>
      <c r="O337" s="603"/>
      <c r="P337" s="614" t="s">
        <v>70</v>
      </c>
      <c r="Q337" s="614"/>
      <c r="R337" s="629">
        <f>SUM(O199:U199)</f>
        <v>0</v>
      </c>
      <c r="S337" s="629"/>
      <c r="T337" s="630" t="str">
        <f t="array" ref="T337">IF(ISERROR(R337/R344),"",R337/R344)</f>
        <v/>
      </c>
      <c r="U337" s="630"/>
      <c r="V337" s="614" t="s">
        <v>41</v>
      </c>
      <c r="W337" s="614"/>
      <c r="X337" s="639">
        <f>SUM(P198,P256,P291,P307,P318,P333)</f>
        <v>0</v>
      </c>
      <c r="Y337" s="640"/>
      <c r="Z337" s="630" t="str">
        <f t="array" ref="Z337">IF(ISERROR(X337/X344),"",X337/X344)</f>
        <v/>
      </c>
      <c r="AA337" s="630"/>
      <c r="AB337" s="12"/>
      <c r="AC337" s="22"/>
      <c r="AD337" s="22"/>
      <c r="AE337" s="3"/>
      <c r="AF337" s="3"/>
      <c r="AG337" s="3"/>
      <c r="AH337" s="30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43"/>
      <c r="B338" s="297" t="s">
        <v>121</v>
      </c>
      <c r="C338" s="625">
        <f>SUM('13:20'!C338)</f>
        <v>0</v>
      </c>
      <c r="D338" s="626"/>
      <c r="E338" s="627">
        <f>D338*11</f>
        <v>0</v>
      </c>
      <c r="F338" s="627"/>
      <c r="G338" s="625">
        <f>SUM('13:20'!G338)</f>
        <v>0</v>
      </c>
      <c r="H338" s="626"/>
      <c r="I338" s="603">
        <f>G338*11</f>
        <v>0</v>
      </c>
      <c r="J338" s="603"/>
      <c r="K338" s="603">
        <f>E338-I338</f>
        <v>0</v>
      </c>
      <c r="L338" s="603"/>
      <c r="M338" s="628" t="str">
        <f>IF(ISERROR(K338/E338),"",K338/E338)</f>
        <v/>
      </c>
      <c r="N338" s="628"/>
      <c r="O338" s="603"/>
      <c r="P338" s="614" t="s">
        <v>86</v>
      </c>
      <c r="Q338" s="614"/>
      <c r="R338" s="629">
        <f>SUM(O257:U257)</f>
        <v>0</v>
      </c>
      <c r="S338" s="629"/>
      <c r="T338" s="630" t="str">
        <f>IF(ISERROR(R338/R344),"",R338/R344)</f>
        <v/>
      </c>
      <c r="U338" s="630"/>
      <c r="V338" s="614" t="s">
        <v>42</v>
      </c>
      <c r="W338" s="614"/>
      <c r="X338" s="639">
        <f>SUM(P199,P257,P292,P308,P319,P334)</f>
        <v>0</v>
      </c>
      <c r="Y338" s="640"/>
      <c r="Z338" s="630" t="str">
        <f>IF(ISERROR(X338/X344),"",X338/X344)</f>
        <v/>
      </c>
      <c r="AA338" s="630"/>
      <c r="AB338" s="12"/>
      <c r="AC338" s="22"/>
      <c r="AD338" s="22"/>
      <c r="AE338" s="3"/>
      <c r="AF338" s="3"/>
      <c r="AG338" s="3"/>
      <c r="AH338" s="30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43"/>
      <c r="B339" s="297" t="s">
        <v>122</v>
      </c>
      <c r="C339" s="625">
        <f>SUM('13:20'!C339)</f>
        <v>0</v>
      </c>
      <c r="D339" s="626"/>
      <c r="E339" s="627">
        <f>D339*11</f>
        <v>0</v>
      </c>
      <c r="F339" s="627"/>
      <c r="G339" s="625">
        <f>SUM('13:20'!G339)</f>
        <v>7</v>
      </c>
      <c r="H339" s="626"/>
      <c r="I339" s="603">
        <f>G339*8</f>
        <v>56</v>
      </c>
      <c r="J339" s="603"/>
      <c r="K339" s="603">
        <f>E339-I339</f>
        <v>-56</v>
      </c>
      <c r="L339" s="603"/>
      <c r="M339" s="628" t="str">
        <f>IF(ISERROR(K339/E339),"",K339/E339)</f>
        <v/>
      </c>
      <c r="N339" s="628"/>
      <c r="O339" s="603"/>
      <c r="P339" s="614" t="s">
        <v>92</v>
      </c>
      <c r="Q339" s="614"/>
      <c r="R339" s="629">
        <f>SUM(O292:U292)</f>
        <v>0</v>
      </c>
      <c r="S339" s="629"/>
      <c r="T339" s="630" t="str">
        <f>IF(ISERROR(R339/R344),"",R339/R344)</f>
        <v/>
      </c>
      <c r="U339" s="630"/>
      <c r="V339" s="614" t="s">
        <v>43</v>
      </c>
      <c r="W339" s="614"/>
      <c r="X339" s="639">
        <f>SUM(P200,P258,P293,P309,P320,P335)</f>
        <v>0</v>
      </c>
      <c r="Y339" s="640"/>
      <c r="Z339" s="630" t="str">
        <f>IF(ISERROR(X339/X344),"",X339/X344)</f>
        <v/>
      </c>
      <c r="AA339" s="630"/>
      <c r="AB339" s="12"/>
      <c r="AC339" s="22"/>
      <c r="AD339" s="22"/>
      <c r="AE339" s="3"/>
      <c r="AF339" s="3"/>
      <c r="AG339" s="306"/>
      <c r="AH339" s="30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43"/>
      <c r="B340" s="297" t="s">
        <v>47</v>
      </c>
      <c r="C340" s="625">
        <f>SUM('13:20'!C340)</f>
        <v>7</v>
      </c>
      <c r="D340" s="626"/>
      <c r="E340" s="627">
        <f>D340*11</f>
        <v>0</v>
      </c>
      <c r="F340" s="627"/>
      <c r="G340" s="625">
        <f>SUM('13:20'!G340)</f>
        <v>7</v>
      </c>
      <c r="H340" s="626"/>
      <c r="I340" s="603">
        <f>G340*11</f>
        <v>77</v>
      </c>
      <c r="J340" s="603"/>
      <c r="K340" s="603">
        <f>E340-I340</f>
        <v>-77</v>
      </c>
      <c r="L340" s="603"/>
      <c r="M340" s="628" t="str">
        <f>IF(ISERROR(K340/E340),"",K340/E340)</f>
        <v/>
      </c>
      <c r="N340" s="628"/>
      <c r="O340" s="603"/>
      <c r="P340" s="614" t="s">
        <v>99</v>
      </c>
      <c r="Q340" s="614"/>
      <c r="R340" s="629">
        <f>SUM(O308:U308)</f>
        <v>0</v>
      </c>
      <c r="S340" s="629"/>
      <c r="T340" s="630" t="str">
        <f>IF(ISERROR(R340/R344),"",R340/R344)</f>
        <v/>
      </c>
      <c r="U340" s="630"/>
      <c r="V340" s="614" t="s">
        <v>44</v>
      </c>
      <c r="W340" s="614"/>
      <c r="X340" s="639">
        <f>SUM(P202,P259,P294,P310,P321,P336)</f>
        <v>0</v>
      </c>
      <c r="Y340" s="640"/>
      <c r="Z340" s="630" t="str">
        <f>IF(ISERROR(X340/X344),"",X340/X344)</f>
        <v/>
      </c>
      <c r="AA340" s="630"/>
      <c r="AB340" s="12"/>
      <c r="AC340" s="22"/>
      <c r="AD340" s="22"/>
      <c r="AE340" s="3"/>
      <c r="AF340" s="3"/>
      <c r="AG340" s="306"/>
      <c r="AH340" s="30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44"/>
      <c r="B341" s="297" t="s">
        <v>123</v>
      </c>
      <c r="C341" s="632">
        <f>SUM(C337:D340)</f>
        <v>14</v>
      </c>
      <c r="D341" s="603"/>
      <c r="E341" s="627">
        <f>SUM(F337:F340)</f>
        <v>0</v>
      </c>
      <c r="F341" s="603"/>
      <c r="G341" s="632">
        <f>SUM(G337:H340)</f>
        <v>21</v>
      </c>
      <c r="H341" s="603"/>
      <c r="I341" s="603">
        <f>SUM(I337:J340)</f>
        <v>210</v>
      </c>
      <c r="J341" s="603"/>
      <c r="K341" s="603">
        <f>SUM(K337:L340)</f>
        <v>-210</v>
      </c>
      <c r="L341" s="603"/>
      <c r="M341" s="628" t="str">
        <f>IF(ISERROR(K341/E341),"",K341/E341)</f>
        <v/>
      </c>
      <c r="N341" s="628"/>
      <c r="O341" s="603"/>
      <c r="P341" s="614" t="s">
        <v>102</v>
      </c>
      <c r="Q341" s="614"/>
      <c r="R341" s="629">
        <f>SUM(O319:U319)</f>
        <v>0</v>
      </c>
      <c r="S341" s="629"/>
      <c r="T341" s="630" t="str">
        <f>IF(ISERROR(R341/R344),"",R341/R344)</f>
        <v/>
      </c>
      <c r="U341" s="630"/>
      <c r="V341" s="614" t="s">
        <v>45</v>
      </c>
      <c r="W341" s="614"/>
      <c r="X341" s="639">
        <f>SUM(P203,P260,P295,P311,P322,P337)</f>
        <v>0</v>
      </c>
      <c r="Y341" s="640"/>
      <c r="Z341" s="630" t="str">
        <f>IF(ISERROR(X341/X344),"",X341/X344)</f>
        <v/>
      </c>
      <c r="AA341" s="630"/>
      <c r="AB341" s="12"/>
      <c r="AC341" s="22"/>
      <c r="AD341" s="22"/>
      <c r="AE341" s="3"/>
      <c r="AF341" s="3"/>
      <c r="AG341" s="306"/>
      <c r="AH341" s="30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03"/>
      <c r="AV341" s="303"/>
      <c r="AW341" s="303"/>
      <c r="AX341" s="303"/>
      <c r="AY341" s="303"/>
      <c r="AZ341" s="303"/>
      <c r="BA341" s="303"/>
    </row>
    <row r="342" spans="1:53" ht="17.25">
      <c r="A342" s="269" t="s">
        <v>498</v>
      </c>
      <c r="B342" s="297">
        <f>G335</f>
        <v>7697</v>
      </c>
      <c r="C342" s="629" t="s">
        <v>155</v>
      </c>
      <c r="D342" s="629"/>
      <c r="E342" s="614">
        <f>H335</f>
        <v>38860.46</v>
      </c>
      <c r="F342" s="614"/>
      <c r="G342" s="614" t="s">
        <v>34</v>
      </c>
      <c r="H342" s="614"/>
      <c r="I342" s="631">
        <f>L335</f>
        <v>23.634771912689054</v>
      </c>
      <c r="J342" s="631"/>
      <c r="K342" s="603" t="s">
        <v>32</v>
      </c>
      <c r="L342" s="603"/>
      <c r="M342" s="631">
        <f>J335</f>
        <v>26.224872231686543</v>
      </c>
      <c r="N342" s="631"/>
      <c r="O342" s="603"/>
      <c r="P342" s="614" t="s">
        <v>106</v>
      </c>
      <c r="Q342" s="614"/>
      <c r="R342" s="629">
        <f>SUM(O334:U334)</f>
        <v>0</v>
      </c>
      <c r="S342" s="629"/>
      <c r="T342" s="630" t="str">
        <f>IF(ISERROR(R342/R344),"",R342/R344)</f>
        <v/>
      </c>
      <c r="U342" s="630"/>
      <c r="V342" s="614" t="s">
        <v>46</v>
      </c>
      <c r="W342" s="614"/>
      <c r="X342" s="639">
        <f>SUM(P204,P261,P296,P312,P323,P338)</f>
        <v>0</v>
      </c>
      <c r="Y342" s="640"/>
      <c r="Z342" s="630" t="str">
        <f>IF(ISERROR(X342/X344),"",X342/X344)</f>
        <v/>
      </c>
      <c r="AA342" s="630"/>
      <c r="AB342" s="12"/>
      <c r="AC342" s="22"/>
      <c r="AD342" s="22"/>
      <c r="AE342" s="3"/>
      <c r="AF342" s="3"/>
      <c r="AG342" s="306"/>
      <c r="AH342" s="30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03"/>
      <c r="AV342" s="303"/>
      <c r="AW342" s="303"/>
      <c r="AX342" s="303"/>
      <c r="AY342" s="303"/>
      <c r="AZ342" s="303"/>
      <c r="BA342" s="303"/>
    </row>
    <row r="343" spans="1:53" ht="15.75" customHeight="1">
      <c r="A343" s="270" t="s">
        <v>499</v>
      </c>
      <c r="B343" s="297">
        <f>I335+C341</f>
        <v>307.5</v>
      </c>
      <c r="C343" s="614" t="s">
        <v>114</v>
      </c>
      <c r="D343" s="614"/>
      <c r="E343" s="624">
        <f>K335+I341</f>
        <v>535.66423862409397</v>
      </c>
      <c r="F343" s="624"/>
      <c r="G343" s="614" t="s">
        <v>150</v>
      </c>
      <c r="H343" s="614"/>
      <c r="I343" s="631">
        <f>B343-E343</f>
        <v>-228.16423862409397</v>
      </c>
      <c r="J343" s="631"/>
      <c r="K343" s="603" t="s">
        <v>151</v>
      </c>
      <c r="L343" s="603"/>
      <c r="M343" s="628">
        <f>IF(ISERROR(I343/B343),"",I343/B343)</f>
        <v>-0.74199752398079344</v>
      </c>
      <c r="N343" s="628"/>
      <c r="O343" s="603"/>
      <c r="P343" s="614" t="s">
        <v>107</v>
      </c>
      <c r="Q343" s="614"/>
      <c r="R343" s="629"/>
      <c r="S343" s="629"/>
      <c r="T343" s="630" t="str">
        <f>IF(ISERROR(R343/R344),"",R343/R344)</f>
        <v/>
      </c>
      <c r="U343" s="630"/>
      <c r="V343" s="614" t="s">
        <v>47</v>
      </c>
      <c r="W343" s="614"/>
      <c r="X343" s="639">
        <f>SUM(P205,P262,P297,P313,P324,P339)</f>
        <v>0</v>
      </c>
      <c r="Y343" s="640"/>
      <c r="Z343" s="630" t="str">
        <f>IF(ISERROR(X343/X344),"",X343/X344)</f>
        <v/>
      </c>
      <c r="AA343" s="630"/>
      <c r="AB343" s="12"/>
      <c r="AC343" s="22"/>
      <c r="AD343" s="22"/>
      <c r="AE343" s="3"/>
      <c r="AF343" s="3"/>
      <c r="AG343" s="306"/>
      <c r="AH343" s="30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03"/>
      <c r="AV343" s="303"/>
      <c r="AW343" s="303"/>
      <c r="AX343" s="303"/>
      <c r="AY343" s="303"/>
      <c r="AZ343" s="303"/>
      <c r="BA343" s="303"/>
    </row>
    <row r="344" spans="1:53" ht="15.75" customHeight="1">
      <c r="A344" s="270" t="s">
        <v>501</v>
      </c>
      <c r="B344" s="297">
        <f>N335</f>
        <v>0</v>
      </c>
      <c r="C344" s="614" t="s">
        <v>149</v>
      </c>
      <c r="D344" s="614"/>
      <c r="E344" s="630">
        <f>IF(ISERROR(B344/B343),"",B344/B343)</f>
        <v>0</v>
      </c>
      <c r="F344" s="630"/>
      <c r="G344" s="614" t="s">
        <v>158</v>
      </c>
      <c r="H344" s="614"/>
      <c r="I344" s="603">
        <f>V335</f>
        <v>0</v>
      </c>
      <c r="J344" s="603"/>
      <c r="K344" s="603" t="s">
        <v>156</v>
      </c>
      <c r="L344" s="603"/>
      <c r="M344" s="628">
        <f t="array" ref="M344">IF(ISERROR(I344/B342),"",I344/B342)</f>
        <v>0</v>
      </c>
      <c r="N344" s="628"/>
      <c r="O344" s="603"/>
      <c r="P344" s="614" t="s">
        <v>123</v>
      </c>
      <c r="Q344" s="614"/>
      <c r="R344" s="629">
        <f>SUM(R337:S343)</f>
        <v>0</v>
      </c>
      <c r="S344" s="629"/>
      <c r="T344" s="630">
        <f>SUM(T337:U343)</f>
        <v>0</v>
      </c>
      <c r="U344" s="630"/>
      <c r="V344" s="614" t="s">
        <v>123</v>
      </c>
      <c r="W344" s="614"/>
      <c r="X344" s="629">
        <f>SUM(X337:Y343)</f>
        <v>0</v>
      </c>
      <c r="Y344" s="629"/>
      <c r="Z344" s="630">
        <f>SUM(Z337:AA343)</f>
        <v>0</v>
      </c>
      <c r="AA344" s="630"/>
      <c r="AB344" s="12"/>
      <c r="AC344" s="22"/>
      <c r="AD344" s="22"/>
      <c r="AE344" s="3"/>
      <c r="AF344" s="3"/>
      <c r="AG344" s="306"/>
      <c r="AH344" s="30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03"/>
      <c r="AV344" s="303"/>
      <c r="AW344" s="303"/>
      <c r="AX344" s="303"/>
      <c r="AY344" s="303"/>
      <c r="AZ344" s="303"/>
      <c r="BA344" s="303"/>
    </row>
    <row r="345" spans="1:53" ht="15.75" customHeight="1">
      <c r="A345" s="633" t="s">
        <v>129</v>
      </c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633"/>
      <c r="AG345" s="633"/>
      <c r="AH345" s="633"/>
      <c r="AI345" s="633"/>
      <c r="AJ345" s="633"/>
      <c r="AK345" s="633"/>
      <c r="AL345" s="633"/>
      <c r="AM345" s="633"/>
      <c r="AN345" s="633"/>
      <c r="AO345" s="633"/>
      <c r="AP345" s="633"/>
      <c r="AQ345" s="633"/>
      <c r="AR345" s="633"/>
      <c r="AS345" s="633"/>
      <c r="AT345" s="633"/>
      <c r="AU345" s="633"/>
      <c r="AV345" s="633"/>
      <c r="AW345" s="633"/>
      <c r="AX345" s="633"/>
      <c r="AY345" s="633"/>
      <c r="AZ345" s="633"/>
      <c r="BA345" s="633"/>
    </row>
    <row r="346" spans="1:53">
      <c r="A346" s="553" t="s">
        <v>496</v>
      </c>
      <c r="B346" s="594" t="s">
        <v>25</v>
      </c>
      <c r="C346" s="594" t="s">
        <v>26</v>
      </c>
      <c r="D346" s="594" t="s">
        <v>27</v>
      </c>
      <c r="E346" s="597" t="s">
        <v>28</v>
      </c>
      <c r="F346" s="600" t="s">
        <v>29</v>
      </c>
      <c r="G346" s="603" t="s">
        <v>30</v>
      </c>
      <c r="H346" s="603"/>
      <c r="I346" s="594" t="s">
        <v>31</v>
      </c>
      <c r="J346" s="604" t="s">
        <v>32</v>
      </c>
      <c r="K346" s="615" t="s">
        <v>33</v>
      </c>
      <c r="L346" s="594" t="s">
        <v>34</v>
      </c>
      <c r="M346" s="618" t="s">
        <v>35</v>
      </c>
      <c r="N346" s="612" t="s">
        <v>36</v>
      </c>
      <c r="O346" s="603" t="s">
        <v>37</v>
      </c>
      <c r="P346" s="603"/>
      <c r="Q346" s="603"/>
      <c r="R346" s="603"/>
      <c r="S346" s="603"/>
      <c r="T346" s="603"/>
      <c r="U346" s="603"/>
      <c r="V346" s="620" t="s">
        <v>38</v>
      </c>
      <c r="W346" s="612" t="s">
        <v>39</v>
      </c>
      <c r="X346" s="603" t="s">
        <v>40</v>
      </c>
      <c r="Y346" s="603"/>
      <c r="Z346" s="603"/>
      <c r="AA346" s="603"/>
      <c r="AB346" s="21"/>
      <c r="AC346" s="21"/>
      <c r="AD346" s="21"/>
      <c r="AE346" s="21"/>
      <c r="AF346" s="21"/>
      <c r="AG346" s="21"/>
      <c r="AH346" s="21"/>
      <c r="AI346" s="637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>
      <c r="A347" s="554"/>
      <c r="B347" s="595"/>
      <c r="C347" s="595"/>
      <c r="D347" s="595"/>
      <c r="E347" s="598"/>
      <c r="F347" s="601"/>
      <c r="G347" s="603"/>
      <c r="H347" s="603"/>
      <c r="I347" s="595"/>
      <c r="J347" s="605"/>
      <c r="K347" s="616"/>
      <c r="L347" s="595"/>
      <c r="M347" s="619"/>
      <c r="N347" s="612"/>
      <c r="O347" s="603" t="s">
        <v>41</v>
      </c>
      <c r="P347" s="603" t="s">
        <v>42</v>
      </c>
      <c r="Q347" s="603" t="s">
        <v>43</v>
      </c>
      <c r="R347" s="613" t="s">
        <v>44</v>
      </c>
      <c r="S347" s="614" t="s">
        <v>45</v>
      </c>
      <c r="T347" s="603" t="s">
        <v>46</v>
      </c>
      <c r="U347" s="603" t="s">
        <v>47</v>
      </c>
      <c r="V347" s="620"/>
      <c r="W347" s="612"/>
      <c r="X347" s="603" t="s">
        <v>13</v>
      </c>
      <c r="Y347" s="603" t="s">
        <v>48</v>
      </c>
      <c r="Z347" s="603" t="s">
        <v>49</v>
      </c>
      <c r="AA347" s="603" t="s">
        <v>47</v>
      </c>
      <c r="AB347" s="21"/>
      <c r="AC347" s="21"/>
      <c r="AD347" s="21"/>
      <c r="AE347" s="21"/>
      <c r="AF347" s="21"/>
      <c r="AG347" s="21"/>
      <c r="AH347" s="21"/>
      <c r="AI347" s="637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36"/>
      <c r="AT347" s="636"/>
      <c r="AU347" s="636"/>
      <c r="AV347" s="636"/>
      <c r="AW347" s="636"/>
      <c r="AX347" s="636"/>
      <c r="AY347" s="636"/>
      <c r="AZ347" s="636"/>
      <c r="BA347" s="636"/>
    </row>
    <row r="348" spans="1:53" ht="15.75" customHeight="1">
      <c r="A348" s="555"/>
      <c r="B348" s="596"/>
      <c r="C348" s="596"/>
      <c r="D348" s="596"/>
      <c r="E348" s="599"/>
      <c r="F348" s="602"/>
      <c r="G348" s="295" t="s">
        <v>50</v>
      </c>
      <c r="H348" s="295" t="s">
        <v>51</v>
      </c>
      <c r="I348" s="596"/>
      <c r="J348" s="606"/>
      <c r="K348" s="617"/>
      <c r="L348" s="596"/>
      <c r="M348" s="619"/>
      <c r="N348" s="612"/>
      <c r="O348" s="603"/>
      <c r="P348" s="603"/>
      <c r="Q348" s="603"/>
      <c r="R348" s="613"/>
      <c r="S348" s="614"/>
      <c r="T348" s="603"/>
      <c r="U348" s="603"/>
      <c r="V348" s="620"/>
      <c r="W348" s="612"/>
      <c r="X348" s="603"/>
      <c r="Y348" s="603"/>
      <c r="Z348" s="603"/>
      <c r="AA348" s="603"/>
      <c r="AB348" s="21"/>
      <c r="AC348" s="21"/>
      <c r="AD348" s="21"/>
      <c r="AE348" s="21"/>
      <c r="AF348" s="21"/>
      <c r="AG348" s="21"/>
      <c r="AH348" s="21"/>
      <c r="AI348" s="637"/>
      <c r="AJ348" s="635"/>
      <c r="AK348" s="635"/>
      <c r="AL348" s="303"/>
      <c r="AM348" s="303"/>
      <c r="AN348" s="303"/>
      <c r="AO348" s="303"/>
      <c r="AP348" s="303"/>
      <c r="AQ348" s="303"/>
      <c r="AR348" s="303"/>
      <c r="AS348" s="21"/>
      <c r="AT348" s="21"/>
      <c r="AU348" s="21"/>
      <c r="AV348" s="304"/>
      <c r="AW348" s="303"/>
      <c r="AX348" s="303"/>
      <c r="AY348" s="303"/>
      <c r="AZ348" s="303"/>
      <c r="BA348" s="303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SUM('13:20'!G349)</f>
        <v>0</v>
      </c>
      <c r="H349" s="95">
        <f t="shared" ref="H349:H369" si="63">D349*G349</f>
        <v>0</v>
      </c>
      <c r="I349" s="93">
        <f>SUM('13:20'!I349)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SUM('13:20'!O349)</f>
        <v>0</v>
      </c>
      <c r="P349" s="93">
        <f>SUM('13:20'!P349)</f>
        <v>0</v>
      </c>
      <c r="Q349" s="93">
        <f>SUM('13:20'!Q349)</f>
        <v>0</v>
      </c>
      <c r="R349" s="93">
        <f>SUM('13:20'!R349)</f>
        <v>0</v>
      </c>
      <c r="S349" s="93">
        <f>SUM('13:20'!S349)</f>
        <v>0</v>
      </c>
      <c r="T349" s="93">
        <f>SUM('13:20'!T349)</f>
        <v>0</v>
      </c>
      <c r="U349" s="93">
        <f>SUM('13:20'!U349)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SUM('13:20'!X349)</f>
        <v>0</v>
      </c>
      <c r="Y349" s="93">
        <f>SUM('13:20'!Y349)</f>
        <v>0</v>
      </c>
      <c r="Z349" s="93">
        <f>SUM('13:20'!Z349)</f>
        <v>0</v>
      </c>
      <c r="AA349" s="93">
        <f>SUM('13:20'!AA349)</f>
        <v>0</v>
      </c>
      <c r="AB349" s="73"/>
      <c r="AC349" s="54"/>
      <c r="AD349" s="306"/>
      <c r="AE349" s="54"/>
      <c r="AF349" s="54"/>
      <c r="AG349" s="54"/>
      <c r="AH349" s="54"/>
      <c r="AI349" s="57"/>
      <c r="AJ349" s="57"/>
      <c r="AK349" s="57"/>
      <c r="AL349" s="305"/>
      <c r="AM349" s="54"/>
      <c r="AN349" s="305"/>
      <c r="AO349" s="30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SUM('13:20'!G350)</f>
        <v>0</v>
      </c>
      <c r="H350" s="95">
        <f t="shared" si="63"/>
        <v>0</v>
      </c>
      <c r="I350" s="93">
        <f>SUM('13:20'!I350)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SUM('13:20'!O350)</f>
        <v>0</v>
      </c>
      <c r="P350" s="93">
        <f>SUM('13:20'!P350)</f>
        <v>0</v>
      </c>
      <c r="Q350" s="93">
        <f>SUM('13:20'!Q350)</f>
        <v>0</v>
      </c>
      <c r="R350" s="93">
        <f>SUM('13:20'!R350)</f>
        <v>0</v>
      </c>
      <c r="S350" s="93">
        <f>SUM('13:20'!S350)</f>
        <v>0</v>
      </c>
      <c r="T350" s="93">
        <f>SUM('13:20'!T350)</f>
        <v>0</v>
      </c>
      <c r="U350" s="93">
        <f>SUM('13:20'!U350)</f>
        <v>0</v>
      </c>
      <c r="V350" s="202">
        <f t="shared" si="65"/>
        <v>0</v>
      </c>
      <c r="W350" s="33" t="str">
        <f t="shared" si="66"/>
        <v/>
      </c>
      <c r="X350" s="93">
        <f>SUM('13:20'!X350)</f>
        <v>0</v>
      </c>
      <c r="Y350" s="93">
        <f>SUM('13:20'!Y350)</f>
        <v>0</v>
      </c>
      <c r="Z350" s="93">
        <f>SUM('13:20'!Z350)</f>
        <v>0</v>
      </c>
      <c r="AA350" s="93">
        <f>SUM('13:20'!AA350)</f>
        <v>0</v>
      </c>
      <c r="AB350" s="73"/>
      <c r="AC350" s="54"/>
      <c r="AD350" s="30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05"/>
      <c r="AO350" s="54"/>
      <c r="AP350" s="305"/>
      <c r="AQ350" s="54"/>
      <c r="AR350" s="54"/>
      <c r="AS350" s="305"/>
      <c r="AT350" s="305"/>
      <c r="AU350" s="305"/>
      <c r="AV350" s="305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SUM('13:20'!G351)</f>
        <v>0</v>
      </c>
      <c r="H351" s="95">
        <f t="shared" si="63"/>
        <v>0</v>
      </c>
      <c r="I351" s="93">
        <f>SUM('13:20'!I351)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SUM('13:20'!O351)</f>
        <v>0</v>
      </c>
      <c r="P351" s="93">
        <f>SUM('13:20'!P351)</f>
        <v>0</v>
      </c>
      <c r="Q351" s="93">
        <f>SUM('13:20'!Q351)</f>
        <v>0</v>
      </c>
      <c r="R351" s="93">
        <f>SUM('13:20'!R351)</f>
        <v>0</v>
      </c>
      <c r="S351" s="93">
        <f>SUM('13:20'!S351)</f>
        <v>0</v>
      </c>
      <c r="T351" s="93">
        <f>SUM('13:20'!T351)</f>
        <v>0</v>
      </c>
      <c r="U351" s="93">
        <f>SUM('13:20'!U351)</f>
        <v>0</v>
      </c>
      <c r="V351" s="202">
        <f t="shared" si="65"/>
        <v>0</v>
      </c>
      <c r="W351" s="33" t="str">
        <f t="shared" si="66"/>
        <v/>
      </c>
      <c r="X351" s="93">
        <f>SUM('13:20'!X351)</f>
        <v>0</v>
      </c>
      <c r="Y351" s="93">
        <f>SUM('13:20'!Y351)</f>
        <v>0</v>
      </c>
      <c r="Z351" s="93">
        <f>SUM('13:20'!Z351)</f>
        <v>0</v>
      </c>
      <c r="AA351" s="93">
        <f>SUM('13:20'!AA351)</f>
        <v>0</v>
      </c>
      <c r="AB351" s="73"/>
      <c r="AC351" s="54"/>
      <c r="AD351" s="30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0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SUM('13:20'!G352)</f>
        <v>0</v>
      </c>
      <c r="H352" s="95">
        <f t="shared" si="63"/>
        <v>0</v>
      </c>
      <c r="I352" s="93">
        <f>SUM('13:20'!I352)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SUM('13:20'!O352)</f>
        <v>0</v>
      </c>
      <c r="P352" s="93">
        <f>SUM('13:20'!P352)</f>
        <v>0</v>
      </c>
      <c r="Q352" s="93">
        <f>SUM('13:20'!Q352)</f>
        <v>0</v>
      </c>
      <c r="R352" s="93">
        <f>SUM('13:20'!R352)</f>
        <v>0</v>
      </c>
      <c r="S352" s="93">
        <f>SUM('13:20'!S352)</f>
        <v>0</v>
      </c>
      <c r="T352" s="93">
        <f>SUM('13:20'!T352)</f>
        <v>0</v>
      </c>
      <c r="U352" s="93">
        <f>SUM('13:20'!U352)</f>
        <v>0</v>
      </c>
      <c r="V352" s="202">
        <f t="shared" si="65"/>
        <v>0</v>
      </c>
      <c r="W352" s="33" t="str">
        <f t="shared" si="66"/>
        <v/>
      </c>
      <c r="X352" s="93">
        <f>SUM('13:20'!X352)</f>
        <v>0</v>
      </c>
      <c r="Y352" s="93">
        <f>SUM('13:20'!Y352)</f>
        <v>0</v>
      </c>
      <c r="Z352" s="93">
        <f>SUM('13:20'!Z352)</f>
        <v>0</v>
      </c>
      <c r="AA352" s="93">
        <f>SUM('13:20'!AA352)</f>
        <v>0</v>
      </c>
      <c r="AB352" s="73"/>
      <c r="AC352" s="54"/>
      <c r="AD352" s="30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SUM('13:20'!G353)</f>
        <v>0</v>
      </c>
      <c r="H353" s="95">
        <f t="shared" si="63"/>
        <v>0</v>
      </c>
      <c r="I353" s="93">
        <f>SUM('13:20'!I353)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SUM('13:20'!O353)</f>
        <v>0</v>
      </c>
      <c r="P353" s="93">
        <f>SUM('13:20'!P353)</f>
        <v>0</v>
      </c>
      <c r="Q353" s="93">
        <f>SUM('13:20'!Q353)</f>
        <v>0</v>
      </c>
      <c r="R353" s="93">
        <f>SUM('13:20'!R353)</f>
        <v>0</v>
      </c>
      <c r="S353" s="93">
        <f>SUM('13:20'!S353)</f>
        <v>0</v>
      </c>
      <c r="T353" s="93">
        <f>SUM('13:20'!T353)</f>
        <v>0</v>
      </c>
      <c r="U353" s="93">
        <f>SUM('13:20'!U353)</f>
        <v>0</v>
      </c>
      <c r="V353" s="202">
        <f t="shared" si="65"/>
        <v>0</v>
      </c>
      <c r="W353" s="33" t="str">
        <f t="shared" si="66"/>
        <v/>
      </c>
      <c r="X353" s="93">
        <f>SUM('13:20'!X353)</f>
        <v>0</v>
      </c>
      <c r="Y353" s="93">
        <f>SUM('13:20'!Y353)</f>
        <v>0</v>
      </c>
      <c r="Z353" s="93">
        <f>SUM('13:20'!Z353)</f>
        <v>0</v>
      </c>
      <c r="AA353" s="93">
        <f>SUM('13:20'!AA353)</f>
        <v>0</v>
      </c>
      <c r="AB353" s="73"/>
      <c r="AC353" s="54"/>
      <c r="AD353" s="30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SUM('13:20'!G354)</f>
        <v>0</v>
      </c>
      <c r="H354" s="95">
        <f t="shared" si="63"/>
        <v>0</v>
      </c>
      <c r="I354" s="93">
        <f>SUM('13:20'!I354)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SUM('13:20'!O354)</f>
        <v>0</v>
      </c>
      <c r="P354" s="93">
        <f>SUM('13:20'!P354)</f>
        <v>0</v>
      </c>
      <c r="Q354" s="93">
        <f>SUM('13:20'!Q354)</f>
        <v>0</v>
      </c>
      <c r="R354" s="93">
        <f>SUM('13:20'!R354)</f>
        <v>0</v>
      </c>
      <c r="S354" s="93">
        <f>SUM('13:20'!S354)</f>
        <v>0</v>
      </c>
      <c r="T354" s="93">
        <f>SUM('13:20'!T354)</f>
        <v>0</v>
      </c>
      <c r="U354" s="93">
        <f>SUM('13:20'!U354)</f>
        <v>0</v>
      </c>
      <c r="V354" s="202">
        <f t="shared" si="65"/>
        <v>0</v>
      </c>
      <c r="W354" s="33" t="str">
        <f t="shared" si="66"/>
        <v/>
      </c>
      <c r="X354" s="93">
        <f>SUM('13:20'!X354)</f>
        <v>0</v>
      </c>
      <c r="Y354" s="93">
        <f>SUM('13:20'!Y354)</f>
        <v>0</v>
      </c>
      <c r="Z354" s="93">
        <f>SUM('13:20'!Z354)</f>
        <v>0</v>
      </c>
      <c r="AA354" s="93">
        <f>SUM('13:20'!AA354)</f>
        <v>0</v>
      </c>
      <c r="AB354" s="73"/>
      <c r="AC354" s="54"/>
      <c r="AD354" s="30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SUM('13:20'!G355)</f>
        <v>0</v>
      </c>
      <c r="H355" s="95">
        <f t="shared" si="63"/>
        <v>0</v>
      </c>
      <c r="I355" s="93">
        <f>SUM('13:20'!I355)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SUM('13:20'!O355)</f>
        <v>0</v>
      </c>
      <c r="P355" s="93">
        <f>SUM('13:20'!P355)</f>
        <v>0</v>
      </c>
      <c r="Q355" s="93">
        <f>SUM('13:20'!Q355)</f>
        <v>0</v>
      </c>
      <c r="R355" s="93">
        <f>SUM('13:20'!R355)</f>
        <v>0</v>
      </c>
      <c r="S355" s="93">
        <f>SUM('13:20'!S355)</f>
        <v>0</v>
      </c>
      <c r="T355" s="93">
        <f>SUM('13:20'!T355)</f>
        <v>0</v>
      </c>
      <c r="U355" s="93">
        <f>SUM('13:20'!U355)</f>
        <v>0</v>
      </c>
      <c r="V355" s="202">
        <f t="shared" si="65"/>
        <v>0</v>
      </c>
      <c r="W355" s="33" t="str">
        <f t="shared" si="66"/>
        <v/>
      </c>
      <c r="X355" s="93">
        <f>SUM('13:20'!X355)</f>
        <v>0</v>
      </c>
      <c r="Y355" s="93">
        <f>SUM('13:20'!Y355)</f>
        <v>0</v>
      </c>
      <c r="Z355" s="93">
        <f>SUM('13:20'!Z355)</f>
        <v>0</v>
      </c>
      <c r="AA355" s="93">
        <f>SUM('13:20'!AA355)</f>
        <v>0</v>
      </c>
      <c r="AB355" s="73"/>
      <c r="AC355" s="54"/>
      <c r="AD355" s="30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SUM('13:20'!G356)</f>
        <v>0</v>
      </c>
      <c r="H356" s="95">
        <f t="shared" si="63"/>
        <v>0</v>
      </c>
      <c r="I356" s="93">
        <f>SUM('13:20'!I356)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SUM('13:20'!O356)</f>
        <v>0</v>
      </c>
      <c r="P356" s="93">
        <f>SUM('13:20'!P356)</f>
        <v>0</v>
      </c>
      <c r="Q356" s="93">
        <f>SUM('13:20'!Q356)</f>
        <v>0</v>
      </c>
      <c r="R356" s="93">
        <f>SUM('13:20'!R356)</f>
        <v>0</v>
      </c>
      <c r="S356" s="93">
        <f>SUM('13:20'!S356)</f>
        <v>0</v>
      </c>
      <c r="T356" s="93">
        <f>SUM('13:20'!T356)</f>
        <v>0</v>
      </c>
      <c r="U356" s="93">
        <f>SUM('13:20'!U356)</f>
        <v>0</v>
      </c>
      <c r="V356" s="202">
        <f t="shared" si="65"/>
        <v>0</v>
      </c>
      <c r="W356" s="33" t="str">
        <f t="shared" si="66"/>
        <v/>
      </c>
      <c r="X356" s="93">
        <f>SUM('13:20'!X356)</f>
        <v>0</v>
      </c>
      <c r="Y356" s="93">
        <f>SUM('13:20'!Y356)</f>
        <v>0</v>
      </c>
      <c r="Z356" s="93">
        <f>SUM('13:20'!Z356)</f>
        <v>0</v>
      </c>
      <c r="AA356" s="93">
        <f>SUM('13:20'!AA356)</f>
        <v>0</v>
      </c>
      <c r="AB356" s="73"/>
      <c r="AC356" s="54"/>
      <c r="AD356" s="30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SUM('13:20'!G357)</f>
        <v>0</v>
      </c>
      <c r="H357" s="95">
        <f t="shared" si="63"/>
        <v>0</v>
      </c>
      <c r="I357" s="93">
        <f>SUM('13:20'!I357)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SUM('13:20'!O357)</f>
        <v>0</v>
      </c>
      <c r="P357" s="93">
        <f>SUM('13:20'!P357)</f>
        <v>0</v>
      </c>
      <c r="Q357" s="93">
        <f>SUM('13:20'!Q357)</f>
        <v>0</v>
      </c>
      <c r="R357" s="93">
        <f>SUM('13:20'!R357)</f>
        <v>0</v>
      </c>
      <c r="S357" s="93">
        <f>SUM('13:20'!S357)</f>
        <v>0</v>
      </c>
      <c r="T357" s="93">
        <f>SUM('13:20'!T357)</f>
        <v>0</v>
      </c>
      <c r="U357" s="93">
        <f>SUM('13:20'!U357)</f>
        <v>0</v>
      </c>
      <c r="V357" s="202">
        <f t="shared" si="65"/>
        <v>0</v>
      </c>
      <c r="W357" s="33" t="str">
        <f t="shared" si="66"/>
        <v/>
      </c>
      <c r="X357" s="93">
        <f>SUM('13:20'!X357)</f>
        <v>0</v>
      </c>
      <c r="Y357" s="93">
        <f>SUM('13:20'!Y357)</f>
        <v>0</v>
      </c>
      <c r="Z357" s="93">
        <f>SUM('13:20'!Z357)</f>
        <v>0</v>
      </c>
      <c r="AA357" s="93">
        <f>SUM('13:20'!AA357)</f>
        <v>0</v>
      </c>
      <c r="AB357" s="73"/>
      <c r="AC357" s="54"/>
      <c r="AD357" s="306"/>
      <c r="AE357" s="54"/>
      <c r="AF357" s="54"/>
      <c r="AG357" s="54"/>
      <c r="AH357" s="54"/>
      <c r="AI357" s="57"/>
      <c r="AJ357" s="57"/>
      <c r="AK357" s="57"/>
      <c r="AL357" s="305"/>
      <c r="AM357" s="54"/>
      <c r="AN357" s="54"/>
      <c r="AO357" s="54"/>
      <c r="AP357" s="305"/>
      <c r="AQ357" s="305"/>
      <c r="AR357" s="30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SUM('13:20'!G358)</f>
        <v>0</v>
      </c>
      <c r="H358" s="95">
        <f t="shared" si="63"/>
        <v>0</v>
      </c>
      <c r="I358" s="93">
        <f>SUM('13:20'!I358)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SUM('13:20'!O358)</f>
        <v>0</v>
      </c>
      <c r="P358" s="93">
        <f>SUM('13:20'!P358)</f>
        <v>0</v>
      </c>
      <c r="Q358" s="93">
        <f>SUM('13:20'!Q358)</f>
        <v>0</v>
      </c>
      <c r="R358" s="93">
        <f>SUM('13:20'!R358)</f>
        <v>0</v>
      </c>
      <c r="S358" s="93">
        <f>SUM('13:20'!S358)</f>
        <v>0</v>
      </c>
      <c r="T358" s="93">
        <f>SUM('13:20'!T358)</f>
        <v>0</v>
      </c>
      <c r="U358" s="93">
        <f>SUM('13:20'!U358)</f>
        <v>0</v>
      </c>
      <c r="V358" s="202">
        <f t="shared" si="65"/>
        <v>0</v>
      </c>
      <c r="W358" s="33" t="str">
        <f t="shared" si="66"/>
        <v/>
      </c>
      <c r="X358" s="93">
        <f>SUM('13:20'!X358)</f>
        <v>0</v>
      </c>
      <c r="Y358" s="93">
        <f>SUM('13:20'!Y358)</f>
        <v>0</v>
      </c>
      <c r="Z358" s="93">
        <f>SUM('13:20'!Z358)</f>
        <v>0</v>
      </c>
      <c r="AA358" s="93">
        <f>SUM('13:20'!AA358)</f>
        <v>0</v>
      </c>
      <c r="AB358" s="73"/>
      <c r="AC358" s="54"/>
      <c r="AD358" s="30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SUM('13:20'!G359)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0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SUM('13:20'!G360)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0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SUM('13:20'!G361)</f>
        <v>0</v>
      </c>
      <c r="H361" s="95">
        <f t="shared" si="63"/>
        <v>0</v>
      </c>
      <c r="I361" s="93">
        <f>SUM('13:20'!I361)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SUM('13:20'!O361)</f>
        <v>0</v>
      </c>
      <c r="P361" s="93">
        <f>SUM('13:20'!P361)</f>
        <v>0</v>
      </c>
      <c r="Q361" s="93">
        <f>SUM('13:20'!Q361)</f>
        <v>0</v>
      </c>
      <c r="R361" s="93">
        <f>SUM('13:20'!R361)</f>
        <v>0</v>
      </c>
      <c r="S361" s="93">
        <f>SUM('13:20'!S361)</f>
        <v>0</v>
      </c>
      <c r="T361" s="93">
        <f>SUM('13:20'!T361)</f>
        <v>0</v>
      </c>
      <c r="U361" s="93">
        <f>SUM('13:20'!U361)</f>
        <v>0</v>
      </c>
      <c r="V361" s="202">
        <f>SUM(X361:AA361)</f>
        <v>0</v>
      </c>
      <c r="W361" s="33" t="str">
        <f>IF(ISERROR(V361/G361),"",V361/G361)</f>
        <v/>
      </c>
      <c r="X361" s="93">
        <f>SUM('13:20'!X361)</f>
        <v>0</v>
      </c>
      <c r="Y361" s="93">
        <f>SUM('13:20'!Y361)</f>
        <v>0</v>
      </c>
      <c r="Z361" s="93">
        <f>SUM('13:20'!Z361)</f>
        <v>0</v>
      </c>
      <c r="AA361" s="93">
        <f>SUM('13:20'!AA361)</f>
        <v>0</v>
      </c>
      <c r="AB361" s="73"/>
      <c r="AC361" s="54"/>
      <c r="AD361" s="30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SUM('13:20'!G362)</f>
        <v>0</v>
      </c>
      <c r="H362" s="95">
        <f t="shared" si="63"/>
        <v>0</v>
      </c>
      <c r="I362" s="93">
        <f>SUM('13:20'!I362)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SUM('13:20'!O362)</f>
        <v>0</v>
      </c>
      <c r="P362" s="93">
        <f>SUM('13:20'!P362)</f>
        <v>0</v>
      </c>
      <c r="Q362" s="93">
        <f>SUM('13:20'!Q362)</f>
        <v>0</v>
      </c>
      <c r="R362" s="93">
        <f>SUM('13:20'!R362)</f>
        <v>0</v>
      </c>
      <c r="S362" s="93">
        <f>SUM('13:20'!S362)</f>
        <v>0</v>
      </c>
      <c r="T362" s="93">
        <f>SUM('13:20'!T362)</f>
        <v>0</v>
      </c>
      <c r="U362" s="93">
        <f>SUM('13:20'!U362)</f>
        <v>0</v>
      </c>
      <c r="V362" s="202">
        <f>SUM(X362:AA362)</f>
        <v>0</v>
      </c>
      <c r="W362" s="33" t="str">
        <f>IF(ISERROR(V362/G362),"",V362/G362)</f>
        <v/>
      </c>
      <c r="X362" s="93">
        <f>SUM('13:20'!X362)</f>
        <v>0</v>
      </c>
      <c r="Y362" s="93">
        <f>SUM('13:20'!Y362)</f>
        <v>0</v>
      </c>
      <c r="Z362" s="93">
        <f>SUM('13:20'!Z362)</f>
        <v>0</v>
      </c>
      <c r="AA362" s="93">
        <f>SUM('13:20'!AA362)</f>
        <v>0</v>
      </c>
      <c r="AB362" s="73"/>
      <c r="AC362" s="54"/>
      <c r="AD362" s="30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SUM('13:20'!G363)</f>
        <v>0</v>
      </c>
      <c r="H363" s="95">
        <f t="shared" si="63"/>
        <v>0</v>
      </c>
      <c r="I363" s="93">
        <f>SUM('13:20'!I363)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SUM('13:20'!O363)</f>
        <v>0</v>
      </c>
      <c r="P363" s="93">
        <f>SUM('13:20'!P363)</f>
        <v>0</v>
      </c>
      <c r="Q363" s="93">
        <f>SUM('13:20'!Q363)</f>
        <v>0</v>
      </c>
      <c r="R363" s="93">
        <f>SUM('13:20'!R363)</f>
        <v>0</v>
      </c>
      <c r="S363" s="93">
        <f>SUM('13:20'!S363)</f>
        <v>0</v>
      </c>
      <c r="T363" s="93">
        <f>SUM('13:20'!T363)</f>
        <v>0</v>
      </c>
      <c r="U363" s="93">
        <f>SUM('13:20'!U363)</f>
        <v>0</v>
      </c>
      <c r="V363" s="202">
        <f>SUM(X363:AA363)</f>
        <v>0</v>
      </c>
      <c r="W363" s="33" t="str">
        <f>IF(ISERROR(V363/G363),"",V363/G363)</f>
        <v/>
      </c>
      <c r="X363" s="93">
        <f>SUM('13:20'!X363)</f>
        <v>0</v>
      </c>
      <c r="Y363" s="93">
        <f>SUM('13:20'!Y363)</f>
        <v>0</v>
      </c>
      <c r="Z363" s="93">
        <f>SUM('13:20'!Z363)</f>
        <v>0</v>
      </c>
      <c r="AA363" s="93">
        <f>SUM('13:20'!AA363)</f>
        <v>0</v>
      </c>
      <c r="AB363" s="73"/>
      <c r="AC363" s="54"/>
      <c r="AD363" s="30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293" t="s">
        <v>190</v>
      </c>
      <c r="D364" s="107">
        <v>4.8</v>
      </c>
      <c r="E364" s="17"/>
      <c r="F364" s="6"/>
      <c r="G364" s="93">
        <f>SUM('13:20'!G364)</f>
        <v>0</v>
      </c>
      <c r="H364" s="95">
        <f t="shared" si="63"/>
        <v>0</v>
      </c>
      <c r="I364" s="93">
        <f>SUM('13:20'!I364)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SUM('13:20'!O364)</f>
        <v>0</v>
      </c>
      <c r="P364" s="93">
        <f>SUM('13:20'!P364)</f>
        <v>0</v>
      </c>
      <c r="Q364" s="93">
        <f>SUM('13:20'!Q364)</f>
        <v>0</v>
      </c>
      <c r="R364" s="93">
        <f>SUM('13:20'!R364)</f>
        <v>0</v>
      </c>
      <c r="S364" s="93">
        <f>SUM('13:20'!S364)</f>
        <v>0</v>
      </c>
      <c r="T364" s="93">
        <f>SUM('13:20'!T364)</f>
        <v>0</v>
      </c>
      <c r="U364" s="93">
        <f>SUM('13:20'!U364)</f>
        <v>0</v>
      </c>
      <c r="V364" s="202">
        <f>SUM(X364:AA364)</f>
        <v>0</v>
      </c>
      <c r="W364" s="33" t="str">
        <f>IF(ISERROR(V364/G364),"",V364/G364)</f>
        <v/>
      </c>
      <c r="X364" s="93">
        <f>SUM('13:20'!X364)</f>
        <v>0</v>
      </c>
      <c r="Y364" s="93">
        <f>SUM('13:20'!Y364)</f>
        <v>0</v>
      </c>
      <c r="Z364" s="93">
        <f>SUM('13:20'!Z364)</f>
        <v>0</v>
      </c>
      <c r="AA364" s="93">
        <f>SUM('13:20'!AA364)</f>
        <v>0</v>
      </c>
      <c r="AB364" s="73"/>
      <c r="AC364" s="54"/>
      <c r="AD364" s="30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293" t="s">
        <v>187</v>
      </c>
      <c r="D365" s="107">
        <v>4.8</v>
      </c>
      <c r="E365" s="17"/>
      <c r="F365" s="6"/>
      <c r="G365" s="93">
        <f>SUM('13:20'!G365)</f>
        <v>0</v>
      </c>
      <c r="H365" s="95">
        <f t="shared" si="63"/>
        <v>0</v>
      </c>
      <c r="I365" s="93">
        <f>SUM('13:20'!I365)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SUM('13:20'!O365)</f>
        <v>0</v>
      </c>
      <c r="P365" s="93">
        <f>SUM('13:20'!P365)</f>
        <v>0</v>
      </c>
      <c r="Q365" s="93">
        <f>SUM('13:20'!Q365)</f>
        <v>0</v>
      </c>
      <c r="R365" s="93">
        <f>SUM('13:20'!R365)</f>
        <v>0</v>
      </c>
      <c r="S365" s="93">
        <f>SUM('13:20'!S365)</f>
        <v>0</v>
      </c>
      <c r="T365" s="93">
        <f>SUM('13:20'!T365)</f>
        <v>0</v>
      </c>
      <c r="U365" s="93">
        <f>SUM('13:20'!U365)</f>
        <v>0</v>
      </c>
      <c r="V365" s="202"/>
      <c r="W365" s="33"/>
      <c r="X365" s="93">
        <f>SUM('13:20'!X365)</f>
        <v>0</v>
      </c>
      <c r="Y365" s="93">
        <f>SUM('13:20'!Y365)</f>
        <v>0</v>
      </c>
      <c r="Z365" s="93">
        <f>SUM('13:20'!Z365)</f>
        <v>0</v>
      </c>
      <c r="AA365" s="93">
        <f>SUM('13:20'!AA365)</f>
        <v>0</v>
      </c>
      <c r="AB365" s="73"/>
      <c r="AC365" s="54"/>
      <c r="AD365" s="30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293" t="s">
        <v>179</v>
      </c>
      <c r="D366" s="107">
        <v>4.8</v>
      </c>
      <c r="E366" s="17"/>
      <c r="F366" s="6"/>
      <c r="G366" s="93">
        <f>SUM('13:20'!G366)</f>
        <v>0</v>
      </c>
      <c r="H366" s="95">
        <f t="shared" si="63"/>
        <v>0</v>
      </c>
      <c r="I366" s="93">
        <f>SUM('13:20'!I366)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SUM('13:20'!O366)</f>
        <v>0</v>
      </c>
      <c r="P366" s="93">
        <f>SUM('13:20'!P366)</f>
        <v>0</v>
      </c>
      <c r="Q366" s="93">
        <f>SUM('13:20'!Q366)</f>
        <v>0</v>
      </c>
      <c r="R366" s="93">
        <f>SUM('13:20'!R366)</f>
        <v>0</v>
      </c>
      <c r="S366" s="93">
        <f>SUM('13:20'!S366)</f>
        <v>0</v>
      </c>
      <c r="T366" s="93">
        <f>SUM('13:20'!T366)</f>
        <v>0</v>
      </c>
      <c r="U366" s="93">
        <f>SUM('13:20'!U366)</f>
        <v>0</v>
      </c>
      <c r="V366" s="202"/>
      <c r="W366" s="33"/>
      <c r="X366" s="93">
        <f>SUM('13:20'!X366)</f>
        <v>0</v>
      </c>
      <c r="Y366" s="93">
        <f>SUM('13:20'!Y366)</f>
        <v>0</v>
      </c>
      <c r="Z366" s="93">
        <f>SUM('13:20'!Z366)</f>
        <v>0</v>
      </c>
      <c r="AA366" s="93">
        <f>SUM('13:20'!AA366)</f>
        <v>0</v>
      </c>
      <c r="AB366" s="73"/>
      <c r="AC366" s="54"/>
      <c r="AD366" s="30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293" t="s">
        <v>199</v>
      </c>
      <c r="D367" s="107">
        <v>4.8</v>
      </c>
      <c r="E367" s="17"/>
      <c r="F367" s="6"/>
      <c r="G367" s="93">
        <f>SUM('13:20'!G367)</f>
        <v>0</v>
      </c>
      <c r="H367" s="95">
        <f t="shared" si="63"/>
        <v>0</v>
      </c>
      <c r="I367" s="93">
        <f>SUM('13:20'!I367)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SUM('13:20'!O367)</f>
        <v>0</v>
      </c>
      <c r="P367" s="93">
        <f>SUM('13:20'!P367)</f>
        <v>0</v>
      </c>
      <c r="Q367" s="93">
        <f>SUM('13:20'!Q367)</f>
        <v>0</v>
      </c>
      <c r="R367" s="93">
        <f>SUM('13:20'!R367)</f>
        <v>0</v>
      </c>
      <c r="S367" s="93">
        <f>SUM('13:20'!S367)</f>
        <v>0</v>
      </c>
      <c r="T367" s="93">
        <f>SUM('13:20'!T367)</f>
        <v>0</v>
      </c>
      <c r="U367" s="93">
        <f>SUM('13:20'!U367)</f>
        <v>0</v>
      </c>
      <c r="V367" s="202"/>
      <c r="W367" s="33"/>
      <c r="X367" s="93">
        <f>SUM('13:20'!X367)</f>
        <v>0</v>
      </c>
      <c r="Y367" s="93">
        <f>SUM('13:20'!Y367)</f>
        <v>0</v>
      </c>
      <c r="Z367" s="93">
        <f>SUM('13:20'!Z367)</f>
        <v>0</v>
      </c>
      <c r="AA367" s="93">
        <f>SUM('13:20'!AA367)</f>
        <v>0</v>
      </c>
      <c r="AB367" s="73"/>
      <c r="AC367" s="54"/>
      <c r="AD367" s="30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SUM('13:20'!G368)</f>
        <v>0</v>
      </c>
      <c r="H368" s="95">
        <f t="shared" si="63"/>
        <v>0</v>
      </c>
      <c r="I368" s="93">
        <f>SUM('13:20'!I368)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SUM('13:20'!O368)</f>
        <v>0</v>
      </c>
      <c r="P368" s="93">
        <f>SUM('13:20'!P368)</f>
        <v>0</v>
      </c>
      <c r="Q368" s="93">
        <f>SUM('13:20'!Q368)</f>
        <v>0</v>
      </c>
      <c r="R368" s="93">
        <f>SUM('13:20'!R368)</f>
        <v>0</v>
      </c>
      <c r="S368" s="93">
        <f>SUM('13:20'!S368)</f>
        <v>0</v>
      </c>
      <c r="T368" s="93">
        <f>SUM('13:20'!T368)</f>
        <v>0</v>
      </c>
      <c r="U368" s="93">
        <f>SUM('13:20'!U368)</f>
        <v>0</v>
      </c>
      <c r="V368" s="202"/>
      <c r="W368" s="33"/>
      <c r="X368" s="93">
        <f>SUM('13:20'!X368)</f>
        <v>0</v>
      </c>
      <c r="Y368" s="93">
        <f>SUM('13:20'!Y368)</f>
        <v>0</v>
      </c>
      <c r="Z368" s="93">
        <f>SUM('13:20'!Z368)</f>
        <v>0</v>
      </c>
      <c r="AA368" s="93">
        <f>SUM('13:20'!AA368)</f>
        <v>0</v>
      </c>
      <c r="AB368" s="73"/>
      <c r="AC368" s="54"/>
      <c r="AD368" s="30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SUM('13:20'!G369)</f>
        <v>0</v>
      </c>
      <c r="H369" s="95">
        <f t="shared" si="63"/>
        <v>0</v>
      </c>
      <c r="I369" s="93">
        <f>SUM('13:20'!I369)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SUM('13:20'!O369)</f>
        <v>0</v>
      </c>
      <c r="P369" s="93">
        <f>SUM('13:20'!P369)</f>
        <v>0</v>
      </c>
      <c r="Q369" s="93">
        <f>SUM('13:20'!Q369)</f>
        <v>0</v>
      </c>
      <c r="R369" s="93">
        <f>SUM('13:20'!R369)</f>
        <v>0</v>
      </c>
      <c r="S369" s="93">
        <f>SUM('13:20'!S369)</f>
        <v>0</v>
      </c>
      <c r="T369" s="93">
        <f>SUM('13:20'!T369)</f>
        <v>0</v>
      </c>
      <c r="U369" s="93">
        <f>SUM('13:20'!U369)</f>
        <v>0</v>
      </c>
      <c r="V369" s="202">
        <f>SUM(X369:AA369)</f>
        <v>0</v>
      </c>
      <c r="W369" s="33" t="str">
        <f>IF(ISERROR(V369/G369),"",V369/G369)</f>
        <v/>
      </c>
      <c r="X369" s="93">
        <f>SUM('13:20'!X369)</f>
        <v>0</v>
      </c>
      <c r="Y369" s="93">
        <f>SUM('13:20'!Y369)</f>
        <v>0</v>
      </c>
      <c r="Z369" s="93">
        <f>SUM('13:20'!Z369)</f>
        <v>0</v>
      </c>
      <c r="AA369" s="93">
        <f>SUM('13:20'!AA369)</f>
        <v>0</v>
      </c>
      <c r="AB369" s="73"/>
      <c r="AC369" s="54"/>
      <c r="AD369" s="30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07" t="s">
        <v>70</v>
      </c>
      <c r="B370" s="60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SUM('13:20'!G371)</f>
        <v>0</v>
      </c>
      <c r="H371" s="299">
        <f t="shared" ref="H371:H427" si="70">D371*G371</f>
        <v>0</v>
      </c>
      <c r="I371" s="93">
        <f>SUM('13:20'!I371)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SUM('13:20'!O371)</f>
        <v>0</v>
      </c>
      <c r="P371" s="93">
        <f>SUM('13:20'!P371)</f>
        <v>0</v>
      </c>
      <c r="Q371" s="93">
        <f>SUM('13:20'!Q371)</f>
        <v>0</v>
      </c>
      <c r="R371" s="93">
        <f>SUM('13:20'!R371)</f>
        <v>0</v>
      </c>
      <c r="S371" s="93">
        <f>SUM('13:20'!S371)</f>
        <v>0</v>
      </c>
      <c r="T371" s="93">
        <f>SUM('13:20'!T371)</f>
        <v>0</v>
      </c>
      <c r="U371" s="93">
        <f>SUM('13:20'!U371)</f>
        <v>0</v>
      </c>
      <c r="V371" s="202">
        <f>SUM(X371:AA371)</f>
        <v>0</v>
      </c>
      <c r="W371" s="33" t="str">
        <f>IF(ISERROR(V371/G371),"",V371/G371)</f>
        <v/>
      </c>
      <c r="X371" s="93">
        <f>SUM('13:20'!X371)</f>
        <v>0</v>
      </c>
      <c r="Y371" s="93">
        <f>SUM('13:20'!Y371)</f>
        <v>0</v>
      </c>
      <c r="Z371" s="93">
        <f>SUM('13:20'!Z371)</f>
        <v>0</v>
      </c>
      <c r="AA371" s="93">
        <f>SUM('13:20'!AA371)</f>
        <v>0</v>
      </c>
      <c r="AB371" s="25"/>
      <c r="AC371" s="54"/>
      <c r="AD371" s="30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SUM('13:20'!G372)</f>
        <v>0</v>
      </c>
      <c r="H372" s="299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0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SUM('13:20'!G373)</f>
        <v>0</v>
      </c>
      <c r="H373" s="299">
        <f t="shared" si="70"/>
        <v>0</v>
      </c>
      <c r="I373" s="93">
        <f>SUM('13:20'!I373)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SUM('13:20'!O373)</f>
        <v>0</v>
      </c>
      <c r="P373" s="93">
        <f>SUM('13:20'!P373)</f>
        <v>0</v>
      </c>
      <c r="Q373" s="93">
        <f>SUM('13:20'!Q373)</f>
        <v>0</v>
      </c>
      <c r="R373" s="93">
        <f>SUM('13:20'!R373)</f>
        <v>0</v>
      </c>
      <c r="S373" s="93">
        <f>SUM('13:20'!S373)</f>
        <v>0</v>
      </c>
      <c r="T373" s="93">
        <f>SUM('13:20'!T373)</f>
        <v>0</v>
      </c>
      <c r="U373" s="93">
        <f>SUM('13:20'!U373)</f>
        <v>0</v>
      </c>
      <c r="V373" s="202">
        <f>SUM(X373:AA373)</f>
        <v>0</v>
      </c>
      <c r="W373" s="33" t="str">
        <f>IF(ISERROR(V373/G373),"",V373/G373)</f>
        <v/>
      </c>
      <c r="X373" s="93">
        <f>SUM('13:20'!X373)</f>
        <v>0</v>
      </c>
      <c r="Y373" s="93">
        <f>SUM('13:20'!Y373)</f>
        <v>0</v>
      </c>
      <c r="Z373" s="93">
        <f>SUM('13:20'!Z373)</f>
        <v>0</v>
      </c>
      <c r="AA373" s="93">
        <f>SUM('13:20'!AA373)</f>
        <v>0</v>
      </c>
      <c r="AB373" s="25"/>
      <c r="AC373" s="54"/>
      <c r="AD373" s="30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SUM('13:20'!G374)</f>
        <v>0</v>
      </c>
      <c r="H374" s="299">
        <f t="shared" si="70"/>
        <v>0</v>
      </c>
      <c r="I374" s="93">
        <f>SUM('13:20'!I374)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SUM('13:20'!O374)</f>
        <v>0</v>
      </c>
      <c r="P374" s="93">
        <f>SUM('13:20'!P374)</f>
        <v>0</v>
      </c>
      <c r="Q374" s="93">
        <f>SUM('13:20'!Q374)</f>
        <v>0</v>
      </c>
      <c r="R374" s="93">
        <f>SUM('13:20'!R374)</f>
        <v>0</v>
      </c>
      <c r="S374" s="93">
        <f>SUM('13:20'!S374)</f>
        <v>0</v>
      </c>
      <c r="T374" s="93">
        <f>SUM('13:20'!T374)</f>
        <v>0</v>
      </c>
      <c r="U374" s="93">
        <f>SUM('13:20'!U374)</f>
        <v>0</v>
      </c>
      <c r="V374" s="202">
        <f>SUM(X374:AA374)</f>
        <v>0</v>
      </c>
      <c r="W374" s="33" t="str">
        <f>IF(ISERROR(V374/G374),"",V374/G374)</f>
        <v/>
      </c>
      <c r="X374" s="93">
        <f>SUM('13:20'!X374)</f>
        <v>0</v>
      </c>
      <c r="Y374" s="93">
        <f>SUM('13:20'!Y374)</f>
        <v>0</v>
      </c>
      <c r="Z374" s="93">
        <f>SUM('13:20'!Z374)</f>
        <v>0</v>
      </c>
      <c r="AA374" s="93">
        <f>SUM('13:20'!AA374)</f>
        <v>0</v>
      </c>
      <c r="AB374" s="25"/>
      <c r="AC374" s="54"/>
      <c r="AD374" s="30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SUM('13:20'!G375)</f>
        <v>0</v>
      </c>
      <c r="H375" s="299">
        <f t="shared" si="70"/>
        <v>0</v>
      </c>
      <c r="I375" s="93">
        <f>SUM('13:20'!I375)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SUM('13:20'!O375)</f>
        <v>0</v>
      </c>
      <c r="P375" s="93">
        <f>SUM('13:20'!P375)</f>
        <v>0</v>
      </c>
      <c r="Q375" s="93">
        <f>SUM('13:20'!Q375)</f>
        <v>0</v>
      </c>
      <c r="R375" s="93">
        <f>SUM('13:20'!R375)</f>
        <v>0</v>
      </c>
      <c r="S375" s="93">
        <f>SUM('13:20'!S375)</f>
        <v>0</v>
      </c>
      <c r="T375" s="93">
        <f>SUM('13:20'!T375)</f>
        <v>0</v>
      </c>
      <c r="U375" s="93">
        <f>SUM('13:20'!U375)</f>
        <v>0</v>
      </c>
      <c r="V375" s="202">
        <f>SUM(X375:AA375)</f>
        <v>0</v>
      </c>
      <c r="W375" s="33" t="str">
        <f>IF(ISERROR(V375/G375),"",V375/G375)</f>
        <v/>
      </c>
      <c r="X375" s="93">
        <f>SUM('13:20'!X375)</f>
        <v>0</v>
      </c>
      <c r="Y375" s="93">
        <f>SUM('13:20'!Y375)</f>
        <v>0</v>
      </c>
      <c r="Z375" s="93">
        <f>SUM('13:20'!Z375)</f>
        <v>0</v>
      </c>
      <c r="AA375" s="93">
        <f>SUM('13:20'!AA375)</f>
        <v>0</v>
      </c>
      <c r="AB375" s="25"/>
      <c r="AC375" s="54"/>
      <c r="AD375" s="30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294" t="s">
        <v>414</v>
      </c>
      <c r="C376" s="183" t="s">
        <v>415</v>
      </c>
      <c r="D376" s="17"/>
      <c r="E376" s="17"/>
      <c r="F376" s="6"/>
      <c r="G376" s="93">
        <f>SUM('13:20'!G376)</f>
        <v>0</v>
      </c>
      <c r="H376" s="299">
        <f t="shared" si="70"/>
        <v>0</v>
      </c>
      <c r="I376" s="93">
        <f>SUM('13:20'!I376)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0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294" t="s">
        <v>414</v>
      </c>
      <c r="C377" s="183" t="s">
        <v>416</v>
      </c>
      <c r="D377" s="17"/>
      <c r="E377" s="17"/>
      <c r="F377" s="6"/>
      <c r="G377" s="93">
        <f>SUM('13:20'!G377)</f>
        <v>0</v>
      </c>
      <c r="H377" s="299">
        <f t="shared" si="70"/>
        <v>0</v>
      </c>
      <c r="I377" s="93">
        <f>SUM('13:20'!I377)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0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294" t="s">
        <v>414</v>
      </c>
      <c r="C378" s="183" t="s">
        <v>417</v>
      </c>
      <c r="D378" s="17"/>
      <c r="E378" s="17"/>
      <c r="F378" s="6"/>
      <c r="G378" s="93">
        <f>SUM('13:20'!G378)</f>
        <v>0</v>
      </c>
      <c r="H378" s="299">
        <f t="shared" si="70"/>
        <v>0</v>
      </c>
      <c r="I378" s="93">
        <f>SUM('13:20'!I378)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0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SUM('13:20'!G379)</f>
        <v>0</v>
      </c>
      <c r="H379" s="299">
        <f t="shared" si="70"/>
        <v>0</v>
      </c>
      <c r="I379" s="93">
        <f>SUM('13:20'!I379)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SUM('13:20'!O379)</f>
        <v>0</v>
      </c>
      <c r="P379" s="93">
        <f>SUM('13:20'!P379)</f>
        <v>0</v>
      </c>
      <c r="Q379" s="93">
        <f>SUM('13:20'!Q379)</f>
        <v>0</v>
      </c>
      <c r="R379" s="93">
        <f>SUM('13:20'!R379)</f>
        <v>0</v>
      </c>
      <c r="S379" s="93">
        <f>SUM('13:20'!S379)</f>
        <v>0</v>
      </c>
      <c r="T379" s="93">
        <f>SUM('13:20'!T379)</f>
        <v>0</v>
      </c>
      <c r="U379" s="93">
        <f>SUM('13:20'!U379)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SUM('13:20'!X379)</f>
        <v>0</v>
      </c>
      <c r="Y379" s="93">
        <f>SUM('13:20'!Y379)</f>
        <v>0</v>
      </c>
      <c r="Z379" s="93">
        <f>SUM('13:20'!Z379)</f>
        <v>0</v>
      </c>
      <c r="AA379" s="93">
        <f>SUM('13:20'!AA379)</f>
        <v>0</v>
      </c>
      <c r="AB379" s="25"/>
      <c r="AC379" s="54"/>
      <c r="AD379" s="30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SUM('13:20'!G380)</f>
        <v>0</v>
      </c>
      <c r="H380" s="299">
        <f t="shared" si="70"/>
        <v>0</v>
      </c>
      <c r="I380" s="93">
        <f>SUM('13:20'!I380)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SUM('13:20'!O380)</f>
        <v>0</v>
      </c>
      <c r="P380" s="93">
        <f>SUM('13:20'!P380)</f>
        <v>0</v>
      </c>
      <c r="Q380" s="93">
        <f>SUM('13:20'!Q380)</f>
        <v>0</v>
      </c>
      <c r="R380" s="93">
        <f>SUM('13:20'!R380)</f>
        <v>0</v>
      </c>
      <c r="S380" s="93">
        <f>SUM('13:20'!S380)</f>
        <v>0</v>
      </c>
      <c r="T380" s="93">
        <f>SUM('13:20'!T380)</f>
        <v>0</v>
      </c>
      <c r="U380" s="93">
        <f>SUM('13:20'!U380)</f>
        <v>0</v>
      </c>
      <c r="V380" s="202">
        <f t="shared" si="73"/>
        <v>0</v>
      </c>
      <c r="W380" s="33" t="str">
        <f t="shared" si="74"/>
        <v/>
      </c>
      <c r="X380" s="93">
        <f>SUM('13:20'!X380)</f>
        <v>0</v>
      </c>
      <c r="Y380" s="93">
        <f>SUM('13:20'!Y380)</f>
        <v>0</v>
      </c>
      <c r="Z380" s="93">
        <f>SUM('13:20'!Z380)</f>
        <v>0</v>
      </c>
      <c r="AA380" s="93">
        <f>SUM('13:20'!AA380)</f>
        <v>0</v>
      </c>
      <c r="AB380" s="25"/>
      <c r="AC380" s="54"/>
      <c r="AD380" s="30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SUM('13:20'!G381)</f>
        <v>0</v>
      </c>
      <c r="H381" s="299">
        <f t="shared" si="70"/>
        <v>0</v>
      </c>
      <c r="I381" s="93">
        <f>SUM('13:20'!I381)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SUM('13:20'!O381)</f>
        <v>0</v>
      </c>
      <c r="P381" s="93">
        <f>SUM('13:20'!P381)</f>
        <v>0</v>
      </c>
      <c r="Q381" s="93">
        <f>SUM('13:20'!Q381)</f>
        <v>0</v>
      </c>
      <c r="R381" s="93">
        <f>SUM('13:20'!R381)</f>
        <v>0</v>
      </c>
      <c r="S381" s="93">
        <f>SUM('13:20'!S381)</f>
        <v>0</v>
      </c>
      <c r="T381" s="93">
        <f>SUM('13:20'!T381)</f>
        <v>0</v>
      </c>
      <c r="U381" s="93">
        <f>SUM('13:20'!U381)</f>
        <v>0</v>
      </c>
      <c r="V381" s="202">
        <f t="shared" si="73"/>
        <v>0</v>
      </c>
      <c r="W381" s="33" t="str">
        <f t="shared" si="74"/>
        <v/>
      </c>
      <c r="X381" s="93">
        <f>SUM('13:20'!X381)</f>
        <v>0</v>
      </c>
      <c r="Y381" s="93">
        <f>SUM('13:20'!Y381)</f>
        <v>0</v>
      </c>
      <c r="Z381" s="93">
        <f>SUM('13:20'!Z381)</f>
        <v>0</v>
      </c>
      <c r="AA381" s="93">
        <f>SUM('13:20'!AA381)</f>
        <v>0</v>
      </c>
      <c r="AB381" s="25"/>
      <c r="AC381" s="54"/>
      <c r="AD381" s="30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SUM('13:20'!G382)</f>
        <v>0</v>
      </c>
      <c r="H382" s="299">
        <f t="shared" si="70"/>
        <v>0</v>
      </c>
      <c r="I382" s="93">
        <f>SUM('13:20'!I382)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SUM('13:20'!O382)</f>
        <v>0</v>
      </c>
      <c r="P382" s="93">
        <f>SUM('13:20'!P382)</f>
        <v>0</v>
      </c>
      <c r="Q382" s="93">
        <f>SUM('13:20'!Q382)</f>
        <v>0</v>
      </c>
      <c r="R382" s="93">
        <f>SUM('13:20'!R382)</f>
        <v>0</v>
      </c>
      <c r="S382" s="93">
        <f>SUM('13:20'!S382)</f>
        <v>0</v>
      </c>
      <c r="T382" s="93">
        <f>SUM('13:20'!T382)</f>
        <v>0</v>
      </c>
      <c r="U382" s="93">
        <f>SUM('13:20'!U382)</f>
        <v>0</v>
      </c>
      <c r="V382" s="202">
        <f t="shared" si="73"/>
        <v>0</v>
      </c>
      <c r="W382" s="33" t="str">
        <f t="shared" si="74"/>
        <v/>
      </c>
      <c r="X382" s="93">
        <f>SUM('13:20'!X382)</f>
        <v>0</v>
      </c>
      <c r="Y382" s="93">
        <f>SUM('13:20'!Y382)</f>
        <v>0</v>
      </c>
      <c r="Z382" s="93">
        <f>SUM('13:20'!Z382)</f>
        <v>0</v>
      </c>
      <c r="AA382" s="93">
        <f>SUM('13:20'!AA382)</f>
        <v>0</v>
      </c>
      <c r="AB382" s="25"/>
      <c r="AC382" s="54"/>
      <c r="AD382" s="30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SUM('13:20'!G383)</f>
        <v>0</v>
      </c>
      <c r="H383" s="299">
        <f t="shared" si="70"/>
        <v>0</v>
      </c>
      <c r="I383" s="93">
        <f>SUM('13:20'!I383)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SUM('13:20'!O383)</f>
        <v>0</v>
      </c>
      <c r="P383" s="93">
        <f>SUM('13:20'!P383)</f>
        <v>0</v>
      </c>
      <c r="Q383" s="93">
        <f>SUM('13:20'!Q383)</f>
        <v>0</v>
      </c>
      <c r="R383" s="93">
        <f>SUM('13:20'!R383)</f>
        <v>0</v>
      </c>
      <c r="S383" s="93">
        <f>SUM('13:20'!S383)</f>
        <v>0</v>
      </c>
      <c r="T383" s="93">
        <f>SUM('13:20'!T383)</f>
        <v>0</v>
      </c>
      <c r="U383" s="93">
        <f>SUM('13:20'!U383)</f>
        <v>0</v>
      </c>
      <c r="V383" s="202">
        <f t="shared" si="73"/>
        <v>0</v>
      </c>
      <c r="W383" s="33" t="str">
        <f t="shared" si="74"/>
        <v/>
      </c>
      <c r="X383" s="93">
        <f>SUM('13:20'!X383)</f>
        <v>0</v>
      </c>
      <c r="Y383" s="93">
        <f>SUM('13:20'!Y383)</f>
        <v>0</v>
      </c>
      <c r="Z383" s="93">
        <f>SUM('13:20'!Z383)</f>
        <v>0</v>
      </c>
      <c r="AA383" s="93">
        <f>SUM('13:20'!AA383)</f>
        <v>0</v>
      </c>
      <c r="AB383" s="25"/>
      <c r="AC383" s="54"/>
      <c r="AD383" s="30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SUM('13:20'!G384)</f>
        <v>0</v>
      </c>
      <c r="H384" s="299">
        <f t="shared" si="70"/>
        <v>0</v>
      </c>
      <c r="I384" s="93">
        <f>SUM('13:20'!I384)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SUM('13:20'!O384)</f>
        <v>0</v>
      </c>
      <c r="P384" s="93">
        <f>SUM('13:20'!P384)</f>
        <v>0</v>
      </c>
      <c r="Q384" s="93">
        <f>SUM('13:20'!Q384)</f>
        <v>0</v>
      </c>
      <c r="R384" s="93">
        <f>SUM('13:20'!R384)</f>
        <v>0</v>
      </c>
      <c r="S384" s="93">
        <f>SUM('13:20'!S384)</f>
        <v>0</v>
      </c>
      <c r="T384" s="93">
        <f>SUM('13:20'!T384)</f>
        <v>0</v>
      </c>
      <c r="U384" s="93">
        <f>SUM('13:20'!U384)</f>
        <v>0</v>
      </c>
      <c r="V384" s="202">
        <f t="shared" si="73"/>
        <v>0</v>
      </c>
      <c r="W384" s="33" t="str">
        <f t="shared" si="74"/>
        <v/>
      </c>
      <c r="X384" s="93">
        <f>SUM('13:20'!X384)</f>
        <v>0</v>
      </c>
      <c r="Y384" s="93">
        <f>SUM('13:20'!Y384)</f>
        <v>0</v>
      </c>
      <c r="Z384" s="93">
        <f>SUM('13:20'!Z384)</f>
        <v>0</v>
      </c>
      <c r="AA384" s="93">
        <f>SUM('13:20'!AA384)</f>
        <v>0</v>
      </c>
      <c r="AB384" s="73"/>
      <c r="AC384" s="54"/>
      <c r="AD384" s="30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SUM('13:20'!G385)</f>
        <v>0</v>
      </c>
      <c r="H385" s="299">
        <f t="shared" si="70"/>
        <v>0</v>
      </c>
      <c r="I385" s="93">
        <f>SUM('13:20'!I385)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SUM('13:20'!O385)</f>
        <v>0</v>
      </c>
      <c r="P385" s="93">
        <f>SUM('13:20'!P385)</f>
        <v>0</v>
      </c>
      <c r="Q385" s="93">
        <f>SUM('13:20'!Q385)</f>
        <v>0</v>
      </c>
      <c r="R385" s="93">
        <f>SUM('13:20'!R385)</f>
        <v>0</v>
      </c>
      <c r="S385" s="93">
        <f>SUM('13:20'!S385)</f>
        <v>0</v>
      </c>
      <c r="T385" s="93">
        <f>SUM('13:20'!T385)</f>
        <v>0</v>
      </c>
      <c r="U385" s="93">
        <f>SUM('13:20'!U385)</f>
        <v>0</v>
      </c>
      <c r="V385" s="202">
        <f t="shared" si="73"/>
        <v>0</v>
      </c>
      <c r="W385" s="33" t="str">
        <f t="shared" si="74"/>
        <v/>
      </c>
      <c r="X385" s="93">
        <f>SUM('13:20'!X385)</f>
        <v>0</v>
      </c>
      <c r="Y385" s="93">
        <f>SUM('13:20'!Y385)</f>
        <v>0</v>
      </c>
      <c r="Z385" s="93">
        <f>SUM('13:20'!Z385)</f>
        <v>0</v>
      </c>
      <c r="AA385" s="93">
        <f>SUM('13:20'!AA385)</f>
        <v>0</v>
      </c>
      <c r="AB385" s="25"/>
      <c r="AC385" s="54"/>
      <c r="AD385" s="30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SUM('13:20'!G386)</f>
        <v>0</v>
      </c>
      <c r="H386" s="299">
        <f t="shared" si="70"/>
        <v>0</v>
      </c>
      <c r="I386" s="93">
        <f>SUM('13:20'!I386)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SUM('13:20'!O386)</f>
        <v>0</v>
      </c>
      <c r="P386" s="93">
        <f>SUM('13:20'!P386)</f>
        <v>0</v>
      </c>
      <c r="Q386" s="93">
        <f>SUM('13:20'!Q386)</f>
        <v>0</v>
      </c>
      <c r="R386" s="93">
        <f>SUM('13:20'!R386)</f>
        <v>0</v>
      </c>
      <c r="S386" s="93">
        <f>SUM('13:20'!S386)</f>
        <v>0</v>
      </c>
      <c r="T386" s="93">
        <f>SUM('13:20'!T386)</f>
        <v>0</v>
      </c>
      <c r="U386" s="93">
        <f>SUM('13:20'!U386)</f>
        <v>0</v>
      </c>
      <c r="V386" s="202">
        <f t="shared" si="73"/>
        <v>0</v>
      </c>
      <c r="W386" s="33" t="str">
        <f t="shared" si="74"/>
        <v/>
      </c>
      <c r="X386" s="93">
        <f>SUM('13:20'!X386)</f>
        <v>0</v>
      </c>
      <c r="Y386" s="93">
        <f>SUM('13:20'!Y386)</f>
        <v>0</v>
      </c>
      <c r="Z386" s="93">
        <f>SUM('13:20'!Z386)</f>
        <v>0</v>
      </c>
      <c r="AA386" s="93">
        <f>SUM('13:20'!AA386)</f>
        <v>0</v>
      </c>
      <c r="AB386" s="73"/>
      <c r="AC386" s="54"/>
      <c r="AD386" s="30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SUM('13:20'!G387)</f>
        <v>0</v>
      </c>
      <c r="H387" s="299">
        <f t="shared" si="70"/>
        <v>0</v>
      </c>
      <c r="I387" s="93">
        <f>SUM('13:20'!I387)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SUM('13:20'!O387)</f>
        <v>0</v>
      </c>
      <c r="P387" s="93">
        <f>SUM('13:20'!P387)</f>
        <v>0</v>
      </c>
      <c r="Q387" s="93">
        <f>SUM('13:20'!Q387)</f>
        <v>0</v>
      </c>
      <c r="R387" s="93">
        <f>SUM('13:20'!R387)</f>
        <v>0</v>
      </c>
      <c r="S387" s="93">
        <f>SUM('13:20'!S387)</f>
        <v>0</v>
      </c>
      <c r="T387" s="93">
        <f>SUM('13:20'!T387)</f>
        <v>0</v>
      </c>
      <c r="U387" s="93">
        <f>SUM('13:20'!U387)</f>
        <v>0</v>
      </c>
      <c r="V387" s="202">
        <f t="shared" si="73"/>
        <v>0</v>
      </c>
      <c r="W387" s="33" t="str">
        <f t="shared" si="74"/>
        <v/>
      </c>
      <c r="X387" s="93">
        <f>SUM('13:20'!X387)</f>
        <v>0</v>
      </c>
      <c r="Y387" s="93">
        <f>SUM('13:20'!Y387)</f>
        <v>0</v>
      </c>
      <c r="Z387" s="93">
        <f>SUM('13:20'!Z387)</f>
        <v>0</v>
      </c>
      <c r="AA387" s="93">
        <f>SUM('13:20'!AA387)</f>
        <v>0</v>
      </c>
      <c r="AB387" s="25"/>
      <c r="AC387" s="54"/>
      <c r="AD387" s="30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SUM('13:20'!G388)</f>
        <v>0</v>
      </c>
      <c r="H388" s="299">
        <f t="shared" si="70"/>
        <v>0</v>
      </c>
      <c r="I388" s="93">
        <f>SUM('13:20'!I388)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SUM('13:20'!O388)</f>
        <v>0</v>
      </c>
      <c r="P388" s="93">
        <f>SUM('13:20'!P388)</f>
        <v>0</v>
      </c>
      <c r="Q388" s="93">
        <f>SUM('13:20'!Q388)</f>
        <v>0</v>
      </c>
      <c r="R388" s="93">
        <f>SUM('13:20'!R388)</f>
        <v>0</v>
      </c>
      <c r="S388" s="93">
        <f>SUM('13:20'!S388)</f>
        <v>0</v>
      </c>
      <c r="T388" s="93">
        <f>SUM('13:20'!T388)</f>
        <v>0</v>
      </c>
      <c r="U388" s="93">
        <f>SUM('13:20'!U388)</f>
        <v>0</v>
      </c>
      <c r="V388" s="202">
        <f t="shared" si="73"/>
        <v>0</v>
      </c>
      <c r="W388" s="33" t="str">
        <f t="shared" si="74"/>
        <v/>
      </c>
      <c r="X388" s="93">
        <f>SUM('13:20'!X388)</f>
        <v>0</v>
      </c>
      <c r="Y388" s="93">
        <f>SUM('13:20'!Y388)</f>
        <v>0</v>
      </c>
      <c r="Z388" s="93">
        <f>SUM('13:20'!Z388)</f>
        <v>0</v>
      </c>
      <c r="AA388" s="93">
        <f>SUM('13:20'!AA388)</f>
        <v>0</v>
      </c>
      <c r="AB388" s="25"/>
      <c r="AC388" s="54"/>
      <c r="AD388" s="30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SUM('13:20'!G389)</f>
        <v>0</v>
      </c>
      <c r="H389" s="299">
        <f t="shared" si="70"/>
        <v>0</v>
      </c>
      <c r="I389" s="93">
        <f>SUM('13:20'!I389)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SUM('13:20'!O389)</f>
        <v>0</v>
      </c>
      <c r="P389" s="93">
        <f>SUM('13:20'!P389)</f>
        <v>0</v>
      </c>
      <c r="Q389" s="93">
        <f>SUM('13:20'!Q389)</f>
        <v>0</v>
      </c>
      <c r="R389" s="93">
        <f>SUM('13:20'!R389)</f>
        <v>0</v>
      </c>
      <c r="S389" s="93">
        <f>SUM('13:20'!S389)</f>
        <v>0</v>
      </c>
      <c r="T389" s="93">
        <f>SUM('13:20'!T389)</f>
        <v>0</v>
      </c>
      <c r="U389" s="93">
        <f>SUM('13:20'!U389)</f>
        <v>0</v>
      </c>
      <c r="V389" s="202">
        <f t="shared" si="73"/>
        <v>0</v>
      </c>
      <c r="W389" s="33" t="str">
        <f t="shared" si="74"/>
        <v/>
      </c>
      <c r="X389" s="93">
        <f>SUM('13:20'!X389)</f>
        <v>0</v>
      </c>
      <c r="Y389" s="93">
        <f>SUM('13:20'!Y389)</f>
        <v>0</v>
      </c>
      <c r="Z389" s="93">
        <f>SUM('13:20'!Z389)</f>
        <v>0</v>
      </c>
      <c r="AA389" s="93">
        <f>SUM('13:20'!AA389)</f>
        <v>0</v>
      </c>
      <c r="AB389" s="25"/>
      <c r="AC389" s="54"/>
      <c r="AD389" s="30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SUM('13:20'!G390)</f>
        <v>0</v>
      </c>
      <c r="H390" s="299">
        <f t="shared" si="70"/>
        <v>0</v>
      </c>
      <c r="I390" s="93">
        <f>SUM('13:20'!I390)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SUM('13:20'!O390)</f>
        <v>0</v>
      </c>
      <c r="P390" s="93">
        <f>SUM('13:20'!P390)</f>
        <v>0</v>
      </c>
      <c r="Q390" s="93">
        <f>SUM('13:20'!Q390)</f>
        <v>0</v>
      </c>
      <c r="R390" s="93">
        <f>SUM('13:20'!R390)</f>
        <v>0</v>
      </c>
      <c r="S390" s="93">
        <f>SUM('13:20'!S390)</f>
        <v>0</v>
      </c>
      <c r="T390" s="93">
        <f>SUM('13:20'!T390)</f>
        <v>0</v>
      </c>
      <c r="U390" s="93">
        <f>SUM('13:20'!U390)</f>
        <v>0</v>
      </c>
      <c r="V390" s="202">
        <f t="shared" si="73"/>
        <v>0</v>
      </c>
      <c r="W390" s="33" t="str">
        <f t="shared" si="74"/>
        <v/>
      </c>
      <c r="X390" s="93">
        <f>SUM('13:20'!X390)</f>
        <v>0</v>
      </c>
      <c r="Y390" s="93">
        <f>SUM('13:20'!Y390)</f>
        <v>0</v>
      </c>
      <c r="Z390" s="93">
        <f>SUM('13:20'!Z390)</f>
        <v>0</v>
      </c>
      <c r="AA390" s="93">
        <f>SUM('13:20'!AA390)</f>
        <v>0</v>
      </c>
      <c r="AB390" s="25"/>
      <c r="AC390" s="54"/>
      <c r="AD390" s="30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SUM('13:20'!G391)</f>
        <v>0</v>
      </c>
      <c r="H391" s="299">
        <f t="shared" si="70"/>
        <v>0</v>
      </c>
      <c r="I391" s="93">
        <f>SUM('13:20'!I391)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SUM('13:20'!O391)</f>
        <v>0</v>
      </c>
      <c r="P391" s="93">
        <f>SUM('13:20'!P391)</f>
        <v>0</v>
      </c>
      <c r="Q391" s="93">
        <f>SUM('13:20'!Q391)</f>
        <v>0</v>
      </c>
      <c r="R391" s="93">
        <f>SUM('13:20'!R391)</f>
        <v>0</v>
      </c>
      <c r="S391" s="93">
        <f>SUM('13:20'!S391)</f>
        <v>0</v>
      </c>
      <c r="T391" s="93">
        <f>SUM('13:20'!T391)</f>
        <v>0</v>
      </c>
      <c r="U391" s="93">
        <f>SUM('13:20'!U391)</f>
        <v>0</v>
      </c>
      <c r="V391" s="202"/>
      <c r="W391" s="33"/>
      <c r="X391" s="93">
        <f>SUM('13:20'!X391)</f>
        <v>0</v>
      </c>
      <c r="Y391" s="93">
        <f>SUM('13:20'!Y391)</f>
        <v>0</v>
      </c>
      <c r="Z391" s="93">
        <f>SUM('13:20'!Z391)</f>
        <v>0</v>
      </c>
      <c r="AA391" s="93">
        <f>SUM('13:20'!AA391)</f>
        <v>0</v>
      </c>
      <c r="AB391" s="25"/>
      <c r="AC391" s="54"/>
      <c r="AD391" s="30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SUM('13:20'!G392)</f>
        <v>0</v>
      </c>
      <c r="H392" s="299">
        <f t="shared" si="70"/>
        <v>0</v>
      </c>
      <c r="I392" s="93">
        <f>SUM('13:20'!I392)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SUM('13:20'!O392)</f>
        <v>0</v>
      </c>
      <c r="P392" s="93">
        <f>SUM('13:20'!P392)</f>
        <v>0</v>
      </c>
      <c r="Q392" s="93">
        <f>SUM('13:20'!Q392)</f>
        <v>0</v>
      </c>
      <c r="R392" s="93">
        <f>SUM('13:20'!R392)</f>
        <v>0</v>
      </c>
      <c r="S392" s="93">
        <f>SUM('13:20'!S392)</f>
        <v>0</v>
      </c>
      <c r="T392" s="93">
        <f>SUM('13:20'!T392)</f>
        <v>0</v>
      </c>
      <c r="U392" s="93">
        <f>SUM('13:20'!U392)</f>
        <v>0</v>
      </c>
      <c r="V392" s="202"/>
      <c r="W392" s="33"/>
      <c r="X392" s="93">
        <f>SUM('13:20'!X392)</f>
        <v>0</v>
      </c>
      <c r="Y392" s="93">
        <f>SUM('13:20'!Y392)</f>
        <v>0</v>
      </c>
      <c r="Z392" s="93">
        <f>SUM('13:20'!Z392)</f>
        <v>0</v>
      </c>
      <c r="AA392" s="93">
        <f>SUM('13:20'!AA392)</f>
        <v>0</v>
      </c>
      <c r="AB392" s="25"/>
      <c r="AC392" s="54"/>
      <c r="AD392" s="30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388</v>
      </c>
      <c r="C393" s="16" t="s">
        <v>390</v>
      </c>
      <c r="D393" s="17">
        <v>5.03</v>
      </c>
      <c r="E393" s="17"/>
      <c r="F393" s="6"/>
      <c r="G393" s="93">
        <f>SUM('13:20'!G393)</f>
        <v>0</v>
      </c>
      <c r="H393" s="299">
        <f t="shared" si="70"/>
        <v>0</v>
      </c>
      <c r="I393" s="93">
        <f>SUM('13:20'!I393)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SUM('13:20'!O393)</f>
        <v>0</v>
      </c>
      <c r="P393" s="93">
        <f>SUM('13:20'!P393)</f>
        <v>0</v>
      </c>
      <c r="Q393" s="93">
        <f>SUM('13:20'!Q393)</f>
        <v>0</v>
      </c>
      <c r="R393" s="93">
        <f>SUM('13:20'!R393)</f>
        <v>0</v>
      </c>
      <c r="S393" s="93">
        <f>SUM('13:20'!S393)</f>
        <v>0</v>
      </c>
      <c r="T393" s="93">
        <f>SUM('13:20'!T393)</f>
        <v>0</v>
      </c>
      <c r="U393" s="93">
        <f>SUM('13:20'!U393)</f>
        <v>0</v>
      </c>
      <c r="V393" s="202"/>
      <c r="W393" s="33"/>
      <c r="X393" s="93">
        <f>SUM('13:20'!X393)</f>
        <v>0</v>
      </c>
      <c r="Y393" s="93">
        <f>SUM('13:20'!Y393)</f>
        <v>0</v>
      </c>
      <c r="Z393" s="93">
        <f>SUM('13:20'!Z393)</f>
        <v>0</v>
      </c>
      <c r="AA393" s="93">
        <f>SUM('13:20'!AA393)</f>
        <v>0</v>
      </c>
      <c r="AB393" s="25"/>
      <c r="AC393" s="54"/>
      <c r="AD393" s="30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388</v>
      </c>
      <c r="C394" s="16" t="s">
        <v>392</v>
      </c>
      <c r="D394" s="17">
        <v>5.03</v>
      </c>
      <c r="E394" s="17"/>
      <c r="F394" s="6"/>
      <c r="G394" s="93">
        <f>SUM('13:20'!G394)</f>
        <v>0</v>
      </c>
      <c r="H394" s="299">
        <f t="shared" si="70"/>
        <v>0</v>
      </c>
      <c r="I394" s="93">
        <f>SUM('13:20'!I394)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SUM('13:20'!O394)</f>
        <v>0</v>
      </c>
      <c r="P394" s="93">
        <f>SUM('13:20'!P394)</f>
        <v>0</v>
      </c>
      <c r="Q394" s="93">
        <f>SUM('13:20'!Q394)</f>
        <v>0</v>
      </c>
      <c r="R394" s="93">
        <f>SUM('13:20'!R394)</f>
        <v>0</v>
      </c>
      <c r="S394" s="93">
        <f>SUM('13:20'!S394)</f>
        <v>0</v>
      </c>
      <c r="T394" s="93">
        <f>SUM('13:20'!T394)</f>
        <v>0</v>
      </c>
      <c r="U394" s="93">
        <f>SUM('13:20'!U394)</f>
        <v>0</v>
      </c>
      <c r="V394" s="202"/>
      <c r="W394" s="33"/>
      <c r="X394" s="93">
        <f>SUM('13:20'!X394)</f>
        <v>0</v>
      </c>
      <c r="Y394" s="93">
        <f>SUM('13:20'!Y394)</f>
        <v>0</v>
      </c>
      <c r="Z394" s="93">
        <f>SUM('13:20'!Z394)</f>
        <v>0</v>
      </c>
      <c r="AA394" s="93">
        <f>SUM('13:20'!AA394)</f>
        <v>0</v>
      </c>
      <c r="AB394" s="25"/>
      <c r="AC394" s="54"/>
      <c r="AD394" s="30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424</v>
      </c>
      <c r="C395" s="183" t="s">
        <v>364</v>
      </c>
      <c r="D395" s="17">
        <v>5.03</v>
      </c>
      <c r="E395" s="17"/>
      <c r="F395" s="6"/>
      <c r="G395" s="93">
        <f>SUM('13:20'!G395)</f>
        <v>0</v>
      </c>
      <c r="H395" s="299">
        <f t="shared" si="70"/>
        <v>0</v>
      </c>
      <c r="I395" s="93">
        <f>SUM('13:20'!I395)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SUM('13:20'!O395)</f>
        <v>0</v>
      </c>
      <c r="P395" s="93">
        <f>SUM('13:20'!P395)</f>
        <v>0</v>
      </c>
      <c r="Q395" s="93">
        <f>SUM('13:20'!Q395)</f>
        <v>0</v>
      </c>
      <c r="R395" s="93">
        <f>SUM('13:20'!R395)</f>
        <v>0</v>
      </c>
      <c r="S395" s="93">
        <f>SUM('13:20'!S395)</f>
        <v>0</v>
      </c>
      <c r="T395" s="93">
        <f>SUM('13:20'!T395)</f>
        <v>0</v>
      </c>
      <c r="U395" s="93">
        <f>SUM('13:20'!U395)</f>
        <v>0</v>
      </c>
      <c r="V395" s="202"/>
      <c r="W395" s="33"/>
      <c r="X395" s="93">
        <f>SUM('13:20'!X395)</f>
        <v>0</v>
      </c>
      <c r="Y395" s="93">
        <f>SUM('13:20'!Y395)</f>
        <v>0</v>
      </c>
      <c r="Z395" s="93">
        <f>SUM('13:20'!Z395)</f>
        <v>0</v>
      </c>
      <c r="AA395" s="93">
        <f>SUM('13:20'!AA395)</f>
        <v>0</v>
      </c>
      <c r="AB395" s="25"/>
      <c r="AC395" s="54"/>
      <c r="AD395" s="30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424</v>
      </c>
      <c r="C396" s="183" t="s">
        <v>365</v>
      </c>
      <c r="D396" s="17">
        <v>5.03</v>
      </c>
      <c r="E396" s="17"/>
      <c r="F396" s="6"/>
      <c r="G396" s="93">
        <f>SUM('13:20'!G396)</f>
        <v>0</v>
      </c>
      <c r="H396" s="299">
        <f t="shared" si="70"/>
        <v>0</v>
      </c>
      <c r="I396" s="93">
        <f>SUM('13:20'!I396)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SUM('13:20'!O396)</f>
        <v>0</v>
      </c>
      <c r="P396" s="93">
        <f>SUM('13:20'!P396)</f>
        <v>0</v>
      </c>
      <c r="Q396" s="93">
        <f>SUM('13:20'!Q396)</f>
        <v>0</v>
      </c>
      <c r="R396" s="93">
        <f>SUM('13:20'!R396)</f>
        <v>0</v>
      </c>
      <c r="S396" s="93">
        <f>SUM('13:20'!S396)</f>
        <v>0</v>
      </c>
      <c r="T396" s="93">
        <f>SUM('13:20'!T396)</f>
        <v>0</v>
      </c>
      <c r="U396" s="93">
        <f>SUM('13:20'!U396)</f>
        <v>0</v>
      </c>
      <c r="V396" s="202"/>
      <c r="W396" s="33"/>
      <c r="X396" s="93">
        <f>SUM('13:20'!X396)</f>
        <v>0</v>
      </c>
      <c r="Y396" s="93">
        <f>SUM('13:20'!Y396)</f>
        <v>0</v>
      </c>
      <c r="Z396" s="93">
        <f>SUM('13:20'!Z396)</f>
        <v>0</v>
      </c>
      <c r="AA396" s="93">
        <f>SUM('13:20'!AA396)</f>
        <v>0</v>
      </c>
      <c r="AB396" s="25"/>
      <c r="AC396" s="54"/>
      <c r="AD396" s="30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424</v>
      </c>
      <c r="C397" s="183" t="s">
        <v>366</v>
      </c>
      <c r="D397" s="17">
        <v>5.03</v>
      </c>
      <c r="E397" s="17"/>
      <c r="F397" s="6"/>
      <c r="G397" s="93">
        <f>SUM('13:20'!G397)</f>
        <v>0</v>
      </c>
      <c r="H397" s="299">
        <f t="shared" si="70"/>
        <v>0</v>
      </c>
      <c r="I397" s="93">
        <f>SUM('13:20'!I397)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SUM('13:20'!O397)</f>
        <v>0</v>
      </c>
      <c r="P397" s="93">
        <f>SUM('13:20'!P397)</f>
        <v>0</v>
      </c>
      <c r="Q397" s="93">
        <f>SUM('13:20'!Q397)</f>
        <v>0</v>
      </c>
      <c r="R397" s="93">
        <f>SUM('13:20'!R397)</f>
        <v>0</v>
      </c>
      <c r="S397" s="93">
        <f>SUM('13:20'!S397)</f>
        <v>0</v>
      </c>
      <c r="T397" s="93">
        <f>SUM('13:20'!T397)</f>
        <v>0</v>
      </c>
      <c r="U397" s="93">
        <f>SUM('13:20'!U397)</f>
        <v>0</v>
      </c>
      <c r="V397" s="202"/>
      <c r="W397" s="33"/>
      <c r="X397" s="93">
        <f>SUM('13:20'!X397)</f>
        <v>0</v>
      </c>
      <c r="Y397" s="93">
        <f>SUM('13:20'!Y397)</f>
        <v>0</v>
      </c>
      <c r="Z397" s="93">
        <f>SUM('13:20'!Z397)</f>
        <v>0</v>
      </c>
      <c r="AA397" s="93">
        <f>SUM('13:20'!AA397)</f>
        <v>0</v>
      </c>
      <c r="AB397" s="25"/>
      <c r="AC397" s="54"/>
      <c r="AD397" s="30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424</v>
      </c>
      <c r="C398" s="183" t="s">
        <v>367</v>
      </c>
      <c r="D398" s="17">
        <v>5.03</v>
      </c>
      <c r="E398" s="17"/>
      <c r="F398" s="6"/>
      <c r="G398" s="93">
        <f>SUM('13:20'!G398)</f>
        <v>0</v>
      </c>
      <c r="H398" s="299">
        <f t="shared" si="70"/>
        <v>0</v>
      </c>
      <c r="I398" s="93">
        <f>SUM('13:20'!I398)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SUM('13:20'!O398)</f>
        <v>0</v>
      </c>
      <c r="P398" s="93">
        <f>SUM('13:20'!P398)</f>
        <v>0</v>
      </c>
      <c r="Q398" s="93">
        <f>SUM('13:20'!Q398)</f>
        <v>0</v>
      </c>
      <c r="R398" s="93">
        <f>SUM('13:20'!R398)</f>
        <v>0</v>
      </c>
      <c r="S398" s="93">
        <f>SUM('13:20'!S398)</f>
        <v>0</v>
      </c>
      <c r="T398" s="93">
        <f>SUM('13:20'!T398)</f>
        <v>0</v>
      </c>
      <c r="U398" s="93">
        <f>SUM('13:20'!U398)</f>
        <v>0</v>
      </c>
      <c r="V398" s="202"/>
      <c r="W398" s="33"/>
      <c r="X398" s="93">
        <f>SUM('13:20'!X398)</f>
        <v>0</v>
      </c>
      <c r="Y398" s="93">
        <f>SUM('13:20'!Y398)</f>
        <v>0</v>
      </c>
      <c r="Z398" s="93">
        <f>SUM('13:20'!Z398)</f>
        <v>0</v>
      </c>
      <c r="AA398" s="93">
        <f>SUM('13:20'!AA398)</f>
        <v>0</v>
      </c>
      <c r="AB398" s="25"/>
      <c r="AC398" s="54"/>
      <c r="AD398" s="30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SUM('13:20'!G399)</f>
        <v>0</v>
      </c>
      <c r="H399" s="299">
        <f t="shared" si="70"/>
        <v>0</v>
      </c>
      <c r="I399" s="93">
        <f>SUM('13:20'!I399)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SUM('13:20'!O399)</f>
        <v>0</v>
      </c>
      <c r="P399" s="93">
        <f>SUM('13:20'!P399)</f>
        <v>0</v>
      </c>
      <c r="Q399" s="93">
        <f>SUM('13:20'!Q399)</f>
        <v>0</v>
      </c>
      <c r="R399" s="93">
        <f>SUM('13:20'!R399)</f>
        <v>0</v>
      </c>
      <c r="S399" s="93">
        <f>SUM('13:20'!S399)</f>
        <v>0</v>
      </c>
      <c r="T399" s="93">
        <f>SUM('13:20'!T399)</f>
        <v>0</v>
      </c>
      <c r="U399" s="93">
        <f>SUM('13:20'!U399)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SUM('13:20'!X399)</f>
        <v>0</v>
      </c>
      <c r="Y399" s="93">
        <f>SUM('13:20'!Y399)</f>
        <v>0</v>
      </c>
      <c r="Z399" s="93">
        <f>SUM('13:20'!Z399)</f>
        <v>0</v>
      </c>
      <c r="AA399" s="93">
        <f>SUM('13:20'!AA399)</f>
        <v>0</v>
      </c>
      <c r="AB399" s="73"/>
      <c r="AC399" s="54"/>
      <c r="AD399" s="30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SUM('13:20'!G400)</f>
        <v>0</v>
      </c>
      <c r="H400" s="299">
        <f t="shared" si="70"/>
        <v>0</v>
      </c>
      <c r="I400" s="93">
        <f>SUM('13:20'!I400)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SUM('13:20'!O400)</f>
        <v>0</v>
      </c>
      <c r="P400" s="93">
        <f>SUM('13:20'!P400)</f>
        <v>0</v>
      </c>
      <c r="Q400" s="93">
        <f>SUM('13:20'!Q400)</f>
        <v>0</v>
      </c>
      <c r="R400" s="93">
        <f>SUM('13:20'!R400)</f>
        <v>0</v>
      </c>
      <c r="S400" s="93">
        <f>SUM('13:20'!S400)</f>
        <v>0</v>
      </c>
      <c r="T400" s="93">
        <f>SUM('13:20'!T400)</f>
        <v>0</v>
      </c>
      <c r="U400" s="93">
        <f>SUM('13:20'!U400)</f>
        <v>0</v>
      </c>
      <c r="V400" s="202">
        <f t="shared" si="76"/>
        <v>0</v>
      </c>
      <c r="W400" s="33" t="str">
        <f t="shared" si="77"/>
        <v/>
      </c>
      <c r="X400" s="93">
        <f>SUM('13:20'!X400)</f>
        <v>0</v>
      </c>
      <c r="Y400" s="93">
        <f>SUM('13:20'!Y400)</f>
        <v>0</v>
      </c>
      <c r="Z400" s="93">
        <f>SUM('13:20'!Z400)</f>
        <v>0</v>
      </c>
      <c r="AA400" s="93">
        <f>SUM('13:20'!AA400)</f>
        <v>0</v>
      </c>
      <c r="AB400" s="73"/>
      <c r="AC400" s="54"/>
      <c r="AD400" s="30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SUM('13:20'!G401)</f>
        <v>0</v>
      </c>
      <c r="H401" s="299">
        <f t="shared" si="70"/>
        <v>0</v>
      </c>
      <c r="I401" s="93">
        <f>SUM('13:20'!I401)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SUM('13:20'!O401)</f>
        <v>0</v>
      </c>
      <c r="P401" s="93">
        <f>SUM('13:20'!P401)</f>
        <v>0</v>
      </c>
      <c r="Q401" s="93">
        <f>SUM('13:20'!Q401)</f>
        <v>0</v>
      </c>
      <c r="R401" s="93">
        <f>SUM('13:20'!R401)</f>
        <v>0</v>
      </c>
      <c r="S401" s="93">
        <f>SUM('13:20'!S401)</f>
        <v>0</v>
      </c>
      <c r="T401" s="93">
        <f>SUM('13:20'!T401)</f>
        <v>0</v>
      </c>
      <c r="U401" s="93">
        <f>SUM('13:20'!U401)</f>
        <v>0</v>
      </c>
      <c r="V401" s="202">
        <f t="shared" si="76"/>
        <v>0</v>
      </c>
      <c r="W401" s="33" t="str">
        <f t="shared" si="77"/>
        <v/>
      </c>
      <c r="X401" s="93">
        <f>SUM('13:20'!X401)</f>
        <v>0</v>
      </c>
      <c r="Y401" s="93">
        <f>SUM('13:20'!Y401)</f>
        <v>0</v>
      </c>
      <c r="Z401" s="93">
        <f>SUM('13:20'!Z401)</f>
        <v>0</v>
      </c>
      <c r="AA401" s="93">
        <f>SUM('13:20'!AA401)</f>
        <v>0</v>
      </c>
      <c r="AB401" s="73"/>
      <c r="AC401" s="54"/>
      <c r="AD401" s="30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SUM('13:20'!G402)</f>
        <v>0</v>
      </c>
      <c r="H402" s="299">
        <f t="shared" si="70"/>
        <v>0</v>
      </c>
      <c r="I402" s="93">
        <f>SUM('13:20'!I402)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SUM('13:20'!O402)</f>
        <v>0</v>
      </c>
      <c r="P402" s="93">
        <f>SUM('13:20'!P402)</f>
        <v>0</v>
      </c>
      <c r="Q402" s="93">
        <f>SUM('13:20'!Q402)</f>
        <v>0</v>
      </c>
      <c r="R402" s="93">
        <f>SUM('13:20'!R402)</f>
        <v>0</v>
      </c>
      <c r="S402" s="93">
        <f>SUM('13:20'!S402)</f>
        <v>0</v>
      </c>
      <c r="T402" s="93">
        <f>SUM('13:20'!T402)</f>
        <v>0</v>
      </c>
      <c r="U402" s="93">
        <f>SUM('13:20'!U402)</f>
        <v>0</v>
      </c>
      <c r="V402" s="202">
        <f t="shared" si="76"/>
        <v>0</v>
      </c>
      <c r="W402" s="33" t="str">
        <f t="shared" si="77"/>
        <v/>
      </c>
      <c r="X402" s="93">
        <f>SUM('13:20'!X402)</f>
        <v>0</v>
      </c>
      <c r="Y402" s="93">
        <f>SUM('13:20'!Y402)</f>
        <v>0</v>
      </c>
      <c r="Z402" s="93">
        <f>SUM('13:20'!Z402)</f>
        <v>0</v>
      </c>
      <c r="AA402" s="93">
        <f>SUM('13:20'!AA402)</f>
        <v>0</v>
      </c>
      <c r="AB402" s="73"/>
      <c r="AC402" s="54"/>
      <c r="AD402" s="30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SUM('13:20'!G403)</f>
        <v>0</v>
      </c>
      <c r="H403" s="299">
        <f t="shared" si="70"/>
        <v>0</v>
      </c>
      <c r="I403" s="93">
        <f>SUM('13:20'!I403)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SUM('13:20'!O403)</f>
        <v>0</v>
      </c>
      <c r="P403" s="93">
        <f>SUM('13:20'!P403)</f>
        <v>0</v>
      </c>
      <c r="Q403" s="93">
        <f>SUM('13:20'!Q403)</f>
        <v>0</v>
      </c>
      <c r="R403" s="93">
        <f>SUM('13:20'!R403)</f>
        <v>0</v>
      </c>
      <c r="S403" s="93">
        <f>SUM('13:20'!S403)</f>
        <v>0</v>
      </c>
      <c r="T403" s="93">
        <f>SUM('13:20'!T403)</f>
        <v>0</v>
      </c>
      <c r="U403" s="93">
        <f>SUM('13:20'!U403)</f>
        <v>0</v>
      </c>
      <c r="V403" s="202">
        <f t="shared" si="76"/>
        <v>0</v>
      </c>
      <c r="W403" s="33" t="str">
        <f t="shared" si="77"/>
        <v/>
      </c>
      <c r="X403" s="93">
        <f>SUM('13:20'!X403)</f>
        <v>0</v>
      </c>
      <c r="Y403" s="93">
        <f>SUM('13:20'!Y403)</f>
        <v>0</v>
      </c>
      <c r="Z403" s="93">
        <f>SUM('13:20'!Z403)</f>
        <v>0</v>
      </c>
      <c r="AA403" s="93">
        <f>SUM('13:20'!AA403)</f>
        <v>0</v>
      </c>
      <c r="AB403" s="73"/>
      <c r="AC403" s="54"/>
      <c r="AD403" s="30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SUM('13:20'!G404)</f>
        <v>0</v>
      </c>
      <c r="H404" s="299">
        <f t="shared" si="70"/>
        <v>0</v>
      </c>
      <c r="I404" s="93">
        <f>SUM('13:20'!I404)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SUM('13:20'!O404)</f>
        <v>0</v>
      </c>
      <c r="P404" s="93">
        <f>SUM('13:20'!P404)</f>
        <v>0</v>
      </c>
      <c r="Q404" s="93">
        <f>SUM('13:20'!Q404)</f>
        <v>0</v>
      </c>
      <c r="R404" s="93">
        <f>SUM('13:20'!R404)</f>
        <v>0</v>
      </c>
      <c r="S404" s="93">
        <f>SUM('13:20'!S404)</f>
        <v>0</v>
      </c>
      <c r="T404" s="93">
        <f>SUM('13:20'!T404)</f>
        <v>0</v>
      </c>
      <c r="U404" s="93">
        <f>SUM('13:20'!U404)</f>
        <v>0</v>
      </c>
      <c r="V404" s="202">
        <f t="shared" si="76"/>
        <v>0</v>
      </c>
      <c r="W404" s="33" t="str">
        <f t="shared" si="77"/>
        <v/>
      </c>
      <c r="X404" s="93">
        <f>SUM('13:20'!X404)</f>
        <v>0</v>
      </c>
      <c r="Y404" s="93">
        <f>SUM('13:20'!Y404)</f>
        <v>0</v>
      </c>
      <c r="Z404" s="93">
        <f>SUM('13:20'!Z404)</f>
        <v>0</v>
      </c>
      <c r="AA404" s="93">
        <f>SUM('13:20'!AA404)</f>
        <v>0</v>
      </c>
      <c r="AB404" s="73"/>
      <c r="AC404" s="54"/>
      <c r="AD404" s="30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SUM('13:20'!G405)</f>
        <v>0</v>
      </c>
      <c r="H405" s="299">
        <f t="shared" si="70"/>
        <v>0</v>
      </c>
      <c r="I405" s="93">
        <f>SUM('13:20'!I405)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SUM('13:20'!O405)</f>
        <v>0</v>
      </c>
      <c r="P405" s="93">
        <f>SUM('13:20'!P405)</f>
        <v>0</v>
      </c>
      <c r="Q405" s="93">
        <f>SUM('13:20'!Q405)</f>
        <v>0</v>
      </c>
      <c r="R405" s="93">
        <f>SUM('13:20'!R405)</f>
        <v>0</v>
      </c>
      <c r="S405" s="93">
        <f>SUM('13:20'!S405)</f>
        <v>0</v>
      </c>
      <c r="T405" s="93">
        <f>SUM('13:20'!T405)</f>
        <v>0</v>
      </c>
      <c r="U405" s="93">
        <f>SUM('13:20'!U405)</f>
        <v>0</v>
      </c>
      <c r="V405" s="202">
        <f t="shared" si="76"/>
        <v>0</v>
      </c>
      <c r="W405" s="33" t="str">
        <f t="shared" si="77"/>
        <v/>
      </c>
      <c r="X405" s="93">
        <f>SUM('13:20'!X405)</f>
        <v>0</v>
      </c>
      <c r="Y405" s="93">
        <f>SUM('13:20'!Y405)</f>
        <v>0</v>
      </c>
      <c r="Z405" s="93">
        <f>SUM('13:20'!Z405)</f>
        <v>0</v>
      </c>
      <c r="AA405" s="93">
        <f>SUM('13:20'!AA405)</f>
        <v>0</v>
      </c>
      <c r="AB405" s="73"/>
      <c r="AC405" s="54"/>
      <c r="AD405" s="30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SUM('13:20'!G406)</f>
        <v>0</v>
      </c>
      <c r="H406" s="299">
        <f t="shared" si="70"/>
        <v>0</v>
      </c>
      <c r="I406" s="93">
        <f>SUM('13:20'!I406)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SUM('13:20'!O406)</f>
        <v>0</v>
      </c>
      <c r="P406" s="93">
        <f>SUM('13:20'!P406)</f>
        <v>0</v>
      </c>
      <c r="Q406" s="93">
        <f>SUM('13:20'!Q406)</f>
        <v>0</v>
      </c>
      <c r="R406" s="93">
        <f>SUM('13:20'!R406)</f>
        <v>0</v>
      </c>
      <c r="S406" s="93">
        <f>SUM('13:20'!S406)</f>
        <v>0</v>
      </c>
      <c r="T406" s="93">
        <f>SUM('13:20'!T406)</f>
        <v>0</v>
      </c>
      <c r="U406" s="93">
        <f>SUM('13:20'!U406)</f>
        <v>0</v>
      </c>
      <c r="V406" s="202">
        <f t="shared" si="76"/>
        <v>0</v>
      </c>
      <c r="W406" s="33" t="str">
        <f t="shared" si="77"/>
        <v/>
      </c>
      <c r="X406" s="93">
        <f>SUM('13:20'!X406)</f>
        <v>0</v>
      </c>
      <c r="Y406" s="93">
        <f>SUM('13:20'!Y406)</f>
        <v>0</v>
      </c>
      <c r="Z406" s="93">
        <f>SUM('13:20'!Z406)</f>
        <v>0</v>
      </c>
      <c r="AA406" s="93">
        <f>SUM('13:20'!AA406)</f>
        <v>0</v>
      </c>
      <c r="AB406" s="73"/>
      <c r="AC406" s="54"/>
      <c r="AD406" s="30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SUM('13:20'!G407)</f>
        <v>0</v>
      </c>
      <c r="H407" s="299">
        <f t="shared" si="70"/>
        <v>0</v>
      </c>
      <c r="I407" s="93">
        <f>SUM('13:20'!I407)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SUM('13:20'!O407)</f>
        <v>0</v>
      </c>
      <c r="P407" s="93">
        <f>SUM('13:20'!P407)</f>
        <v>0</v>
      </c>
      <c r="Q407" s="93">
        <f>SUM('13:20'!Q407)</f>
        <v>0</v>
      </c>
      <c r="R407" s="93">
        <f>SUM('13:20'!R407)</f>
        <v>0</v>
      </c>
      <c r="S407" s="93">
        <f>SUM('13:20'!S407)</f>
        <v>0</v>
      </c>
      <c r="T407" s="93">
        <f>SUM('13:20'!T407)</f>
        <v>0</v>
      </c>
      <c r="U407" s="93">
        <f>SUM('13:20'!U407)</f>
        <v>0</v>
      </c>
      <c r="V407" s="202">
        <f t="shared" si="76"/>
        <v>0</v>
      </c>
      <c r="W407" s="33" t="str">
        <f t="shared" si="77"/>
        <v/>
      </c>
      <c r="X407" s="93">
        <f>SUM('13:20'!X407)</f>
        <v>0</v>
      </c>
      <c r="Y407" s="93">
        <f>SUM('13:20'!Y407)</f>
        <v>0</v>
      </c>
      <c r="Z407" s="93">
        <f>SUM('13:20'!Z407)</f>
        <v>0</v>
      </c>
      <c r="AA407" s="93">
        <f>SUM('13:20'!AA407)</f>
        <v>0</v>
      </c>
      <c r="AB407" s="73"/>
      <c r="AC407" s="54"/>
      <c r="AD407" s="30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SUM('13:20'!G408)</f>
        <v>0</v>
      </c>
      <c r="H408" s="299">
        <f t="shared" si="70"/>
        <v>0</v>
      </c>
      <c r="I408" s="93">
        <f>SUM('13:20'!I408)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SUM('13:20'!O408)</f>
        <v>0</v>
      </c>
      <c r="P408" s="93">
        <f>SUM('13:20'!P408)</f>
        <v>0</v>
      </c>
      <c r="Q408" s="93">
        <f>SUM('13:20'!Q408)</f>
        <v>0</v>
      </c>
      <c r="R408" s="93">
        <f>SUM('13:20'!R408)</f>
        <v>0</v>
      </c>
      <c r="S408" s="93">
        <f>SUM('13:20'!S408)</f>
        <v>0</v>
      </c>
      <c r="T408" s="93">
        <f>SUM('13:20'!T408)</f>
        <v>0</v>
      </c>
      <c r="U408" s="93">
        <f>SUM('13:20'!U408)</f>
        <v>0</v>
      </c>
      <c r="V408" s="202">
        <f t="shared" si="76"/>
        <v>0</v>
      </c>
      <c r="W408" s="33" t="str">
        <f t="shared" si="77"/>
        <v/>
      </c>
      <c r="X408" s="93">
        <f>SUM('13:20'!X408)</f>
        <v>0</v>
      </c>
      <c r="Y408" s="93">
        <f>SUM('13:20'!Y408)</f>
        <v>0</v>
      </c>
      <c r="Z408" s="93">
        <f>SUM('13:20'!Z408)</f>
        <v>0</v>
      </c>
      <c r="AA408" s="93">
        <f>SUM('13:20'!AA408)</f>
        <v>0</v>
      </c>
      <c r="AB408" s="73"/>
      <c r="AC408" s="54"/>
      <c r="AD408" s="30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430</v>
      </c>
      <c r="C409" s="183" t="s">
        <v>427</v>
      </c>
      <c r="D409" s="17">
        <v>50.3</v>
      </c>
      <c r="E409" s="17"/>
      <c r="F409" s="6"/>
      <c r="G409" s="93">
        <f>SUM('13:20'!G409)</f>
        <v>0</v>
      </c>
      <c r="H409" s="299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0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401</v>
      </c>
      <c r="C410" s="183" t="s">
        <v>399</v>
      </c>
      <c r="D410" s="17">
        <v>5</v>
      </c>
      <c r="E410" s="17"/>
      <c r="F410" s="6"/>
      <c r="G410" s="93">
        <f>SUM('13:20'!G410)</f>
        <v>0</v>
      </c>
      <c r="H410" s="299">
        <f t="shared" si="70"/>
        <v>0</v>
      </c>
      <c r="I410" s="93">
        <f>SUM('13:20'!I410)</f>
        <v>0</v>
      </c>
      <c r="J410" s="31"/>
      <c r="K410" s="35"/>
      <c r="L410" s="87">
        <v>50</v>
      </c>
      <c r="M410" s="36"/>
      <c r="N410" s="31"/>
      <c r="O410" s="93">
        <f>SUM('13:20'!O410)</f>
        <v>0</v>
      </c>
      <c r="P410" s="93">
        <f>SUM('13:20'!P410)</f>
        <v>0</v>
      </c>
      <c r="Q410" s="93">
        <f>SUM('13:20'!Q410)</f>
        <v>0</v>
      </c>
      <c r="R410" s="93">
        <f>SUM('13:20'!R410)</f>
        <v>0</v>
      </c>
      <c r="S410" s="93">
        <f>SUM('13:20'!S410)</f>
        <v>0</v>
      </c>
      <c r="T410" s="93">
        <f>SUM('13:20'!T410)</f>
        <v>0</v>
      </c>
      <c r="U410" s="93">
        <f>SUM('13:20'!U410)</f>
        <v>0</v>
      </c>
      <c r="V410" s="202"/>
      <c r="W410" s="33"/>
      <c r="X410" s="93">
        <f>SUM('13:20'!X410)</f>
        <v>0</v>
      </c>
      <c r="Y410" s="93">
        <f>SUM('13:20'!Y410)</f>
        <v>0</v>
      </c>
      <c r="Z410" s="93">
        <f>SUM('13:20'!Z410)</f>
        <v>0</v>
      </c>
      <c r="AA410" s="93">
        <f>SUM('13:20'!AA410)</f>
        <v>0</v>
      </c>
      <c r="AB410" s="73"/>
      <c r="AC410" s="54"/>
      <c r="AD410" s="30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SUM('13:20'!G411)</f>
        <v>0</v>
      </c>
      <c r="H411" s="299">
        <f t="shared" si="70"/>
        <v>0</v>
      </c>
      <c r="I411" s="93">
        <f>SUM('13:20'!I411)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SUM('13:20'!O411)</f>
        <v>0</v>
      </c>
      <c r="P411" s="93">
        <f>SUM('13:20'!P411)</f>
        <v>0</v>
      </c>
      <c r="Q411" s="93">
        <f>SUM('13:20'!Q411)</f>
        <v>0</v>
      </c>
      <c r="R411" s="93">
        <f>SUM('13:20'!R411)</f>
        <v>0</v>
      </c>
      <c r="S411" s="93">
        <f>SUM('13:20'!S411)</f>
        <v>0</v>
      </c>
      <c r="T411" s="93">
        <f>SUM('13:20'!T411)</f>
        <v>0</v>
      </c>
      <c r="U411" s="93">
        <f>SUM('13:20'!U411)</f>
        <v>0</v>
      </c>
      <c r="V411" s="202">
        <f>SUM(X411:AA411)</f>
        <v>0</v>
      </c>
      <c r="W411" s="33" t="str">
        <f>IF(ISERROR(V411/G411),"",V411/G411)</f>
        <v/>
      </c>
      <c r="X411" s="93">
        <f>SUM('13:20'!X411)</f>
        <v>0</v>
      </c>
      <c r="Y411" s="93">
        <f>SUM('13:20'!Y411)</f>
        <v>0</v>
      </c>
      <c r="Z411" s="93">
        <f>SUM('13:20'!Z411)</f>
        <v>0</v>
      </c>
      <c r="AA411" s="93">
        <f>SUM('13:20'!AA411)</f>
        <v>0</v>
      </c>
      <c r="AB411" s="73"/>
      <c r="AC411" s="54"/>
      <c r="AD411" s="30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SUM('13:20'!G412)</f>
        <v>0</v>
      </c>
      <c r="H412" s="299">
        <f t="shared" si="70"/>
        <v>0</v>
      </c>
      <c r="I412" s="93">
        <f>SUM('13:20'!I412)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SUM('13:20'!O412)</f>
        <v>0</v>
      </c>
      <c r="P412" s="93">
        <f>SUM('13:20'!P412)</f>
        <v>0</v>
      </c>
      <c r="Q412" s="93">
        <f>SUM('13:20'!Q412)</f>
        <v>0</v>
      </c>
      <c r="R412" s="93">
        <f>SUM('13:20'!R412)</f>
        <v>0</v>
      </c>
      <c r="S412" s="93">
        <f>SUM('13:20'!S412)</f>
        <v>0</v>
      </c>
      <c r="T412" s="93">
        <f>SUM('13:20'!T412)</f>
        <v>0</v>
      </c>
      <c r="U412" s="93">
        <f>SUM('13:20'!U412)</f>
        <v>0</v>
      </c>
      <c r="V412" s="202">
        <f>SUM(X412:AA412)</f>
        <v>0</v>
      </c>
      <c r="W412" s="33" t="str">
        <f>IF(ISERROR(V412/G412),"",V412/G412)</f>
        <v/>
      </c>
      <c r="X412" s="93">
        <f>SUM('13:20'!X412)</f>
        <v>0</v>
      </c>
      <c r="Y412" s="93">
        <f>SUM('13:20'!Y412)</f>
        <v>0</v>
      </c>
      <c r="Z412" s="93">
        <f>SUM('13:20'!Z412)</f>
        <v>0</v>
      </c>
      <c r="AA412" s="93">
        <f>SUM('13:20'!AA412)</f>
        <v>0</v>
      </c>
      <c r="AB412" s="73"/>
      <c r="AC412" s="54"/>
      <c r="AD412" s="30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SUM('13:20'!G413)</f>
        <v>0</v>
      </c>
      <c r="H413" s="299">
        <f t="shared" si="70"/>
        <v>0</v>
      </c>
      <c r="I413" s="93">
        <f>SUM('13:20'!I413)</f>
        <v>0</v>
      </c>
      <c r="J413" s="31"/>
      <c r="K413" s="35"/>
      <c r="L413" s="87"/>
      <c r="M413" s="36"/>
      <c r="N413" s="31"/>
      <c r="O413" s="93">
        <f>SUM('13:20'!O413)</f>
        <v>0</v>
      </c>
      <c r="P413" s="93">
        <f>SUM('13:20'!P413)</f>
        <v>0</v>
      </c>
      <c r="Q413" s="93">
        <f>SUM('13:20'!Q413)</f>
        <v>0</v>
      </c>
      <c r="R413" s="93">
        <f>SUM('13:20'!R413)</f>
        <v>0</v>
      </c>
      <c r="S413" s="93">
        <f>SUM('13:20'!S413)</f>
        <v>0</v>
      </c>
      <c r="T413" s="93">
        <f>SUM('13:20'!T413)</f>
        <v>0</v>
      </c>
      <c r="U413" s="93">
        <f>SUM('13:20'!U413)</f>
        <v>0</v>
      </c>
      <c r="V413" s="202"/>
      <c r="W413" s="33"/>
      <c r="X413" s="93">
        <f>SUM('13:20'!X413)</f>
        <v>0</v>
      </c>
      <c r="Y413" s="93">
        <f>SUM('13:20'!Y413)</f>
        <v>0</v>
      </c>
      <c r="Z413" s="93">
        <f>SUM('13:20'!Z413)</f>
        <v>0</v>
      </c>
      <c r="AA413" s="93">
        <f>SUM('13:20'!AA413)</f>
        <v>0</v>
      </c>
      <c r="AB413" s="73"/>
      <c r="AC413" s="54"/>
      <c r="AD413" s="30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SUM('13:20'!G414)</f>
        <v>0</v>
      </c>
      <c r="H414" s="299">
        <f t="shared" si="70"/>
        <v>0</v>
      </c>
      <c r="I414" s="93">
        <f>SUM('13:20'!I414)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SUM('13:20'!O414)</f>
        <v>0</v>
      </c>
      <c r="P414" s="93">
        <f>SUM('13:20'!P414)</f>
        <v>0</v>
      </c>
      <c r="Q414" s="93">
        <f>SUM('13:20'!Q414)</f>
        <v>0</v>
      </c>
      <c r="R414" s="93">
        <f>SUM('13:20'!R414)</f>
        <v>0</v>
      </c>
      <c r="S414" s="93">
        <f>SUM('13:20'!S414)</f>
        <v>0</v>
      </c>
      <c r="T414" s="93">
        <f>SUM('13:20'!T414)</f>
        <v>0</v>
      </c>
      <c r="U414" s="93">
        <f>SUM('13:20'!U414)</f>
        <v>0</v>
      </c>
      <c r="V414" s="202">
        <f>SUM(X414:AA414)</f>
        <v>0</v>
      </c>
      <c r="W414" s="33" t="str">
        <f>IF(ISERROR(V414/G414),"",V414/G414)</f>
        <v/>
      </c>
      <c r="X414" s="93">
        <f>SUM('13:20'!X414)</f>
        <v>0</v>
      </c>
      <c r="Y414" s="93">
        <f>SUM('13:20'!Y414)</f>
        <v>0</v>
      </c>
      <c r="Z414" s="93">
        <f>SUM('13:20'!Z414)</f>
        <v>0</v>
      </c>
      <c r="AA414" s="93">
        <f>SUM('13:20'!AA414)</f>
        <v>0</v>
      </c>
      <c r="AB414" s="73"/>
      <c r="AC414" s="54"/>
      <c r="AD414" s="30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SUM('13:20'!G415)</f>
        <v>0</v>
      </c>
      <c r="H415" s="299">
        <f t="shared" si="70"/>
        <v>0</v>
      </c>
      <c r="I415" s="93">
        <f>SUM('13:20'!I415)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SUM('13:20'!O415)</f>
        <v>0</v>
      </c>
      <c r="P415" s="93">
        <f>SUM('13:20'!P415)</f>
        <v>0</v>
      </c>
      <c r="Q415" s="93">
        <f>SUM('13:20'!Q415)</f>
        <v>0</v>
      </c>
      <c r="R415" s="93">
        <f>SUM('13:20'!R415)</f>
        <v>0</v>
      </c>
      <c r="S415" s="93">
        <f>SUM('13:20'!S415)</f>
        <v>0</v>
      </c>
      <c r="T415" s="93">
        <f>SUM('13:20'!T415)</f>
        <v>0</v>
      </c>
      <c r="U415" s="93">
        <f>SUM('13:20'!U415)</f>
        <v>0</v>
      </c>
      <c r="V415" s="202">
        <f>SUM(X415:AA415)</f>
        <v>0</v>
      </c>
      <c r="W415" s="33" t="str">
        <f>IF(ISERROR(V415/G415),"",V415/G415)</f>
        <v/>
      </c>
      <c r="X415" s="93">
        <f>SUM('13:20'!X415)</f>
        <v>0</v>
      </c>
      <c r="Y415" s="93">
        <f>SUM('13:20'!Y415)</f>
        <v>0</v>
      </c>
      <c r="Z415" s="93">
        <f>SUM('13:20'!Z415)</f>
        <v>0</v>
      </c>
      <c r="AA415" s="93">
        <f>SUM('13:20'!AA415)</f>
        <v>0</v>
      </c>
      <c r="AB415" s="73"/>
      <c r="AC415" s="54"/>
      <c r="AD415" s="30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SUM('13:20'!G416)</f>
        <v>0</v>
      </c>
      <c r="H416" s="299">
        <f t="shared" si="70"/>
        <v>0</v>
      </c>
      <c r="I416" s="93">
        <f>SUM('13:20'!I416)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SUM('13:20'!O416)</f>
        <v>0</v>
      </c>
      <c r="P416" s="93">
        <f>SUM('13:20'!P416)</f>
        <v>0</v>
      </c>
      <c r="Q416" s="93">
        <f>SUM('13:20'!Q416)</f>
        <v>0</v>
      </c>
      <c r="R416" s="93">
        <f>SUM('13:20'!R416)</f>
        <v>0</v>
      </c>
      <c r="S416" s="93">
        <f>SUM('13:20'!S416)</f>
        <v>0</v>
      </c>
      <c r="T416" s="93">
        <f>SUM('13:20'!T416)</f>
        <v>0</v>
      </c>
      <c r="U416" s="93">
        <f>SUM('13:20'!U416)</f>
        <v>0</v>
      </c>
      <c r="V416" s="202">
        <f>SUM(X416:AA416)</f>
        <v>0</v>
      </c>
      <c r="W416" s="33" t="str">
        <f>IF(ISERROR(V416/G416),"",V416/G416)</f>
        <v/>
      </c>
      <c r="X416" s="93">
        <f>SUM('13:20'!X416)</f>
        <v>0</v>
      </c>
      <c r="Y416" s="93">
        <f>SUM('13:20'!Y416)</f>
        <v>0</v>
      </c>
      <c r="Z416" s="93">
        <f>SUM('13:20'!Z416)</f>
        <v>0</v>
      </c>
      <c r="AA416" s="93">
        <f>SUM('13:20'!AA416)</f>
        <v>0</v>
      </c>
      <c r="AB416" s="73"/>
      <c r="AC416" s="54"/>
      <c r="AD416" s="30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SUM('13:20'!G417)</f>
        <v>0</v>
      </c>
      <c r="H417" s="299">
        <f t="shared" si="70"/>
        <v>0</v>
      </c>
      <c r="I417" s="93">
        <f>SUM('13:20'!I417)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SUM('13:20'!O417)</f>
        <v>0</v>
      </c>
      <c r="P417" s="93">
        <f>SUM('13:20'!P417)</f>
        <v>0</v>
      </c>
      <c r="Q417" s="93">
        <f>SUM('13:20'!Q417)</f>
        <v>0</v>
      </c>
      <c r="R417" s="93">
        <f>SUM('13:20'!R417)</f>
        <v>0</v>
      </c>
      <c r="S417" s="93">
        <f>SUM('13:20'!S417)</f>
        <v>0</v>
      </c>
      <c r="T417" s="93">
        <f>SUM('13:20'!T417)</f>
        <v>0</v>
      </c>
      <c r="U417" s="93">
        <f>SUM('13:20'!U417)</f>
        <v>0</v>
      </c>
      <c r="V417" s="202">
        <f>SUM(X417:AA417)</f>
        <v>0</v>
      </c>
      <c r="W417" s="33" t="str">
        <f>IF(ISERROR(V417/G417),"",V417/G417)</f>
        <v/>
      </c>
      <c r="X417" s="93">
        <f>SUM('13:20'!X417)</f>
        <v>0</v>
      </c>
      <c r="Y417" s="93">
        <f>SUM('13:20'!Y417)</f>
        <v>0</v>
      </c>
      <c r="Z417" s="93">
        <f>SUM('13:20'!Z417)</f>
        <v>0</v>
      </c>
      <c r="AA417" s="93">
        <f>SUM('13:20'!AA417)</f>
        <v>0</v>
      </c>
      <c r="AB417" s="73"/>
      <c r="AC417" s="54"/>
      <c r="AD417" s="30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SUM('13:20'!G418)</f>
        <v>0</v>
      </c>
      <c r="H418" s="299">
        <f t="shared" si="70"/>
        <v>0</v>
      </c>
      <c r="I418" s="93">
        <f>SUM('13:20'!I418)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SUM('13:20'!O418)</f>
        <v>0</v>
      </c>
      <c r="P418" s="93">
        <f>SUM('13:20'!P418)</f>
        <v>0</v>
      </c>
      <c r="Q418" s="93">
        <f>SUM('13:20'!Q418)</f>
        <v>0</v>
      </c>
      <c r="R418" s="93">
        <f>SUM('13:20'!R418)</f>
        <v>0</v>
      </c>
      <c r="S418" s="93">
        <f>SUM('13:20'!S418)</f>
        <v>0</v>
      </c>
      <c r="T418" s="93">
        <f>SUM('13:20'!T418)</f>
        <v>0</v>
      </c>
      <c r="U418" s="93">
        <f>SUM('13:20'!U418)</f>
        <v>0</v>
      </c>
      <c r="V418" s="202"/>
      <c r="W418" s="33"/>
      <c r="X418" s="93">
        <f>SUM('13:20'!X418)</f>
        <v>0</v>
      </c>
      <c r="Y418" s="93">
        <f>SUM('13:20'!Y418)</f>
        <v>0</v>
      </c>
      <c r="Z418" s="93">
        <f>SUM('13:20'!Z418)</f>
        <v>0</v>
      </c>
      <c r="AA418" s="93">
        <f>SUM('13:20'!AA418)</f>
        <v>0</v>
      </c>
      <c r="AB418" s="73"/>
      <c r="AC418" s="54"/>
      <c r="AD418" s="30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SUM('13:20'!G419)</f>
        <v>0</v>
      </c>
      <c r="H419" s="299">
        <f t="shared" si="70"/>
        <v>0</v>
      </c>
      <c r="I419" s="93">
        <f>SUM('13:20'!I419)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SUM('13:20'!O419)</f>
        <v>0</v>
      </c>
      <c r="P419" s="93">
        <f>SUM('13:20'!P419)</f>
        <v>0</v>
      </c>
      <c r="Q419" s="93">
        <f>SUM('13:20'!Q419)</f>
        <v>0</v>
      </c>
      <c r="R419" s="93">
        <f>SUM('13:20'!R419)</f>
        <v>0</v>
      </c>
      <c r="S419" s="93">
        <f>SUM('13:20'!S419)</f>
        <v>0</v>
      </c>
      <c r="T419" s="93">
        <f>SUM('13:20'!T419)</f>
        <v>0</v>
      </c>
      <c r="U419" s="93">
        <f>SUM('13:20'!U419)</f>
        <v>0</v>
      </c>
      <c r="V419" s="202"/>
      <c r="W419" s="33"/>
      <c r="X419" s="93">
        <f>SUM('13:20'!X419)</f>
        <v>0</v>
      </c>
      <c r="Y419" s="93">
        <f>SUM('13:20'!Y419)</f>
        <v>0</v>
      </c>
      <c r="Z419" s="93">
        <f>SUM('13:20'!Z419)</f>
        <v>0</v>
      </c>
      <c r="AA419" s="93">
        <f>SUM('13:20'!AA419)</f>
        <v>0</v>
      </c>
      <c r="AB419" s="73"/>
      <c r="AC419" s="54"/>
      <c r="AD419" s="30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SUM('13:20'!G420)</f>
        <v>0</v>
      </c>
      <c r="H420" s="299">
        <f t="shared" si="70"/>
        <v>0</v>
      </c>
      <c r="I420" s="93">
        <f>SUM('13:20'!I420)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SUM('13:20'!O420)</f>
        <v>0</v>
      </c>
      <c r="P420" s="93">
        <f>SUM('13:20'!P420)</f>
        <v>0</v>
      </c>
      <c r="Q420" s="93">
        <f>SUM('13:20'!Q420)</f>
        <v>0</v>
      </c>
      <c r="R420" s="93">
        <f>SUM('13:20'!R420)</f>
        <v>0</v>
      </c>
      <c r="S420" s="93">
        <f>SUM('13:20'!S420)</f>
        <v>0</v>
      </c>
      <c r="T420" s="93">
        <f>SUM('13:20'!T420)</f>
        <v>0</v>
      </c>
      <c r="U420" s="93">
        <f>SUM('13:20'!U420)</f>
        <v>0</v>
      </c>
      <c r="V420" s="202"/>
      <c r="W420" s="33"/>
      <c r="X420" s="93">
        <f>SUM('13:20'!X420)</f>
        <v>0</v>
      </c>
      <c r="Y420" s="93">
        <f>SUM('13:20'!Y420)</f>
        <v>0</v>
      </c>
      <c r="Z420" s="93">
        <f>SUM('13:20'!Z420)</f>
        <v>0</v>
      </c>
      <c r="AA420" s="93">
        <f>SUM('13:20'!AA420)</f>
        <v>0</v>
      </c>
      <c r="AB420" s="73"/>
      <c r="AC420" s="54"/>
      <c r="AD420" s="30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SUM('13:20'!G421)</f>
        <v>0</v>
      </c>
      <c r="H421" s="299">
        <f t="shared" si="70"/>
        <v>0</v>
      </c>
      <c r="I421" s="93">
        <f>SUM('13:20'!I421)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SUM('13:20'!O421)</f>
        <v>0</v>
      </c>
      <c r="P421" s="93">
        <f>SUM('13:20'!P421)</f>
        <v>0</v>
      </c>
      <c r="Q421" s="93">
        <f>SUM('13:20'!Q421)</f>
        <v>0</v>
      </c>
      <c r="R421" s="93">
        <f>SUM('13:20'!R421)</f>
        <v>0</v>
      </c>
      <c r="S421" s="93">
        <f>SUM('13:20'!S421)</f>
        <v>0</v>
      </c>
      <c r="T421" s="93">
        <f>SUM('13:20'!T421)</f>
        <v>0</v>
      </c>
      <c r="U421" s="93">
        <f>SUM('13:20'!U421)</f>
        <v>0</v>
      </c>
      <c r="V421" s="202"/>
      <c r="W421" s="33"/>
      <c r="X421" s="93">
        <f>SUM('13:20'!X421)</f>
        <v>0</v>
      </c>
      <c r="Y421" s="93">
        <f>SUM('13:20'!Y421)</f>
        <v>0</v>
      </c>
      <c r="Z421" s="93">
        <f>SUM('13:20'!Z421)</f>
        <v>0</v>
      </c>
      <c r="AA421" s="93">
        <f>SUM('13:20'!AA421)</f>
        <v>0</v>
      </c>
      <c r="AB421" s="73"/>
      <c r="AC421" s="54"/>
      <c r="AD421" s="30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SUM('13:20'!G422)</f>
        <v>0</v>
      </c>
      <c r="H422" s="299">
        <f t="shared" si="70"/>
        <v>0</v>
      </c>
      <c r="I422" s="93">
        <f>SUM('13:20'!I422)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0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SUM('13:20'!G423)</f>
        <v>0</v>
      </c>
      <c r="H423" s="299">
        <f t="shared" si="70"/>
        <v>0</v>
      </c>
      <c r="I423" s="93">
        <f>SUM('13:20'!I423)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0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411</v>
      </c>
      <c r="D424" s="17"/>
      <c r="E424" s="17"/>
      <c r="F424" s="6"/>
      <c r="G424" s="93">
        <f>SUM('13:20'!G424)</f>
        <v>0</v>
      </c>
      <c r="H424" s="299">
        <f t="shared" si="70"/>
        <v>0</v>
      </c>
      <c r="I424" s="93">
        <f>SUM('13:20'!I424)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0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SUM('13:20'!G425)</f>
        <v>0</v>
      </c>
      <c r="H425" s="299">
        <f t="shared" si="70"/>
        <v>0</v>
      </c>
      <c r="I425" s="93">
        <f>SUM('13:20'!I425)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SUM('13:20'!O425)</f>
        <v>0</v>
      </c>
      <c r="P425" s="93">
        <f>SUM('13:20'!P425)</f>
        <v>0</v>
      </c>
      <c r="Q425" s="93">
        <f>SUM('13:20'!Q425)</f>
        <v>0</v>
      </c>
      <c r="R425" s="93">
        <f>SUM('13:20'!R425)</f>
        <v>0</v>
      </c>
      <c r="S425" s="93">
        <f>SUM('13:20'!S425)</f>
        <v>0</v>
      </c>
      <c r="T425" s="93">
        <f>SUM('13:20'!T425)</f>
        <v>0</v>
      </c>
      <c r="U425" s="93">
        <f>SUM('13:20'!U425)</f>
        <v>0</v>
      </c>
      <c r="V425" s="202"/>
      <c r="W425" s="33"/>
      <c r="X425" s="93">
        <f>SUM('13:20'!X425)</f>
        <v>0</v>
      </c>
      <c r="Y425" s="93">
        <f>SUM('13:20'!Y425)</f>
        <v>0</v>
      </c>
      <c r="Z425" s="93">
        <f>SUM('13:20'!Z425)</f>
        <v>0</v>
      </c>
      <c r="AA425" s="93">
        <f>SUM('13:20'!AA425)</f>
        <v>0</v>
      </c>
      <c r="AB425" s="73"/>
      <c r="AC425" s="54"/>
      <c r="AD425" s="30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SUM('13:20'!G426)</f>
        <v>0</v>
      </c>
      <c r="H426" s="299">
        <f t="shared" si="70"/>
        <v>0</v>
      </c>
      <c r="I426" s="93">
        <f>SUM('13:20'!I426)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SUM('13:20'!O426)</f>
        <v>0</v>
      </c>
      <c r="P426" s="93">
        <f>SUM('13:20'!P426)</f>
        <v>0</v>
      </c>
      <c r="Q426" s="93">
        <f>SUM('13:20'!Q426)</f>
        <v>0</v>
      </c>
      <c r="R426" s="93">
        <f>SUM('13:20'!R426)</f>
        <v>0</v>
      </c>
      <c r="S426" s="93">
        <f>SUM('13:20'!S426)</f>
        <v>0</v>
      </c>
      <c r="T426" s="93">
        <f>SUM('13:20'!T426)</f>
        <v>0</v>
      </c>
      <c r="U426" s="93">
        <f>SUM('13:20'!U426)</f>
        <v>0</v>
      </c>
      <c r="V426" s="202"/>
      <c r="W426" s="33"/>
      <c r="X426" s="93">
        <f>SUM('13:20'!X426)</f>
        <v>0</v>
      </c>
      <c r="Y426" s="93">
        <f>SUM('13:20'!Y426)</f>
        <v>0</v>
      </c>
      <c r="Z426" s="93">
        <f>SUM('13:20'!Z426)</f>
        <v>0</v>
      </c>
      <c r="AA426" s="93">
        <f>SUM('13:20'!AA426)</f>
        <v>0</v>
      </c>
      <c r="AB426" s="73"/>
      <c r="AC426" s="54"/>
      <c r="AD426" s="30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SUM('13:20'!G427)</f>
        <v>0</v>
      </c>
      <c r="H427" s="299">
        <f t="shared" si="70"/>
        <v>0</v>
      </c>
      <c r="I427" s="93">
        <f>SUM('13:20'!I427)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SUM('13:20'!O427)</f>
        <v>0</v>
      </c>
      <c r="P427" s="93">
        <f>SUM('13:20'!P427)</f>
        <v>0</v>
      </c>
      <c r="Q427" s="93">
        <f>SUM('13:20'!Q427)</f>
        <v>0</v>
      </c>
      <c r="R427" s="93">
        <f>SUM('13:20'!R427)</f>
        <v>0</v>
      </c>
      <c r="S427" s="93">
        <f>SUM('13:20'!S427)</f>
        <v>0</v>
      </c>
      <c r="T427" s="93">
        <f>SUM('13:20'!T427)</f>
        <v>0</v>
      </c>
      <c r="U427" s="93">
        <f>SUM('13:20'!U427)</f>
        <v>0</v>
      </c>
      <c r="V427" s="202"/>
      <c r="W427" s="33"/>
      <c r="X427" s="93">
        <f>SUM('13:20'!X427)</f>
        <v>0</v>
      </c>
      <c r="Y427" s="93">
        <f>SUM('13:20'!Y427)</f>
        <v>0</v>
      </c>
      <c r="Z427" s="93">
        <f>SUM('13:20'!Z427)</f>
        <v>0</v>
      </c>
      <c r="AA427" s="93">
        <f>SUM('13:20'!AA427)</f>
        <v>0</v>
      </c>
      <c r="AB427" s="73"/>
      <c r="AC427" s="54"/>
      <c r="AD427" s="30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09" t="s">
        <v>86</v>
      </c>
      <c r="B428" s="609"/>
      <c r="C428" s="30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SUM('13:20'!G429)</f>
        <v>0</v>
      </c>
      <c r="H429" s="299">
        <f>D429*G429</f>
        <v>0</v>
      </c>
      <c r="I429" s="93">
        <f>SUM('13:20'!I429)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SUM('13:20'!O429)</f>
        <v>0</v>
      </c>
      <c r="P429" s="93">
        <f>SUM('13:20'!P429)</f>
        <v>0</v>
      </c>
      <c r="Q429" s="93">
        <f>SUM('13:20'!Q429)</f>
        <v>0</v>
      </c>
      <c r="R429" s="93">
        <f>SUM('13:20'!R429)</f>
        <v>0</v>
      </c>
      <c r="S429" s="93">
        <f>SUM('13:20'!S429)</f>
        <v>0</v>
      </c>
      <c r="T429" s="93">
        <f>SUM('13:20'!T429)</f>
        <v>0</v>
      </c>
      <c r="U429" s="93">
        <f>SUM('13:20'!U429)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SUM('13:20'!X429)</f>
        <v>0</v>
      </c>
      <c r="Y429" s="93">
        <f>SUM('13:20'!Y429)</f>
        <v>0</v>
      </c>
      <c r="Z429" s="93">
        <f>SUM('13:20'!Z429)</f>
        <v>0</v>
      </c>
      <c r="AA429" s="93">
        <f>SUM('13:20'!AA429)</f>
        <v>0</v>
      </c>
      <c r="AB429" s="73"/>
      <c r="AC429" s="54"/>
      <c r="AD429" s="30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SUM('13:20'!G430)</f>
        <v>0</v>
      </c>
      <c r="H430" s="299">
        <f t="shared" ref="H430:H462" si="84">D430*G430</f>
        <v>0</v>
      </c>
      <c r="I430" s="93">
        <f>SUM('13:20'!I430)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SUM('13:20'!O430)</f>
        <v>0</v>
      </c>
      <c r="P430" s="93">
        <f>SUM('13:20'!P430)</f>
        <v>0</v>
      </c>
      <c r="Q430" s="93">
        <f>SUM('13:20'!Q430)</f>
        <v>0</v>
      </c>
      <c r="R430" s="93">
        <f>SUM('13:20'!R430)</f>
        <v>0</v>
      </c>
      <c r="S430" s="93">
        <f>SUM('13:20'!S430)</f>
        <v>0</v>
      </c>
      <c r="T430" s="93">
        <f>SUM('13:20'!T430)</f>
        <v>0</v>
      </c>
      <c r="U430" s="93">
        <f>SUM('13:20'!U430)</f>
        <v>0</v>
      </c>
      <c r="V430" s="202">
        <f t="shared" si="83"/>
        <v>0</v>
      </c>
      <c r="W430" s="33" t="str">
        <f t="shared" si="80"/>
        <v/>
      </c>
      <c r="X430" s="93">
        <f>SUM('13:20'!X430)</f>
        <v>0</v>
      </c>
      <c r="Y430" s="93">
        <f>SUM('13:20'!Y430)</f>
        <v>0</v>
      </c>
      <c r="Z430" s="93">
        <f>SUM('13:20'!Z430)</f>
        <v>0</v>
      </c>
      <c r="AA430" s="93">
        <f>SUM('13:20'!AA430)</f>
        <v>0</v>
      </c>
      <c r="AB430" s="73"/>
      <c r="AC430" s="54"/>
      <c r="AD430" s="30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SUM('13:20'!G431)</f>
        <v>0</v>
      </c>
      <c r="H431" s="299">
        <f t="shared" si="84"/>
        <v>0</v>
      </c>
      <c r="I431" s="93">
        <f>SUM('13:20'!I431)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SUM('13:20'!O431)</f>
        <v>0</v>
      </c>
      <c r="P431" s="93">
        <f>SUM('13:20'!P431)</f>
        <v>0</v>
      </c>
      <c r="Q431" s="93">
        <f>SUM('13:20'!Q431)</f>
        <v>0</v>
      </c>
      <c r="R431" s="93">
        <f>SUM('13:20'!R431)</f>
        <v>0</v>
      </c>
      <c r="S431" s="93">
        <f>SUM('13:20'!S431)</f>
        <v>0</v>
      </c>
      <c r="T431" s="93">
        <f>SUM('13:20'!T431)</f>
        <v>0</v>
      </c>
      <c r="U431" s="93">
        <f>SUM('13:20'!U431)</f>
        <v>0</v>
      </c>
      <c r="V431" s="202">
        <f t="shared" si="83"/>
        <v>0</v>
      </c>
      <c r="W431" s="33" t="str">
        <f t="shared" si="80"/>
        <v/>
      </c>
      <c r="X431" s="93">
        <f>SUM('13:20'!X431)</f>
        <v>0</v>
      </c>
      <c r="Y431" s="93">
        <f>SUM('13:20'!Y431)</f>
        <v>0</v>
      </c>
      <c r="Z431" s="93">
        <f>SUM('13:20'!Z431)</f>
        <v>0</v>
      </c>
      <c r="AA431" s="93">
        <f>SUM('13:20'!AA431)</f>
        <v>0</v>
      </c>
      <c r="AB431" s="73"/>
      <c r="AC431" s="54"/>
      <c r="AD431" s="30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SUM('13:20'!G432)</f>
        <v>0</v>
      </c>
      <c r="H432" s="299">
        <f t="shared" si="84"/>
        <v>0</v>
      </c>
      <c r="I432" s="93">
        <f>SUM('13:20'!I432)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SUM('13:20'!O432)</f>
        <v>0</v>
      </c>
      <c r="P432" s="93">
        <f>SUM('13:20'!P432)</f>
        <v>0</v>
      </c>
      <c r="Q432" s="93">
        <f>SUM('13:20'!Q432)</f>
        <v>0</v>
      </c>
      <c r="R432" s="93">
        <f>SUM('13:20'!R432)</f>
        <v>0</v>
      </c>
      <c r="S432" s="93">
        <f>SUM('13:20'!S432)</f>
        <v>0</v>
      </c>
      <c r="T432" s="93">
        <f>SUM('13:20'!T432)</f>
        <v>0</v>
      </c>
      <c r="U432" s="93">
        <f>SUM('13:20'!U432)</f>
        <v>0</v>
      </c>
      <c r="V432" s="202">
        <f t="shared" si="83"/>
        <v>0</v>
      </c>
      <c r="W432" s="33" t="str">
        <f t="shared" si="80"/>
        <v/>
      </c>
      <c r="X432" s="93">
        <f>SUM('13:20'!X432)</f>
        <v>0</v>
      </c>
      <c r="Y432" s="93">
        <f>SUM('13:20'!Y432)</f>
        <v>0</v>
      </c>
      <c r="Z432" s="93">
        <f>SUM('13:20'!Z432)</f>
        <v>0</v>
      </c>
      <c r="AA432" s="93">
        <f>SUM('13:20'!AA432)</f>
        <v>0</v>
      </c>
      <c r="AB432" s="73"/>
      <c r="AC432" s="54"/>
      <c r="AD432" s="30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SUM('13:20'!G433)</f>
        <v>0</v>
      </c>
      <c r="H433" s="299">
        <f t="shared" si="84"/>
        <v>0</v>
      </c>
      <c r="I433" s="93">
        <f>SUM('13:20'!I433)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SUM('13:20'!O433)</f>
        <v>0</v>
      </c>
      <c r="P433" s="93">
        <f>SUM('13:20'!P433)</f>
        <v>0</v>
      </c>
      <c r="Q433" s="93">
        <f>SUM('13:20'!Q433)</f>
        <v>0</v>
      </c>
      <c r="R433" s="93">
        <f>SUM('13:20'!R433)</f>
        <v>0</v>
      </c>
      <c r="S433" s="93">
        <f>SUM('13:20'!S433)</f>
        <v>0</v>
      </c>
      <c r="T433" s="93">
        <f>SUM('13:20'!T433)</f>
        <v>0</v>
      </c>
      <c r="U433" s="93">
        <f>SUM('13:20'!U433)</f>
        <v>0</v>
      </c>
      <c r="V433" s="202">
        <f t="shared" si="83"/>
        <v>0</v>
      </c>
      <c r="W433" s="33" t="str">
        <f t="shared" si="80"/>
        <v/>
      </c>
      <c r="X433" s="93">
        <f>SUM('13:20'!X433)</f>
        <v>0</v>
      </c>
      <c r="Y433" s="93">
        <f>SUM('13:20'!Y433)</f>
        <v>0</v>
      </c>
      <c r="Z433" s="93">
        <f>SUM('13:20'!Z433)</f>
        <v>0</v>
      </c>
      <c r="AA433" s="93">
        <f>SUM('13:20'!AA433)</f>
        <v>0</v>
      </c>
      <c r="AB433" s="73"/>
      <c r="AC433" s="54"/>
      <c r="AD433" s="30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SUM('13:20'!G434)</f>
        <v>513</v>
      </c>
      <c r="H434" s="299">
        <f t="shared" si="84"/>
        <v>2580.3900000000003</v>
      </c>
      <c r="I434" s="93">
        <f>SUM('13:20'!I434)</f>
        <v>44.5</v>
      </c>
      <c r="J434" s="31">
        <f t="array" ref="J434">IF(ISERROR(G434/I434),"",G434/I434)</f>
        <v>11.52808988764045</v>
      </c>
      <c r="K434" s="35">
        <f t="array" ref="K434">IF(ISERROR(G434/L434),"",G434/L434)</f>
        <v>55.161290322580641</v>
      </c>
      <c r="L434" s="87">
        <v>9.3000000000000007</v>
      </c>
      <c r="M434" s="36">
        <f t="shared" si="81"/>
        <v>-10.661290322580641</v>
      </c>
      <c r="N434" s="31">
        <f t="shared" si="82"/>
        <v>0</v>
      </c>
      <c r="O434" s="93">
        <f>SUM('13:20'!O434)</f>
        <v>0</v>
      </c>
      <c r="P434" s="93">
        <f>SUM('13:20'!P434)</f>
        <v>0</v>
      </c>
      <c r="Q434" s="93">
        <f>SUM('13:20'!Q434)</f>
        <v>0</v>
      </c>
      <c r="R434" s="93">
        <f>SUM('13:20'!R434)</f>
        <v>0</v>
      </c>
      <c r="S434" s="93">
        <f>SUM('13:20'!S434)</f>
        <v>0</v>
      </c>
      <c r="T434" s="93">
        <f>SUM('13:20'!T434)</f>
        <v>0</v>
      </c>
      <c r="U434" s="93">
        <f>SUM('13:20'!U434)</f>
        <v>0</v>
      </c>
      <c r="V434" s="202">
        <f t="shared" si="83"/>
        <v>0</v>
      </c>
      <c r="W434" s="33">
        <f t="shared" si="80"/>
        <v>0</v>
      </c>
      <c r="X434" s="93">
        <f>SUM('13:20'!X434)</f>
        <v>0</v>
      </c>
      <c r="Y434" s="93">
        <f>SUM('13:20'!Y434)</f>
        <v>0</v>
      </c>
      <c r="Z434" s="93">
        <f>SUM('13:20'!Z434)</f>
        <v>0</v>
      </c>
      <c r="AA434" s="93">
        <f>SUM('13:20'!AA434)</f>
        <v>0</v>
      </c>
      <c r="AB434" s="73"/>
      <c r="AC434" s="54"/>
      <c r="AD434" s="30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SUM('13:20'!G435)</f>
        <v>0</v>
      </c>
      <c r="H435" s="299">
        <f t="shared" si="84"/>
        <v>0</v>
      </c>
      <c r="I435" s="93">
        <f>SUM('13:20'!I435)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SUM('13:20'!O435)</f>
        <v>0</v>
      </c>
      <c r="P435" s="93">
        <f>SUM('13:20'!P435)</f>
        <v>0</v>
      </c>
      <c r="Q435" s="93">
        <f>SUM('13:20'!Q435)</f>
        <v>0</v>
      </c>
      <c r="R435" s="93">
        <f>SUM('13:20'!R435)</f>
        <v>0</v>
      </c>
      <c r="S435" s="93">
        <f>SUM('13:20'!S435)</f>
        <v>0</v>
      </c>
      <c r="T435" s="93">
        <f>SUM('13:20'!T435)</f>
        <v>0</v>
      </c>
      <c r="U435" s="93">
        <f>SUM('13:20'!U435)</f>
        <v>0</v>
      </c>
      <c r="V435" s="202">
        <f t="shared" si="83"/>
        <v>0</v>
      </c>
      <c r="W435" s="33" t="str">
        <f t="shared" si="80"/>
        <v/>
      </c>
      <c r="X435" s="93">
        <f>SUM('13:20'!X435)</f>
        <v>0</v>
      </c>
      <c r="Y435" s="93">
        <f>SUM('13:20'!Y435)</f>
        <v>0</v>
      </c>
      <c r="Z435" s="93">
        <f>SUM('13:20'!Z435)</f>
        <v>0</v>
      </c>
      <c r="AA435" s="93">
        <f>SUM('13:20'!AA435)</f>
        <v>0</v>
      </c>
      <c r="AB435" s="73"/>
      <c r="AC435" s="54"/>
      <c r="AD435" s="30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SUM('13:20'!G436)</f>
        <v>228</v>
      </c>
      <c r="H436" s="299">
        <f t="shared" si="84"/>
        <v>1146.8400000000001</v>
      </c>
      <c r="I436" s="93">
        <f>SUM('13:20'!I436)</f>
        <v>20</v>
      </c>
      <c r="J436" s="31"/>
      <c r="K436" s="35">
        <f t="array" ref="K436">IF(ISERROR(G436/L436),"",G436/L436)</f>
        <v>24.516129032258064</v>
      </c>
      <c r="L436" s="87">
        <v>9.3000000000000007</v>
      </c>
      <c r="M436" s="36">
        <f t="shared" si="81"/>
        <v>-4.5161290322580641</v>
      </c>
      <c r="N436" s="31">
        <f t="shared" si="82"/>
        <v>0</v>
      </c>
      <c r="O436" s="93">
        <f>SUM('13:20'!O436)</f>
        <v>0</v>
      </c>
      <c r="P436" s="93">
        <f>SUM('13:20'!P436)</f>
        <v>0</v>
      </c>
      <c r="Q436" s="93">
        <f>SUM('13:20'!Q436)</f>
        <v>0</v>
      </c>
      <c r="R436" s="93">
        <f>SUM('13:20'!R436)</f>
        <v>0</v>
      </c>
      <c r="S436" s="93">
        <f>SUM('13:20'!S436)</f>
        <v>0</v>
      </c>
      <c r="T436" s="93">
        <f>SUM('13:20'!T436)</f>
        <v>0</v>
      </c>
      <c r="U436" s="93">
        <f>SUM('13:20'!U436)</f>
        <v>0</v>
      </c>
      <c r="V436" s="203"/>
      <c r="W436" s="33"/>
      <c r="X436" s="93">
        <f>SUM('13:20'!X436)</f>
        <v>0</v>
      </c>
      <c r="Y436" s="93">
        <f>SUM('13:20'!Y436)</f>
        <v>0</v>
      </c>
      <c r="Z436" s="93">
        <f>SUM('13:20'!Z436)</f>
        <v>0</v>
      </c>
      <c r="AA436" s="93">
        <f>SUM('13:20'!AA436)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SUM('13:20'!G437)</f>
        <v>0</v>
      </c>
      <c r="H437" s="299">
        <f t="shared" si="84"/>
        <v>0</v>
      </c>
      <c r="I437" s="93">
        <f>SUM('13:20'!I437)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SUM('13:20'!O437)</f>
        <v>0</v>
      </c>
      <c r="P437" s="93">
        <f>SUM('13:20'!P437)</f>
        <v>0</v>
      </c>
      <c r="Q437" s="93">
        <f>SUM('13:20'!Q437)</f>
        <v>0</v>
      </c>
      <c r="R437" s="93">
        <f>SUM('13:20'!R437)</f>
        <v>0</v>
      </c>
      <c r="S437" s="93">
        <f>SUM('13:20'!S437)</f>
        <v>0</v>
      </c>
      <c r="T437" s="93">
        <f>SUM('13:20'!T437)</f>
        <v>0</v>
      </c>
      <c r="U437" s="93">
        <f>SUM('13:20'!U437)</f>
        <v>0</v>
      </c>
      <c r="V437" s="203">
        <f>SUM(X437:AA437)</f>
        <v>0</v>
      </c>
      <c r="W437" s="33" t="str">
        <f>IF(ISERROR(V437/G437),"",V437/G437)</f>
        <v/>
      </c>
      <c r="X437" s="93">
        <f>SUM('13:20'!X437)</f>
        <v>0</v>
      </c>
      <c r="Y437" s="93">
        <f>SUM('13:20'!Y437)</f>
        <v>0</v>
      </c>
      <c r="Z437" s="93">
        <f>SUM('13:20'!Z437)</f>
        <v>0</v>
      </c>
      <c r="AA437" s="93">
        <f>SUM('13:20'!AA437)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SUM('13:20'!G438)</f>
        <v>0</v>
      </c>
      <c r="H438" s="299">
        <f t="shared" si="84"/>
        <v>0</v>
      </c>
      <c r="I438" s="93">
        <f>SUM('13:20'!I438)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SUM('13:20'!O438)</f>
        <v>0</v>
      </c>
      <c r="P438" s="93">
        <f>SUM('13:20'!P438)</f>
        <v>0</v>
      </c>
      <c r="Q438" s="93">
        <f>SUM('13:20'!Q438)</f>
        <v>0</v>
      </c>
      <c r="R438" s="93">
        <f>SUM('13:20'!R438)</f>
        <v>0</v>
      </c>
      <c r="S438" s="93">
        <f>SUM('13:20'!S438)</f>
        <v>0</v>
      </c>
      <c r="T438" s="93">
        <f>SUM('13:20'!T438)</f>
        <v>0</v>
      </c>
      <c r="U438" s="93">
        <f>SUM('13:20'!U438)</f>
        <v>0</v>
      </c>
      <c r="V438" s="203">
        <f>SUM(X438:AA438)</f>
        <v>0</v>
      </c>
      <c r="W438" s="33" t="str">
        <f>IF(ISERROR(V438/G438),"",V438/G438)</f>
        <v/>
      </c>
      <c r="X438" s="93">
        <f>SUM('13:20'!X438)</f>
        <v>0</v>
      </c>
      <c r="Y438" s="93">
        <f>SUM('13:20'!Y438)</f>
        <v>0</v>
      </c>
      <c r="Z438" s="93">
        <f>SUM('13:20'!Z438)</f>
        <v>0</v>
      </c>
      <c r="AA438" s="93">
        <f>SUM('13:20'!AA438)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SUM('13:20'!G439)</f>
        <v>0</v>
      </c>
      <c r="H439" s="299">
        <f t="shared" si="84"/>
        <v>0</v>
      </c>
      <c r="I439" s="93">
        <f>SUM('13:20'!I439)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SUM('13:20'!O439)</f>
        <v>0</v>
      </c>
      <c r="P439" s="93">
        <f>SUM('13:20'!P439)</f>
        <v>0</v>
      </c>
      <c r="Q439" s="93">
        <f>SUM('13:20'!Q439)</f>
        <v>0</v>
      </c>
      <c r="R439" s="93">
        <f>SUM('13:20'!R439)</f>
        <v>0</v>
      </c>
      <c r="S439" s="93">
        <f>SUM('13:20'!S439)</f>
        <v>0</v>
      </c>
      <c r="T439" s="93">
        <f>SUM('13:20'!T439)</f>
        <v>0</v>
      </c>
      <c r="U439" s="93">
        <f>SUM('13:20'!U439)</f>
        <v>0</v>
      </c>
      <c r="V439" s="203">
        <f>SUM(X439:AA439)</f>
        <v>0</v>
      </c>
      <c r="W439" s="33" t="str">
        <f>IF(ISERROR(V439/G439),"",V439/G439)</f>
        <v/>
      </c>
      <c r="X439" s="93">
        <f>SUM('13:20'!X439)</f>
        <v>0</v>
      </c>
      <c r="Y439" s="93">
        <f>SUM('13:20'!Y439)</f>
        <v>0</v>
      </c>
      <c r="Z439" s="93">
        <f>SUM('13:20'!Z439)</f>
        <v>0</v>
      </c>
      <c r="AA439" s="93">
        <f>SUM('13:20'!AA439)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SUM('13:20'!G440)</f>
        <v>0</v>
      </c>
      <c r="H440" s="299">
        <f t="shared" si="84"/>
        <v>0</v>
      </c>
      <c r="I440" s="93">
        <f>SUM('13:20'!I440)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SUM('13:20'!O440)</f>
        <v>0</v>
      </c>
      <c r="P440" s="93">
        <f>SUM('13:20'!P440)</f>
        <v>0</v>
      </c>
      <c r="Q440" s="93">
        <f>SUM('13:20'!Q440)</f>
        <v>0</v>
      </c>
      <c r="R440" s="93">
        <f>SUM('13:20'!R440)</f>
        <v>0</v>
      </c>
      <c r="S440" s="93">
        <f>SUM('13:20'!S440)</f>
        <v>0</v>
      </c>
      <c r="T440" s="93">
        <f>SUM('13:20'!T440)</f>
        <v>0</v>
      </c>
      <c r="U440" s="93">
        <f>SUM('13:20'!U440)</f>
        <v>0</v>
      </c>
      <c r="V440" s="203">
        <f>SUM(X440:AA440)</f>
        <v>0</v>
      </c>
      <c r="W440" s="33" t="str">
        <f>IF(ISERROR(V440/G440),"",V440/G440)</f>
        <v/>
      </c>
      <c r="X440" s="93">
        <f>SUM('13:20'!X440)</f>
        <v>0</v>
      </c>
      <c r="Y440" s="93">
        <f>SUM('13:20'!Y440)</f>
        <v>0</v>
      </c>
      <c r="Z440" s="93">
        <f>SUM('13:20'!Z440)</f>
        <v>0</v>
      </c>
      <c r="AA440" s="93">
        <f>SUM('13:20'!AA440)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SUM('13:20'!G441)</f>
        <v>0</v>
      </c>
      <c r="H441" s="299">
        <f t="shared" si="84"/>
        <v>0</v>
      </c>
      <c r="I441" s="93">
        <f>SUM('13:20'!I441)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SUM('13:20'!O441)</f>
        <v>0</v>
      </c>
      <c r="P441" s="93">
        <f>SUM('13:20'!P441)</f>
        <v>0</v>
      </c>
      <c r="Q441" s="93">
        <f>SUM('13:20'!Q441)</f>
        <v>0</v>
      </c>
      <c r="R441" s="93">
        <f>SUM('13:20'!R441)</f>
        <v>0</v>
      </c>
      <c r="S441" s="93">
        <f>SUM('13:20'!S441)</f>
        <v>0</v>
      </c>
      <c r="T441" s="93">
        <f>SUM('13:20'!T441)</f>
        <v>0</v>
      </c>
      <c r="U441" s="93">
        <f>SUM('13:20'!U441)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SUM('13:20'!X441)</f>
        <v>0</v>
      </c>
      <c r="Y441" s="93">
        <f>SUM('13:20'!Y441)</f>
        <v>0</v>
      </c>
      <c r="Z441" s="93">
        <f>SUM('13:20'!Z441)</f>
        <v>0</v>
      </c>
      <c r="AA441" s="93">
        <f>SUM('13:20'!AA441)</f>
        <v>0</v>
      </c>
      <c r="AB441" s="73"/>
      <c r="AC441" s="54"/>
      <c r="AD441" s="30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SUM('13:20'!G442)</f>
        <v>0</v>
      </c>
      <c r="H442" s="299">
        <f t="shared" si="84"/>
        <v>0</v>
      </c>
      <c r="I442" s="93">
        <f>SUM('13:20'!I442)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SUM('13:20'!O442)</f>
        <v>0</v>
      </c>
      <c r="P442" s="93">
        <f>SUM('13:20'!P442)</f>
        <v>0</v>
      </c>
      <c r="Q442" s="93">
        <f>SUM('13:20'!Q442)</f>
        <v>0</v>
      </c>
      <c r="R442" s="93">
        <f>SUM('13:20'!R442)</f>
        <v>0</v>
      </c>
      <c r="S442" s="93">
        <f>SUM('13:20'!S442)</f>
        <v>0</v>
      </c>
      <c r="T442" s="93">
        <f>SUM('13:20'!T442)</f>
        <v>0</v>
      </c>
      <c r="U442" s="93">
        <f>SUM('13:20'!U442)</f>
        <v>0</v>
      </c>
      <c r="V442" s="202">
        <f t="shared" si="87"/>
        <v>0</v>
      </c>
      <c r="W442" s="33" t="str">
        <f t="shared" si="88"/>
        <v/>
      </c>
      <c r="X442" s="93">
        <f>SUM('13:20'!X442)</f>
        <v>0</v>
      </c>
      <c r="Y442" s="93">
        <f>SUM('13:20'!Y442)</f>
        <v>0</v>
      </c>
      <c r="Z442" s="93">
        <f>SUM('13:20'!Z442)</f>
        <v>0</v>
      </c>
      <c r="AA442" s="93">
        <f>SUM('13:20'!AA442)</f>
        <v>0</v>
      </c>
      <c r="AB442" s="73"/>
      <c r="AC442" s="54"/>
      <c r="AD442" s="30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SUM('13:20'!G443)</f>
        <v>0</v>
      </c>
      <c r="H443" s="299">
        <f t="shared" si="84"/>
        <v>0</v>
      </c>
      <c r="I443" s="93">
        <f>SUM('13:20'!I443)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SUM('13:20'!O443)</f>
        <v>0</v>
      </c>
      <c r="P443" s="93">
        <f>SUM('13:20'!P443)</f>
        <v>0</v>
      </c>
      <c r="Q443" s="93">
        <f>SUM('13:20'!Q443)</f>
        <v>0</v>
      </c>
      <c r="R443" s="93">
        <f>SUM('13:20'!R443)</f>
        <v>0</v>
      </c>
      <c r="S443" s="93">
        <f>SUM('13:20'!S443)</f>
        <v>0</v>
      </c>
      <c r="T443" s="93">
        <f>SUM('13:20'!T443)</f>
        <v>0</v>
      </c>
      <c r="U443" s="93">
        <f>SUM('13:20'!U443)</f>
        <v>0</v>
      </c>
      <c r="V443" s="202">
        <f t="shared" si="87"/>
        <v>0</v>
      </c>
      <c r="W443" s="33" t="str">
        <f t="shared" si="88"/>
        <v/>
      </c>
      <c r="X443" s="93">
        <f>SUM('13:20'!X443)</f>
        <v>0</v>
      </c>
      <c r="Y443" s="93">
        <f>SUM('13:20'!Y443)</f>
        <v>0</v>
      </c>
      <c r="Z443" s="93">
        <f>SUM('13:20'!Z443)</f>
        <v>0</v>
      </c>
      <c r="AA443" s="93">
        <f>SUM('13:20'!AA443)</f>
        <v>0</v>
      </c>
      <c r="AB443" s="73"/>
      <c r="AC443" s="54"/>
      <c r="AD443" s="30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SUM('13:20'!G444)</f>
        <v>0</v>
      </c>
      <c r="H444" s="299">
        <f t="shared" si="84"/>
        <v>0</v>
      </c>
      <c r="I444" s="93">
        <f>SUM('13:20'!I444)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SUM('13:20'!O444)</f>
        <v>0</v>
      </c>
      <c r="P444" s="93">
        <f>SUM('13:20'!P444)</f>
        <v>0</v>
      </c>
      <c r="Q444" s="93">
        <f>SUM('13:20'!Q444)</f>
        <v>0</v>
      </c>
      <c r="R444" s="93">
        <f>SUM('13:20'!R444)</f>
        <v>0</v>
      </c>
      <c r="S444" s="93">
        <f>SUM('13:20'!S444)</f>
        <v>0</v>
      </c>
      <c r="T444" s="93">
        <f>SUM('13:20'!T444)</f>
        <v>0</v>
      </c>
      <c r="U444" s="93">
        <f>SUM('13:20'!U444)</f>
        <v>0</v>
      </c>
      <c r="V444" s="202">
        <f t="shared" si="87"/>
        <v>0</v>
      </c>
      <c r="W444" s="33" t="str">
        <f t="shared" si="88"/>
        <v/>
      </c>
      <c r="X444" s="93">
        <f>SUM('13:20'!X444)</f>
        <v>0</v>
      </c>
      <c r="Y444" s="93">
        <f>SUM('13:20'!Y444)</f>
        <v>0</v>
      </c>
      <c r="Z444" s="93">
        <f>SUM('13:20'!Z444)</f>
        <v>0</v>
      </c>
      <c r="AA444" s="93">
        <f>SUM('13:20'!AA444)</f>
        <v>0</v>
      </c>
      <c r="AB444" s="73"/>
      <c r="AC444" s="54"/>
      <c r="AD444" s="30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SUM('13:20'!G445)</f>
        <v>0</v>
      </c>
      <c r="H445" s="299">
        <f t="shared" si="84"/>
        <v>0</v>
      </c>
      <c r="I445" s="93">
        <f>SUM('13:20'!I445)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SUM('13:20'!O445)</f>
        <v>0</v>
      </c>
      <c r="P445" s="93">
        <f>SUM('13:20'!P445)</f>
        <v>0</v>
      </c>
      <c r="Q445" s="93">
        <f>SUM('13:20'!Q445)</f>
        <v>0</v>
      </c>
      <c r="R445" s="93">
        <f>SUM('13:20'!R445)</f>
        <v>0</v>
      </c>
      <c r="S445" s="93">
        <f>SUM('13:20'!S445)</f>
        <v>0</v>
      </c>
      <c r="T445" s="93">
        <f>SUM('13:20'!T445)</f>
        <v>0</v>
      </c>
      <c r="U445" s="93">
        <f>SUM('13:20'!U445)</f>
        <v>0</v>
      </c>
      <c r="V445" s="202">
        <f t="shared" si="87"/>
        <v>0</v>
      </c>
      <c r="W445" s="33" t="str">
        <f t="shared" si="88"/>
        <v/>
      </c>
      <c r="X445" s="93">
        <f>SUM('13:20'!X445)</f>
        <v>0</v>
      </c>
      <c r="Y445" s="93">
        <f>SUM('13:20'!Y445)</f>
        <v>0</v>
      </c>
      <c r="Z445" s="93">
        <f>SUM('13:20'!Z445)</f>
        <v>0</v>
      </c>
      <c r="AA445" s="93">
        <f>SUM('13:20'!AA445)</f>
        <v>0</v>
      </c>
      <c r="AB445" s="73"/>
      <c r="AC445" s="54"/>
      <c r="AD445" s="30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SUM('13:20'!G446)</f>
        <v>0</v>
      </c>
      <c r="H446" s="299">
        <f t="shared" si="84"/>
        <v>0</v>
      </c>
      <c r="I446" s="93">
        <f>SUM('13:20'!I446)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SUM('13:20'!O446)</f>
        <v>0</v>
      </c>
      <c r="P446" s="93">
        <f>SUM('13:20'!P446)</f>
        <v>0</v>
      </c>
      <c r="Q446" s="93">
        <f>SUM('13:20'!Q446)</f>
        <v>0</v>
      </c>
      <c r="R446" s="93">
        <f>SUM('13:20'!R446)</f>
        <v>0</v>
      </c>
      <c r="S446" s="93">
        <f>SUM('13:20'!S446)</f>
        <v>0</v>
      </c>
      <c r="T446" s="93">
        <f>SUM('13:20'!T446)</f>
        <v>0</v>
      </c>
      <c r="U446" s="93">
        <f>SUM('13:20'!U446)</f>
        <v>0</v>
      </c>
      <c r="V446" s="202">
        <f t="shared" si="87"/>
        <v>0</v>
      </c>
      <c r="W446" s="33" t="str">
        <f t="shared" si="88"/>
        <v/>
      </c>
      <c r="X446" s="93">
        <f>SUM('13:20'!X446)</f>
        <v>0</v>
      </c>
      <c r="Y446" s="93">
        <f>SUM('13:20'!Y446)</f>
        <v>0</v>
      </c>
      <c r="Z446" s="93">
        <f>SUM('13:20'!Z446)</f>
        <v>0</v>
      </c>
      <c r="AA446" s="93">
        <f>SUM('13:20'!AA446)</f>
        <v>0</v>
      </c>
      <c r="AB446" s="73"/>
      <c r="AC446" s="54"/>
      <c r="AD446" s="30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SUM('13:20'!G447)</f>
        <v>0</v>
      </c>
      <c r="H447" s="299">
        <f t="shared" si="84"/>
        <v>0</v>
      </c>
      <c r="I447" s="93">
        <f>SUM('13:20'!I447)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SUM('13:20'!O447)</f>
        <v>0</v>
      </c>
      <c r="P447" s="93">
        <f>SUM('13:20'!P447)</f>
        <v>0</v>
      </c>
      <c r="Q447" s="93">
        <f>SUM('13:20'!Q447)</f>
        <v>0</v>
      </c>
      <c r="R447" s="93">
        <f>SUM('13:20'!R447)</f>
        <v>0</v>
      </c>
      <c r="S447" s="93">
        <f>SUM('13:20'!S447)</f>
        <v>0</v>
      </c>
      <c r="T447" s="93">
        <f>SUM('13:20'!T447)</f>
        <v>0</v>
      </c>
      <c r="U447" s="93">
        <f>SUM('13:20'!U447)</f>
        <v>0</v>
      </c>
      <c r="V447" s="202">
        <f t="shared" si="87"/>
        <v>0</v>
      </c>
      <c r="W447" s="33" t="str">
        <f t="shared" si="88"/>
        <v/>
      </c>
      <c r="X447" s="93">
        <f>SUM('13:20'!X447)</f>
        <v>0</v>
      </c>
      <c r="Y447" s="93">
        <f>SUM('13:20'!Y447)</f>
        <v>0</v>
      </c>
      <c r="Z447" s="93">
        <f>SUM('13:20'!Z447)</f>
        <v>0</v>
      </c>
      <c r="AA447" s="93">
        <f>SUM('13:20'!AA447)</f>
        <v>0</v>
      </c>
      <c r="AB447" s="73"/>
      <c r="AC447" s="54"/>
      <c r="AD447" s="30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SUM('13:20'!G448)</f>
        <v>0</v>
      </c>
      <c r="H448" s="299">
        <f t="shared" si="84"/>
        <v>0</v>
      </c>
      <c r="I448" s="93">
        <f>SUM('13:20'!I448)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SUM('13:20'!O448)</f>
        <v>0</v>
      </c>
      <c r="P448" s="93">
        <f>SUM('13:20'!P448)</f>
        <v>0</v>
      </c>
      <c r="Q448" s="93">
        <f>SUM('13:20'!Q448)</f>
        <v>0</v>
      </c>
      <c r="R448" s="93">
        <f>SUM('13:20'!R448)</f>
        <v>0</v>
      </c>
      <c r="S448" s="93">
        <f>SUM('13:20'!S448)</f>
        <v>0</v>
      </c>
      <c r="T448" s="93">
        <f>SUM('13:20'!T448)</f>
        <v>0</v>
      </c>
      <c r="U448" s="93">
        <f>SUM('13:20'!U448)</f>
        <v>0</v>
      </c>
      <c r="V448" s="202">
        <f t="shared" si="87"/>
        <v>0</v>
      </c>
      <c r="W448" s="33" t="str">
        <f t="shared" si="88"/>
        <v/>
      </c>
      <c r="X448" s="93">
        <f>SUM('13:20'!X448)</f>
        <v>0</v>
      </c>
      <c r="Y448" s="93">
        <f>SUM('13:20'!Y448)</f>
        <v>0</v>
      </c>
      <c r="Z448" s="93">
        <f>SUM('13:20'!Z448)</f>
        <v>0</v>
      </c>
      <c r="AA448" s="93">
        <f>SUM('13:20'!AA448)</f>
        <v>0</v>
      </c>
      <c r="AB448" s="73"/>
      <c r="AC448" s="54"/>
      <c r="AD448" s="30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394</v>
      </c>
      <c r="C449" s="183" t="s">
        <v>396</v>
      </c>
      <c r="D449" s="17">
        <v>5</v>
      </c>
      <c r="E449" s="17"/>
      <c r="F449" s="6"/>
      <c r="G449" s="93">
        <f>SUM('13:20'!G449)</f>
        <v>0</v>
      </c>
      <c r="H449" s="299">
        <f t="shared" si="84"/>
        <v>0</v>
      </c>
      <c r="I449" s="93">
        <f>SUM('13:20'!I449)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SUM('13:20'!O449)</f>
        <v>0</v>
      </c>
      <c r="P449" s="93">
        <f>SUM('13:20'!P449)</f>
        <v>0</v>
      </c>
      <c r="Q449" s="93">
        <f>SUM('13:20'!Q449)</f>
        <v>0</v>
      </c>
      <c r="R449" s="93">
        <f>SUM('13:20'!R449)</f>
        <v>0</v>
      </c>
      <c r="S449" s="93">
        <f>SUM('13:20'!S449)</f>
        <v>0</v>
      </c>
      <c r="T449" s="93">
        <f>SUM('13:20'!T449)</f>
        <v>0</v>
      </c>
      <c r="U449" s="93">
        <f>SUM('13:20'!U449)</f>
        <v>0</v>
      </c>
      <c r="V449" s="202"/>
      <c r="W449" s="33"/>
      <c r="X449" s="93">
        <f>SUM('13:20'!X449)</f>
        <v>0</v>
      </c>
      <c r="Y449" s="93">
        <f>SUM('13:20'!Y449)</f>
        <v>0</v>
      </c>
      <c r="Z449" s="93">
        <f>SUM('13:20'!Z449)</f>
        <v>0</v>
      </c>
      <c r="AA449" s="93">
        <f>SUM('13:20'!AA449)</f>
        <v>0</v>
      </c>
      <c r="AB449" s="73"/>
      <c r="AC449" s="54"/>
      <c r="AD449" s="30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403</v>
      </c>
      <c r="D450" s="17">
        <v>5</v>
      </c>
      <c r="E450" s="17"/>
      <c r="F450" s="6"/>
      <c r="G450" s="93">
        <f>SUM('13:20'!G450)</f>
        <v>0</v>
      </c>
      <c r="H450" s="299">
        <f t="shared" si="84"/>
        <v>0</v>
      </c>
      <c r="I450" s="93">
        <f>SUM('13:20'!I450)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SUM('13:20'!O450)</f>
        <v>0</v>
      </c>
      <c r="P450" s="93">
        <f>SUM('13:20'!P450)</f>
        <v>0</v>
      </c>
      <c r="Q450" s="93">
        <f>SUM('13:20'!Q450)</f>
        <v>0</v>
      </c>
      <c r="R450" s="93">
        <f>SUM('13:20'!R450)</f>
        <v>0</v>
      </c>
      <c r="S450" s="93">
        <f>SUM('13:20'!S450)</f>
        <v>0</v>
      </c>
      <c r="T450" s="93">
        <f>SUM('13:20'!T450)</f>
        <v>0</v>
      </c>
      <c r="U450" s="93">
        <f>SUM('13:20'!U450)</f>
        <v>0</v>
      </c>
      <c r="V450" s="202"/>
      <c r="W450" s="33"/>
      <c r="X450" s="93">
        <f>SUM('13:20'!X450)</f>
        <v>0</v>
      </c>
      <c r="Y450" s="93">
        <f>SUM('13:20'!Y450)</f>
        <v>0</v>
      </c>
      <c r="Z450" s="93">
        <f>SUM('13:20'!Z450)</f>
        <v>0</v>
      </c>
      <c r="AA450" s="93">
        <f>SUM('13:20'!AA450)</f>
        <v>0</v>
      </c>
      <c r="AB450" s="73"/>
      <c r="AC450" s="54"/>
      <c r="AD450" s="30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406</v>
      </c>
      <c r="D451" s="17">
        <v>5</v>
      </c>
      <c r="E451" s="17"/>
      <c r="F451" s="6"/>
      <c r="G451" s="93">
        <f>SUM('13:20'!G451)</f>
        <v>0</v>
      </c>
      <c r="H451" s="299">
        <f t="shared" si="84"/>
        <v>0</v>
      </c>
      <c r="I451" s="93">
        <f>SUM('13:20'!I451)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SUM('13:20'!O451)</f>
        <v>0</v>
      </c>
      <c r="P451" s="93">
        <f>SUM('13:20'!P451)</f>
        <v>0</v>
      </c>
      <c r="Q451" s="93">
        <f>SUM('13:20'!Q451)</f>
        <v>0</v>
      </c>
      <c r="R451" s="93">
        <f>SUM('13:20'!R451)</f>
        <v>0</v>
      </c>
      <c r="S451" s="93">
        <f>SUM('13:20'!S451)</f>
        <v>0</v>
      </c>
      <c r="T451" s="93">
        <f>SUM('13:20'!T451)</f>
        <v>0</v>
      </c>
      <c r="U451" s="93">
        <f>SUM('13:20'!U451)</f>
        <v>0</v>
      </c>
      <c r="V451" s="202"/>
      <c r="W451" s="33"/>
      <c r="X451" s="93">
        <f>SUM('13:20'!X451)</f>
        <v>0</v>
      </c>
      <c r="Y451" s="93">
        <f>SUM('13:20'!Y451)</f>
        <v>0</v>
      </c>
      <c r="Z451" s="93">
        <f>SUM('13:20'!Z451)</f>
        <v>0</v>
      </c>
      <c r="AA451" s="93">
        <f>SUM('13:20'!AA451)</f>
        <v>0</v>
      </c>
      <c r="AB451" s="73"/>
      <c r="AC451" s="54"/>
      <c r="AD451" s="30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352</v>
      </c>
      <c r="C452" s="183" t="s">
        <v>373</v>
      </c>
      <c r="D452" s="17">
        <v>5</v>
      </c>
      <c r="E452" s="17"/>
      <c r="F452" s="6"/>
      <c r="G452" s="93">
        <f>SUM('13:20'!G452)</f>
        <v>0</v>
      </c>
      <c r="H452" s="299">
        <f t="shared" si="84"/>
        <v>0</v>
      </c>
      <c r="I452" s="93">
        <f>SUM('13:20'!I452)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SUM('13:20'!O452)</f>
        <v>0</v>
      </c>
      <c r="P452" s="93">
        <f>SUM('13:20'!P452)</f>
        <v>0</v>
      </c>
      <c r="Q452" s="93">
        <f>SUM('13:20'!Q452)</f>
        <v>0</v>
      </c>
      <c r="R452" s="93">
        <f>SUM('13:20'!R452)</f>
        <v>0</v>
      </c>
      <c r="S452" s="93">
        <f>SUM('13:20'!S452)</f>
        <v>0</v>
      </c>
      <c r="T452" s="93">
        <f>SUM('13:20'!T452)</f>
        <v>0</v>
      </c>
      <c r="U452" s="93">
        <f>SUM('13:20'!U452)</f>
        <v>0</v>
      </c>
      <c r="V452" s="202"/>
      <c r="W452" s="33"/>
      <c r="X452" s="93">
        <f>SUM('13:20'!X452)</f>
        <v>0</v>
      </c>
      <c r="Y452" s="93">
        <f>SUM('13:20'!Y452)</f>
        <v>0</v>
      </c>
      <c r="Z452" s="93">
        <f>SUM('13:20'!Z452)</f>
        <v>0</v>
      </c>
      <c r="AA452" s="93">
        <f>SUM('13:20'!AA452)</f>
        <v>0</v>
      </c>
      <c r="AB452" s="73"/>
      <c r="AC452" s="54"/>
      <c r="AD452" s="30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SUM('13:20'!G453)</f>
        <v>0</v>
      </c>
      <c r="H453" s="299">
        <f t="shared" si="84"/>
        <v>0</v>
      </c>
      <c r="I453" s="93">
        <f>SUM('13:20'!I453)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SUM('13:20'!O453)</f>
        <v>0</v>
      </c>
      <c r="P453" s="93">
        <f>SUM('13:20'!P453)</f>
        <v>0</v>
      </c>
      <c r="Q453" s="93">
        <f>SUM('13:20'!Q453)</f>
        <v>0</v>
      </c>
      <c r="R453" s="93">
        <f>SUM('13:20'!R453)</f>
        <v>0</v>
      </c>
      <c r="S453" s="93">
        <f>SUM('13:20'!S453)</f>
        <v>0</v>
      </c>
      <c r="T453" s="93">
        <f>SUM('13:20'!T453)</f>
        <v>0</v>
      </c>
      <c r="U453" s="93">
        <f>SUM('13:20'!U453)</f>
        <v>0</v>
      </c>
      <c r="V453" s="202"/>
      <c r="W453" s="33"/>
      <c r="X453" s="93">
        <f>SUM('13:20'!X453)</f>
        <v>0</v>
      </c>
      <c r="Y453" s="93">
        <f>SUM('13:20'!Y453)</f>
        <v>0</v>
      </c>
      <c r="Z453" s="93">
        <f>SUM('13:20'!Z453)</f>
        <v>0</v>
      </c>
      <c r="AA453" s="93">
        <f>SUM('13:20'!AA453)</f>
        <v>0</v>
      </c>
      <c r="AB453" s="73"/>
      <c r="AC453" s="54"/>
      <c r="AD453" s="30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SUM('13:20'!G454)</f>
        <v>0</v>
      </c>
      <c r="H454" s="299">
        <f t="shared" si="84"/>
        <v>0</v>
      </c>
      <c r="I454" s="93">
        <f>SUM('13:20'!I454)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SUM('13:20'!O454)</f>
        <v>0</v>
      </c>
      <c r="P454" s="93">
        <f>SUM('13:20'!P454)</f>
        <v>0</v>
      </c>
      <c r="Q454" s="93">
        <f>SUM('13:20'!Q454)</f>
        <v>0</v>
      </c>
      <c r="R454" s="93">
        <f>SUM('13:20'!R454)</f>
        <v>0</v>
      </c>
      <c r="S454" s="93">
        <f>SUM('13:20'!S454)</f>
        <v>0</v>
      </c>
      <c r="T454" s="93">
        <f>SUM('13:20'!T454)</f>
        <v>0</v>
      </c>
      <c r="U454" s="93">
        <f>SUM('13:20'!U454)</f>
        <v>0</v>
      </c>
      <c r="V454" s="202"/>
      <c r="W454" s="33"/>
      <c r="X454" s="93">
        <f>SUM('13:20'!X454)</f>
        <v>0</v>
      </c>
      <c r="Y454" s="93">
        <f>SUM('13:20'!Y454)</f>
        <v>0</v>
      </c>
      <c r="Z454" s="93">
        <f>SUM('13:20'!Z454)</f>
        <v>0</v>
      </c>
      <c r="AA454" s="93">
        <f>SUM('13:20'!AA454)</f>
        <v>0</v>
      </c>
      <c r="AB454" s="73"/>
      <c r="AC454" s="54"/>
      <c r="AD454" s="30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SUM('13:20'!G455)</f>
        <v>476</v>
      </c>
      <c r="H455" s="299">
        <f t="shared" si="84"/>
        <v>2408.56</v>
      </c>
      <c r="I455" s="93">
        <f>SUM('13:20'!I455)</f>
        <v>30</v>
      </c>
      <c r="J455" s="31">
        <f t="array" ref="J455">IF(ISERROR(G455/I455),"",G455/I455)</f>
        <v>15.866666666666667</v>
      </c>
      <c r="K455" s="35">
        <f t="array" ref="K455">IF(ISERROR(G455/L455),"",G455/L455)</f>
        <v>30.70967741935484</v>
      </c>
      <c r="L455" s="87">
        <v>15.5</v>
      </c>
      <c r="M455" s="36">
        <f t="shared" si="85"/>
        <v>-0.70967741935483986</v>
      </c>
      <c r="N455" s="31">
        <f t="shared" si="86"/>
        <v>0</v>
      </c>
      <c r="O455" s="93">
        <f>SUM('13:20'!O455)</f>
        <v>0</v>
      </c>
      <c r="P455" s="93">
        <f>SUM('13:20'!P455)</f>
        <v>0</v>
      </c>
      <c r="Q455" s="93">
        <f>SUM('13:20'!Q455)</f>
        <v>0</v>
      </c>
      <c r="R455" s="93">
        <f>SUM('13:20'!R455)</f>
        <v>0</v>
      </c>
      <c r="S455" s="93">
        <f>SUM('13:20'!S455)</f>
        <v>0</v>
      </c>
      <c r="T455" s="93">
        <f>SUM('13:20'!T455)</f>
        <v>0</v>
      </c>
      <c r="U455" s="93">
        <f>SUM('13:20'!U455)</f>
        <v>0</v>
      </c>
      <c r="V455" s="202">
        <f>SUM(X455:AA455)</f>
        <v>0</v>
      </c>
      <c r="W455" s="33">
        <f>IF(ISERROR(V455/G455),"",V455/G455)</f>
        <v>0</v>
      </c>
      <c r="X455" s="93">
        <f>SUM('13:20'!X455)</f>
        <v>0</v>
      </c>
      <c r="Y455" s="93">
        <f>SUM('13:20'!Y455)</f>
        <v>0</v>
      </c>
      <c r="Z455" s="93">
        <f>SUM('13:20'!Z455)</f>
        <v>0</v>
      </c>
      <c r="AA455" s="93">
        <f>SUM('13:20'!AA455)</f>
        <v>0</v>
      </c>
      <c r="AB455" s="73"/>
      <c r="AC455" s="54"/>
      <c r="AD455" s="30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SUM('13:20'!G456)</f>
        <v>471</v>
      </c>
      <c r="H456" s="299">
        <f t="shared" si="84"/>
        <v>2383.2599999999998</v>
      </c>
      <c r="I456" s="93">
        <f>SUM('13:20'!I456)</f>
        <v>29.5</v>
      </c>
      <c r="J456" s="31">
        <f t="array" ref="J456">IF(ISERROR(G456/I456),"",G456/I456)</f>
        <v>15.966101694915254</v>
      </c>
      <c r="K456" s="35">
        <f t="array" ref="K456">IF(ISERROR(G456/L456),"",G456/L456)</f>
        <v>30.387096774193548</v>
      </c>
      <c r="L456" s="87">
        <v>15.5</v>
      </c>
      <c r="M456" s="36">
        <f t="shared" si="85"/>
        <v>-0.88709677419354804</v>
      </c>
      <c r="N456" s="31">
        <f t="shared" si="86"/>
        <v>0</v>
      </c>
      <c r="O456" s="93">
        <f>SUM('13:20'!O456)</f>
        <v>0</v>
      </c>
      <c r="P456" s="93">
        <f>SUM('13:20'!P456)</f>
        <v>0</v>
      </c>
      <c r="Q456" s="93">
        <f>SUM('13:20'!Q456)</f>
        <v>0</v>
      </c>
      <c r="R456" s="93">
        <f>SUM('13:20'!R456)</f>
        <v>0</v>
      </c>
      <c r="S456" s="93">
        <f>SUM('13:20'!S456)</f>
        <v>0</v>
      </c>
      <c r="T456" s="93">
        <f>SUM('13:20'!T456)</f>
        <v>0</v>
      </c>
      <c r="U456" s="93">
        <f>SUM('13:20'!U456)</f>
        <v>0</v>
      </c>
      <c r="V456" s="202">
        <f>SUM(X456:AA456)</f>
        <v>0</v>
      </c>
      <c r="W456" s="33">
        <f>IF(ISERROR(V456/G456),"",V456/G456)</f>
        <v>0</v>
      </c>
      <c r="X456" s="93">
        <f>SUM('13:20'!X456)</f>
        <v>0</v>
      </c>
      <c r="Y456" s="93">
        <f>SUM('13:20'!Y456)</f>
        <v>0</v>
      </c>
      <c r="Z456" s="93">
        <f>SUM('13:20'!Z456)</f>
        <v>0</v>
      </c>
      <c r="AA456" s="93">
        <f>SUM('13:20'!AA456)</f>
        <v>0</v>
      </c>
      <c r="AB456" s="73"/>
      <c r="AC456" s="54"/>
      <c r="AD456" s="30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420</v>
      </c>
      <c r="D457" s="17"/>
      <c r="E457" s="17"/>
      <c r="F457" s="6"/>
      <c r="G457" s="93">
        <f>SUM('13:20'!G457)</f>
        <v>0</v>
      </c>
      <c r="H457" s="299">
        <f t="shared" si="84"/>
        <v>0</v>
      </c>
      <c r="I457" s="93">
        <f>SUM('13:20'!I457)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0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421</v>
      </c>
      <c r="D458" s="17"/>
      <c r="E458" s="17"/>
      <c r="F458" s="6"/>
      <c r="G458" s="93">
        <f>SUM('13:20'!G458)</f>
        <v>0</v>
      </c>
      <c r="H458" s="299">
        <f t="shared" si="84"/>
        <v>0</v>
      </c>
      <c r="I458" s="93">
        <f>SUM('13:20'!I458)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0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SUM('13:20'!G459)</f>
        <v>0</v>
      </c>
      <c r="H459" s="299">
        <f t="shared" si="84"/>
        <v>0</v>
      </c>
      <c r="I459" s="93">
        <f>SUM('13:20'!I459)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0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SUM('13:20'!G460)</f>
        <v>0</v>
      </c>
      <c r="H460" s="299">
        <f t="shared" si="84"/>
        <v>0</v>
      </c>
      <c r="I460" s="93">
        <f>SUM('13:20'!I460)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SUM('13:20'!O460)</f>
        <v>0</v>
      </c>
      <c r="P460" s="93">
        <f>SUM('13:20'!P460)</f>
        <v>0</v>
      </c>
      <c r="Q460" s="93">
        <f>SUM('13:20'!Q460)</f>
        <v>0</v>
      </c>
      <c r="R460" s="93">
        <f>SUM('13:20'!R460)</f>
        <v>0</v>
      </c>
      <c r="S460" s="93">
        <f>SUM('13:20'!S460)</f>
        <v>0</v>
      </c>
      <c r="T460" s="93">
        <f>SUM('13:20'!T460)</f>
        <v>0</v>
      </c>
      <c r="U460" s="93">
        <f>SUM('13:20'!U460)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SUM('13:20'!X460)</f>
        <v>0</v>
      </c>
      <c r="Y460" s="93">
        <f>SUM('13:20'!Y460)</f>
        <v>0</v>
      </c>
      <c r="Z460" s="93">
        <f>SUM('13:20'!Z460)</f>
        <v>0</v>
      </c>
      <c r="AA460" s="93">
        <f>SUM('13:20'!AA460)</f>
        <v>0</v>
      </c>
      <c r="AB460" s="73"/>
      <c r="AC460" s="54"/>
      <c r="AD460" s="30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SUM('13:20'!G461)</f>
        <v>0</v>
      </c>
      <c r="H461" s="299">
        <f t="shared" si="84"/>
        <v>0</v>
      </c>
      <c r="I461" s="93">
        <f>SUM('13:20'!I461)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SUM('13:20'!O461)</f>
        <v>0</v>
      </c>
      <c r="P461" s="93">
        <f>SUM('13:20'!P461)</f>
        <v>0</v>
      </c>
      <c r="Q461" s="93">
        <f>SUM('13:20'!Q461)</f>
        <v>0</v>
      </c>
      <c r="R461" s="93">
        <f>SUM('13:20'!R461)</f>
        <v>0</v>
      </c>
      <c r="S461" s="93">
        <f>SUM('13:20'!S461)</f>
        <v>0</v>
      </c>
      <c r="T461" s="93">
        <f>SUM('13:20'!T461)</f>
        <v>0</v>
      </c>
      <c r="U461" s="93">
        <f>SUM('13:20'!U461)</f>
        <v>0</v>
      </c>
      <c r="V461" s="202">
        <f>SUM(X461:AA461)</f>
        <v>0</v>
      </c>
      <c r="W461" s="33" t="str">
        <f t="shared" si="89"/>
        <v/>
      </c>
      <c r="X461" s="93">
        <f>SUM('13:20'!X461)</f>
        <v>0</v>
      </c>
      <c r="Y461" s="93">
        <f>SUM('13:20'!Y461)</f>
        <v>0</v>
      </c>
      <c r="Z461" s="93">
        <f>SUM('13:20'!Z461)</f>
        <v>0</v>
      </c>
      <c r="AA461" s="93">
        <f>SUM('13:20'!AA461)</f>
        <v>0</v>
      </c>
      <c r="AB461" s="73"/>
      <c r="AC461" s="54"/>
      <c r="AD461" s="30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SUM('13:20'!G462)</f>
        <v>0</v>
      </c>
      <c r="H462" s="299">
        <f t="shared" si="84"/>
        <v>0</v>
      </c>
      <c r="I462" s="93">
        <f>SUM('13:20'!I462)</f>
        <v>0</v>
      </c>
      <c r="J462" s="31" t="str">
        <f t="array" ref="J462">IF(ISERROR(G462/I462),"",G462/I462)</f>
        <v/>
      </c>
      <c r="K462" s="299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SUM('13:20'!O462)</f>
        <v>0</v>
      </c>
      <c r="P462" s="93">
        <f>SUM('13:20'!P462)</f>
        <v>0</v>
      </c>
      <c r="Q462" s="93">
        <f>SUM('13:20'!Q462)</f>
        <v>0</v>
      </c>
      <c r="R462" s="93">
        <f>SUM('13:20'!R462)</f>
        <v>0</v>
      </c>
      <c r="S462" s="93">
        <f>SUM('13:20'!S462)</f>
        <v>0</v>
      </c>
      <c r="T462" s="93">
        <f>SUM('13:20'!T462)</f>
        <v>0</v>
      </c>
      <c r="U462" s="93">
        <f>SUM('13:20'!U462)</f>
        <v>0</v>
      </c>
      <c r="V462" s="202">
        <f>SUM(X462:AA462)</f>
        <v>0</v>
      </c>
      <c r="W462" s="33" t="str">
        <f t="shared" si="89"/>
        <v/>
      </c>
      <c r="X462" s="93">
        <f>SUM('13:20'!X462)</f>
        <v>0</v>
      </c>
      <c r="Y462" s="93">
        <f>SUM('13:20'!Y462)</f>
        <v>0</v>
      </c>
      <c r="Z462" s="93">
        <f>SUM('13:20'!Z462)</f>
        <v>0</v>
      </c>
      <c r="AA462" s="93">
        <f>SUM('13:20'!AA462)</f>
        <v>0</v>
      </c>
      <c r="AB462" s="73"/>
      <c r="AC462" s="54"/>
      <c r="AD462" s="30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10" t="s">
        <v>92</v>
      </c>
      <c r="B463" s="611"/>
      <c r="C463" s="302" t="s">
        <v>71</v>
      </c>
      <c r="D463" s="20"/>
      <c r="E463" s="20"/>
      <c r="F463" s="32"/>
      <c r="G463" s="99">
        <f>SUM(G429:G462)</f>
        <v>1688</v>
      </c>
      <c r="H463" s="30">
        <f>SUM(H429:H462)</f>
        <v>8519.0500000000011</v>
      </c>
      <c r="I463" s="30">
        <f>SUM(I429:I462)</f>
        <v>124</v>
      </c>
      <c r="J463" s="31">
        <f t="array" ref="J463">IF(ISERROR(G463/I463),"",G463/I463)</f>
        <v>13.612903225806452</v>
      </c>
      <c r="K463" s="30">
        <f>SUM(K429:K462)</f>
        <v>140.77419354838707</v>
      </c>
      <c r="L463" s="98"/>
      <c r="M463" s="89">
        <f t="shared" ref="M463:V463" si="90">SUM(M429:M462)</f>
        <v>-16.774193548387093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SUM('13:20'!G464)</f>
        <v>0</v>
      </c>
      <c r="H464" s="299">
        <f>D464*G464</f>
        <v>0</v>
      </c>
      <c r="I464" s="93">
        <f>SUM('13:20'!I464)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SUM('13:20'!O464)</f>
        <v>0</v>
      </c>
      <c r="P464" s="93">
        <f>SUM('13:20'!P464)</f>
        <v>0</v>
      </c>
      <c r="Q464" s="93">
        <f>SUM('13:20'!Q464)</f>
        <v>0</v>
      </c>
      <c r="R464" s="93">
        <f>SUM('13:20'!R464)</f>
        <v>0</v>
      </c>
      <c r="S464" s="93">
        <f>SUM('13:20'!S464)</f>
        <v>0</v>
      </c>
      <c r="T464" s="93">
        <f>SUM('13:20'!T464)</f>
        <v>0</v>
      </c>
      <c r="U464" s="93">
        <f>SUM('13:20'!U464)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SUM('13:20'!X464)</f>
        <v>0</v>
      </c>
      <c r="Y464" s="93">
        <f>SUM('13:20'!Y464)</f>
        <v>0</v>
      </c>
      <c r="Z464" s="93">
        <f>SUM('13:20'!Z464)</f>
        <v>0</v>
      </c>
      <c r="AA464" s="93">
        <f>SUM('13:20'!AA464)</f>
        <v>0</v>
      </c>
      <c r="AB464" s="73"/>
      <c r="AC464" s="54"/>
      <c r="AD464" s="30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SUM('13:20'!G465)</f>
        <v>0</v>
      </c>
      <c r="H465" s="299">
        <f t="shared" ref="H465:H478" si="94">D465*G465</f>
        <v>0</v>
      </c>
      <c r="I465" s="93">
        <f>SUM('13:20'!I465)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SUM('13:20'!O465)</f>
        <v>0</v>
      </c>
      <c r="P465" s="93">
        <f>SUM('13:20'!P465)</f>
        <v>0</v>
      </c>
      <c r="Q465" s="93">
        <f>SUM('13:20'!Q465)</f>
        <v>0</v>
      </c>
      <c r="R465" s="93">
        <f>SUM('13:20'!R465)</f>
        <v>0</v>
      </c>
      <c r="S465" s="93">
        <f>SUM('13:20'!S465)</f>
        <v>0</v>
      </c>
      <c r="T465" s="93">
        <f>SUM('13:20'!T465)</f>
        <v>0</v>
      </c>
      <c r="U465" s="93">
        <f>SUM('13:20'!U465)</f>
        <v>0</v>
      </c>
      <c r="V465" s="202">
        <f t="shared" si="93"/>
        <v>0</v>
      </c>
      <c r="W465" s="33" t="str">
        <f t="shared" si="89"/>
        <v/>
      </c>
      <c r="X465" s="93">
        <f>SUM('13:20'!X465)</f>
        <v>0</v>
      </c>
      <c r="Y465" s="93">
        <f>SUM('13:20'!Y465)</f>
        <v>0</v>
      </c>
      <c r="Z465" s="93">
        <f>SUM('13:20'!Z465)</f>
        <v>0</v>
      </c>
      <c r="AA465" s="93">
        <f>SUM('13:20'!AA465)</f>
        <v>0</v>
      </c>
      <c r="AB465" s="73"/>
      <c r="AC465" s="54"/>
      <c r="AD465" s="30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SUM('13:20'!G466)</f>
        <v>0</v>
      </c>
      <c r="H466" s="299">
        <f t="shared" si="94"/>
        <v>0</v>
      </c>
      <c r="I466" s="93">
        <f>SUM('13:20'!I466)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SUM('13:20'!O466)</f>
        <v>0</v>
      </c>
      <c r="P466" s="93">
        <f>SUM('13:20'!P466)</f>
        <v>0</v>
      </c>
      <c r="Q466" s="93">
        <f>SUM('13:20'!Q466)</f>
        <v>0</v>
      </c>
      <c r="R466" s="93">
        <f>SUM('13:20'!R466)</f>
        <v>0</v>
      </c>
      <c r="S466" s="93">
        <f>SUM('13:20'!S466)</f>
        <v>0</v>
      </c>
      <c r="T466" s="93">
        <f>SUM('13:20'!T466)</f>
        <v>0</v>
      </c>
      <c r="U466" s="93">
        <f>SUM('13:20'!U466)</f>
        <v>0</v>
      </c>
      <c r="V466" s="202">
        <f t="shared" si="93"/>
        <v>0</v>
      </c>
      <c r="W466" s="33" t="str">
        <f t="shared" si="89"/>
        <v/>
      </c>
      <c r="X466" s="93">
        <f>SUM('13:20'!X466)</f>
        <v>0</v>
      </c>
      <c r="Y466" s="93">
        <f>SUM('13:20'!Y466)</f>
        <v>0</v>
      </c>
      <c r="Z466" s="93">
        <f>SUM('13:20'!Z466)</f>
        <v>0</v>
      </c>
      <c r="AA466" s="93">
        <f>SUM('13:20'!AA466)</f>
        <v>0</v>
      </c>
      <c r="AB466" s="73"/>
      <c r="AC466" s="54"/>
      <c r="AD466" s="30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SUM('13:20'!G467)</f>
        <v>0</v>
      </c>
      <c r="H467" s="299">
        <f t="shared" si="94"/>
        <v>0</v>
      </c>
      <c r="I467" s="93">
        <f>SUM('13:20'!I467)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SUM('13:20'!O467)</f>
        <v>0</v>
      </c>
      <c r="P467" s="93">
        <f>SUM('13:20'!P467)</f>
        <v>0</v>
      </c>
      <c r="Q467" s="93">
        <f>SUM('13:20'!Q467)</f>
        <v>0</v>
      </c>
      <c r="R467" s="93">
        <f>SUM('13:20'!R467)</f>
        <v>0</v>
      </c>
      <c r="S467" s="93">
        <f>SUM('13:20'!S467)</f>
        <v>0</v>
      </c>
      <c r="T467" s="93">
        <f>SUM('13:20'!T467)</f>
        <v>0</v>
      </c>
      <c r="U467" s="93">
        <f>SUM('13:20'!U467)</f>
        <v>0</v>
      </c>
      <c r="V467" s="202">
        <f t="shared" si="93"/>
        <v>0</v>
      </c>
      <c r="W467" s="33" t="str">
        <f t="shared" si="89"/>
        <v/>
      </c>
      <c r="X467" s="93">
        <f>SUM('13:20'!X467)</f>
        <v>0</v>
      </c>
      <c r="Y467" s="93">
        <f>SUM('13:20'!Y467)</f>
        <v>0</v>
      </c>
      <c r="Z467" s="93">
        <f>SUM('13:20'!Z467)</f>
        <v>0</v>
      </c>
      <c r="AA467" s="93">
        <f>SUM('13:20'!AA467)</f>
        <v>0</v>
      </c>
      <c r="AB467" s="73"/>
      <c r="AC467" s="54"/>
      <c r="AD467" s="30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00" t="s">
        <v>72</v>
      </c>
      <c r="D468" s="17">
        <v>5.03</v>
      </c>
      <c r="E468" s="17"/>
      <c r="F468" s="6"/>
      <c r="G468" s="93">
        <f>SUM('13:20'!G468)</f>
        <v>0</v>
      </c>
      <c r="H468" s="299">
        <f t="shared" si="94"/>
        <v>0</v>
      </c>
      <c r="I468" s="93">
        <f>SUM('13:20'!I468)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SUM('13:20'!O468)</f>
        <v>0</v>
      </c>
      <c r="P468" s="93">
        <f>SUM('13:20'!P468)</f>
        <v>0</v>
      </c>
      <c r="Q468" s="93">
        <f>SUM('13:20'!Q468)</f>
        <v>0</v>
      </c>
      <c r="R468" s="93">
        <f>SUM('13:20'!R468)</f>
        <v>0</v>
      </c>
      <c r="S468" s="93">
        <f>SUM('13:20'!S468)</f>
        <v>0</v>
      </c>
      <c r="T468" s="93">
        <f>SUM('13:20'!T468)</f>
        <v>0</v>
      </c>
      <c r="U468" s="93">
        <f>SUM('13:20'!U468)</f>
        <v>0</v>
      </c>
      <c r="V468" s="202">
        <f t="shared" si="93"/>
        <v>0</v>
      </c>
      <c r="W468" s="33" t="str">
        <f t="shared" si="89"/>
        <v/>
      </c>
      <c r="X468" s="93">
        <f>SUM('13:20'!X468)</f>
        <v>0</v>
      </c>
      <c r="Y468" s="93">
        <f>SUM('13:20'!Y468)</f>
        <v>0</v>
      </c>
      <c r="Z468" s="93">
        <f>SUM('13:20'!Z468)</f>
        <v>0</v>
      </c>
      <c r="AA468" s="93">
        <f>SUM('13:20'!AA468)</f>
        <v>0</v>
      </c>
      <c r="AB468" s="73"/>
      <c r="AC468" s="54"/>
      <c r="AD468" s="30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SUM('13:20'!G469)</f>
        <v>0</v>
      </c>
      <c r="H469" s="299">
        <f t="shared" si="94"/>
        <v>0</v>
      </c>
      <c r="I469" s="93">
        <f>SUM('13:20'!I469)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SUM('13:20'!O469)</f>
        <v>0</v>
      </c>
      <c r="P469" s="93">
        <f>SUM('13:20'!P469)</f>
        <v>0</v>
      </c>
      <c r="Q469" s="93">
        <f>SUM('13:20'!Q469)</f>
        <v>0</v>
      </c>
      <c r="R469" s="93">
        <f>SUM('13:20'!R469)</f>
        <v>0</v>
      </c>
      <c r="S469" s="93">
        <f>SUM('13:20'!S469)</f>
        <v>0</v>
      </c>
      <c r="T469" s="93">
        <f>SUM('13:20'!T469)</f>
        <v>0</v>
      </c>
      <c r="U469" s="93">
        <f>SUM('13:20'!U469)</f>
        <v>0</v>
      </c>
      <c r="V469" s="202">
        <f t="shared" si="93"/>
        <v>0</v>
      </c>
      <c r="W469" s="33" t="str">
        <f t="shared" si="89"/>
        <v/>
      </c>
      <c r="X469" s="93">
        <f>SUM('13:20'!X469)</f>
        <v>0</v>
      </c>
      <c r="Y469" s="93">
        <f>SUM('13:20'!Y469)</f>
        <v>0</v>
      </c>
      <c r="Z469" s="93">
        <f>SUM('13:20'!Z469)</f>
        <v>0</v>
      </c>
      <c r="AA469" s="93">
        <f>SUM('13:20'!AA469)</f>
        <v>0</v>
      </c>
      <c r="AB469" s="73"/>
      <c r="AC469" s="54"/>
      <c r="AD469" s="30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SUM('13:20'!G470)</f>
        <v>0</v>
      </c>
      <c r="H470" s="299">
        <f t="shared" si="94"/>
        <v>0</v>
      </c>
      <c r="I470" s="93">
        <f>SUM('13:20'!I470)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SUM('13:20'!O470)</f>
        <v>0</v>
      </c>
      <c r="P470" s="93">
        <f>SUM('13:20'!P470)</f>
        <v>0</v>
      </c>
      <c r="Q470" s="93">
        <f>SUM('13:20'!Q470)</f>
        <v>0</v>
      </c>
      <c r="R470" s="93">
        <f>SUM('13:20'!R470)</f>
        <v>0</v>
      </c>
      <c r="S470" s="93">
        <f>SUM('13:20'!S470)</f>
        <v>0</v>
      </c>
      <c r="T470" s="93">
        <f>SUM('13:20'!T470)</f>
        <v>0</v>
      </c>
      <c r="U470" s="93">
        <f>SUM('13:20'!U470)</f>
        <v>0</v>
      </c>
      <c r="V470" s="202">
        <f t="shared" si="93"/>
        <v>0</v>
      </c>
      <c r="W470" s="33" t="str">
        <f t="shared" si="89"/>
        <v/>
      </c>
      <c r="X470" s="93">
        <f>SUM('13:20'!X470)</f>
        <v>0</v>
      </c>
      <c r="Y470" s="93">
        <f>SUM('13:20'!Y470)</f>
        <v>0</v>
      </c>
      <c r="Z470" s="93">
        <f>SUM('13:20'!Z470)</f>
        <v>0</v>
      </c>
      <c r="AA470" s="93">
        <f>SUM('13:20'!AA470)</f>
        <v>0</v>
      </c>
      <c r="AB470" s="73"/>
      <c r="AC470" s="54"/>
      <c r="AD470" s="30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00" t="s">
        <v>96</v>
      </c>
      <c r="D471" s="17">
        <v>5.03</v>
      </c>
      <c r="E471" s="17"/>
      <c r="F471" s="6"/>
      <c r="G471" s="93">
        <f>SUM('13:20'!G471)</f>
        <v>0</v>
      </c>
      <c r="H471" s="299">
        <f t="shared" si="94"/>
        <v>0</v>
      </c>
      <c r="I471" s="93">
        <f>SUM('13:20'!I471)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SUM('13:20'!O471)</f>
        <v>0</v>
      </c>
      <c r="P471" s="93">
        <f>SUM('13:20'!P471)</f>
        <v>0</v>
      </c>
      <c r="Q471" s="93">
        <f>SUM('13:20'!Q471)</f>
        <v>0</v>
      </c>
      <c r="R471" s="93">
        <f>SUM('13:20'!R471)</f>
        <v>0</v>
      </c>
      <c r="S471" s="93">
        <f>SUM('13:20'!S471)</f>
        <v>0</v>
      </c>
      <c r="T471" s="93">
        <f>SUM('13:20'!T471)</f>
        <v>0</v>
      </c>
      <c r="U471" s="93">
        <f>SUM('13:20'!U471)</f>
        <v>0</v>
      </c>
      <c r="V471" s="202">
        <f t="shared" si="93"/>
        <v>0</v>
      </c>
      <c r="W471" s="33" t="str">
        <f t="shared" si="89"/>
        <v/>
      </c>
      <c r="X471" s="93">
        <f>SUM('13:20'!X471)</f>
        <v>0</v>
      </c>
      <c r="Y471" s="93">
        <f>SUM('13:20'!Y471)</f>
        <v>0</v>
      </c>
      <c r="Z471" s="93">
        <f>SUM('13:20'!Z471)</f>
        <v>0</v>
      </c>
      <c r="AA471" s="93">
        <f>SUM('13:20'!AA471)</f>
        <v>0</v>
      </c>
      <c r="AB471" s="73"/>
      <c r="AC471" s="54"/>
      <c r="AD471" s="30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00" t="s">
        <v>82</v>
      </c>
      <c r="D472" s="17">
        <v>5.03</v>
      </c>
      <c r="E472" s="17"/>
      <c r="F472" s="6"/>
      <c r="G472" s="93">
        <f>SUM('13:20'!G472)</f>
        <v>0</v>
      </c>
      <c r="H472" s="299">
        <f t="shared" si="94"/>
        <v>0</v>
      </c>
      <c r="I472" s="93">
        <f>SUM('13:20'!I472)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SUM('13:20'!O472)</f>
        <v>0</v>
      </c>
      <c r="P472" s="93">
        <f>SUM('13:20'!P472)</f>
        <v>0</v>
      </c>
      <c r="Q472" s="93">
        <f>SUM('13:20'!Q472)</f>
        <v>0</v>
      </c>
      <c r="R472" s="93">
        <f>SUM('13:20'!R472)</f>
        <v>0</v>
      </c>
      <c r="S472" s="93">
        <f>SUM('13:20'!S472)</f>
        <v>0</v>
      </c>
      <c r="T472" s="93">
        <f>SUM('13:20'!T472)</f>
        <v>0</v>
      </c>
      <c r="U472" s="93">
        <f>SUM('13:20'!U472)</f>
        <v>0</v>
      </c>
      <c r="V472" s="202">
        <f t="shared" si="93"/>
        <v>0</v>
      </c>
      <c r="W472" s="33" t="str">
        <f t="shared" si="89"/>
        <v/>
      </c>
      <c r="X472" s="93">
        <f>SUM('13:20'!X472)</f>
        <v>0</v>
      </c>
      <c r="Y472" s="93">
        <f>SUM('13:20'!Y472)</f>
        <v>0</v>
      </c>
      <c r="Z472" s="93">
        <f>SUM('13:20'!Z472)</f>
        <v>0</v>
      </c>
      <c r="AA472" s="93">
        <f>SUM('13:20'!AA472)</f>
        <v>0</v>
      </c>
      <c r="AB472" s="73"/>
      <c r="AC472" s="54"/>
      <c r="AD472" s="30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00" t="s">
        <v>72</v>
      </c>
      <c r="D473" s="17">
        <v>5.03</v>
      </c>
      <c r="E473" s="17"/>
      <c r="F473" s="6"/>
      <c r="G473" s="93">
        <f>SUM('13:20'!G473)</f>
        <v>0</v>
      </c>
      <c r="H473" s="299">
        <f t="shared" si="94"/>
        <v>0</v>
      </c>
      <c r="I473" s="93">
        <f>SUM('13:20'!I473)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SUM('13:20'!O473)</f>
        <v>0</v>
      </c>
      <c r="P473" s="93">
        <f>SUM('13:20'!P473)</f>
        <v>0</v>
      </c>
      <c r="Q473" s="93">
        <f>SUM('13:20'!Q473)</f>
        <v>0</v>
      </c>
      <c r="R473" s="93">
        <f>SUM('13:20'!R473)</f>
        <v>0</v>
      </c>
      <c r="S473" s="93">
        <f>SUM('13:20'!S473)</f>
        <v>0</v>
      </c>
      <c r="T473" s="93">
        <f>SUM('13:20'!T473)</f>
        <v>0</v>
      </c>
      <c r="U473" s="93">
        <f>SUM('13:20'!U473)</f>
        <v>0</v>
      </c>
      <c r="V473" s="202">
        <f t="shared" si="93"/>
        <v>0</v>
      </c>
      <c r="W473" s="33" t="str">
        <f t="shared" si="89"/>
        <v/>
      </c>
      <c r="X473" s="93">
        <f>SUM('13:20'!X473)</f>
        <v>0</v>
      </c>
      <c r="Y473" s="93">
        <f>SUM('13:20'!Y473)</f>
        <v>0</v>
      </c>
      <c r="Z473" s="93">
        <f>SUM('13:20'!Z473)</f>
        <v>0</v>
      </c>
      <c r="AA473" s="93">
        <f>SUM('13:20'!AA473)</f>
        <v>0</v>
      </c>
      <c r="AB473" s="73"/>
      <c r="AC473" s="54"/>
      <c r="AD473" s="30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00" t="s">
        <v>60</v>
      </c>
      <c r="D474" s="17">
        <v>5.03</v>
      </c>
      <c r="E474" s="17"/>
      <c r="F474" s="6"/>
      <c r="G474" s="93">
        <f>SUM('13:20'!G474)</f>
        <v>0</v>
      </c>
      <c r="H474" s="299">
        <f t="shared" si="94"/>
        <v>0</v>
      </c>
      <c r="I474" s="93">
        <f>SUM('13:20'!I474)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SUM('13:20'!O474)</f>
        <v>0</v>
      </c>
      <c r="P474" s="93">
        <f>SUM('13:20'!P474)</f>
        <v>0</v>
      </c>
      <c r="Q474" s="93">
        <f>SUM('13:20'!Q474)</f>
        <v>0</v>
      </c>
      <c r="R474" s="93">
        <f>SUM('13:20'!R474)</f>
        <v>0</v>
      </c>
      <c r="S474" s="93">
        <f>SUM('13:20'!S474)</f>
        <v>0</v>
      </c>
      <c r="T474" s="93">
        <f>SUM('13:20'!T474)</f>
        <v>0</v>
      </c>
      <c r="U474" s="93">
        <f>SUM('13:20'!U474)</f>
        <v>0</v>
      </c>
      <c r="V474" s="202">
        <f t="shared" si="93"/>
        <v>0</v>
      </c>
      <c r="W474" s="33" t="str">
        <f t="shared" si="89"/>
        <v/>
      </c>
      <c r="X474" s="93">
        <f>SUM('13:20'!X474)</f>
        <v>0</v>
      </c>
      <c r="Y474" s="93">
        <f>SUM('13:20'!Y474)</f>
        <v>0</v>
      </c>
      <c r="Z474" s="93">
        <f>SUM('13:20'!Z474)</f>
        <v>0</v>
      </c>
      <c r="AA474" s="93">
        <f>SUM('13:20'!AA474)</f>
        <v>0</v>
      </c>
      <c r="AB474" s="73"/>
      <c r="AC474" s="54"/>
      <c r="AD474" s="30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00" t="s">
        <v>96</v>
      </c>
      <c r="D475" s="17">
        <v>5.03</v>
      </c>
      <c r="E475" s="17"/>
      <c r="F475" s="6"/>
      <c r="G475" s="93">
        <f>SUM('13:20'!G475)</f>
        <v>0</v>
      </c>
      <c r="H475" s="299">
        <f t="shared" si="94"/>
        <v>0</v>
      </c>
      <c r="I475" s="93">
        <f>SUM('13:20'!I475)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SUM('13:20'!O475)</f>
        <v>0</v>
      </c>
      <c r="P475" s="93">
        <f>SUM('13:20'!P475)</f>
        <v>0</v>
      </c>
      <c r="Q475" s="93">
        <f>SUM('13:20'!Q475)</f>
        <v>0</v>
      </c>
      <c r="R475" s="93">
        <f>SUM('13:20'!R475)</f>
        <v>0</v>
      </c>
      <c r="S475" s="93">
        <f>SUM('13:20'!S475)</f>
        <v>0</v>
      </c>
      <c r="T475" s="93">
        <f>SUM('13:20'!T475)</f>
        <v>0</v>
      </c>
      <c r="U475" s="93">
        <f>SUM('13:20'!U475)</f>
        <v>0</v>
      </c>
      <c r="V475" s="202">
        <f t="shared" si="93"/>
        <v>0</v>
      </c>
      <c r="W475" s="33" t="str">
        <f t="shared" si="89"/>
        <v/>
      </c>
      <c r="X475" s="93">
        <f>SUM('13:20'!X475)</f>
        <v>0</v>
      </c>
      <c r="Y475" s="93">
        <f>SUM('13:20'!Y475)</f>
        <v>0</v>
      </c>
      <c r="Z475" s="93">
        <f>SUM('13:20'!Z475)</f>
        <v>0</v>
      </c>
      <c r="AA475" s="93">
        <f>SUM('13:20'!AA475)</f>
        <v>0</v>
      </c>
      <c r="AB475" s="73"/>
      <c r="AC475" s="54"/>
      <c r="AD475" s="30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00" t="s">
        <v>73</v>
      </c>
      <c r="D476" s="17">
        <v>5.03</v>
      </c>
      <c r="E476" s="17"/>
      <c r="F476" s="6"/>
      <c r="G476" s="93">
        <f>SUM('13:20'!G476)</f>
        <v>0</v>
      </c>
      <c r="H476" s="299">
        <f t="shared" si="94"/>
        <v>0</v>
      </c>
      <c r="I476" s="93">
        <f>SUM('13:20'!I476)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SUM('13:20'!O476)</f>
        <v>0</v>
      </c>
      <c r="P476" s="93">
        <f>SUM('13:20'!P476)</f>
        <v>0</v>
      </c>
      <c r="Q476" s="93">
        <f>SUM('13:20'!Q476)</f>
        <v>0</v>
      </c>
      <c r="R476" s="93">
        <f>SUM('13:20'!R476)</f>
        <v>0</v>
      </c>
      <c r="S476" s="93">
        <f>SUM('13:20'!S476)</f>
        <v>0</v>
      </c>
      <c r="T476" s="93">
        <f>SUM('13:20'!T476)</f>
        <v>0</v>
      </c>
      <c r="U476" s="93">
        <f>SUM('13:20'!U476)</f>
        <v>0</v>
      </c>
      <c r="V476" s="202">
        <f t="shared" si="93"/>
        <v>0</v>
      </c>
      <c r="W476" s="33" t="str">
        <f t="shared" si="89"/>
        <v/>
      </c>
      <c r="X476" s="93">
        <f>SUM('13:20'!X476)</f>
        <v>0</v>
      </c>
      <c r="Y476" s="93">
        <f>SUM('13:20'!Y476)</f>
        <v>0</v>
      </c>
      <c r="Z476" s="93">
        <f>SUM('13:20'!Z476)</f>
        <v>0</v>
      </c>
      <c r="AA476" s="93">
        <f>SUM('13:20'!AA476)</f>
        <v>0</v>
      </c>
      <c r="AB476" s="73"/>
      <c r="AC476" s="54"/>
      <c r="AD476" s="30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SUM('13:20'!G477)</f>
        <v>0</v>
      </c>
      <c r="H477" s="299">
        <f t="shared" si="94"/>
        <v>0</v>
      </c>
      <c r="I477" s="93">
        <f>SUM('13:20'!I477)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SUM('13:20'!O477)</f>
        <v>0</v>
      </c>
      <c r="P477" s="93">
        <f>SUM('13:20'!P477)</f>
        <v>0</v>
      </c>
      <c r="Q477" s="93">
        <f>SUM('13:20'!Q477)</f>
        <v>0</v>
      </c>
      <c r="R477" s="93">
        <f>SUM('13:20'!R477)</f>
        <v>0</v>
      </c>
      <c r="S477" s="93">
        <f>SUM('13:20'!S477)</f>
        <v>0</v>
      </c>
      <c r="T477" s="93">
        <f>SUM('13:20'!T477)</f>
        <v>0</v>
      </c>
      <c r="U477" s="93">
        <f>SUM('13:20'!U477)</f>
        <v>0</v>
      </c>
      <c r="V477" s="202">
        <f t="shared" si="93"/>
        <v>0</v>
      </c>
      <c r="W477" s="33" t="str">
        <f t="shared" si="89"/>
        <v/>
      </c>
      <c r="X477" s="93">
        <f>SUM('13:20'!X477)</f>
        <v>0</v>
      </c>
      <c r="Y477" s="93">
        <f>SUM('13:20'!Y477)</f>
        <v>0</v>
      </c>
      <c r="Z477" s="93">
        <f>SUM('13:20'!Z477)</f>
        <v>0</v>
      </c>
      <c r="AA477" s="93">
        <f>SUM('13:20'!AA477)</f>
        <v>0</v>
      </c>
      <c r="AB477" s="73"/>
      <c r="AC477" s="54"/>
      <c r="AD477" s="30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SUM('13:20'!G478)</f>
        <v>0</v>
      </c>
      <c r="H478" s="299">
        <f t="shared" si="94"/>
        <v>0</v>
      </c>
      <c r="I478" s="93">
        <f>SUM('13:20'!I478)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SUM('13:20'!O478)</f>
        <v>0</v>
      </c>
      <c r="P478" s="93">
        <f>SUM('13:20'!P478)</f>
        <v>0</v>
      </c>
      <c r="Q478" s="93">
        <f>SUM('13:20'!Q478)</f>
        <v>0</v>
      </c>
      <c r="R478" s="93">
        <f>SUM('13:20'!R478)</f>
        <v>0</v>
      </c>
      <c r="S478" s="93">
        <f>SUM('13:20'!S478)</f>
        <v>0</v>
      </c>
      <c r="T478" s="93">
        <f>SUM('13:20'!T478)</f>
        <v>0</v>
      </c>
      <c r="U478" s="93">
        <f>SUM('13:20'!U478)</f>
        <v>0</v>
      </c>
      <c r="V478" s="202">
        <f t="shared" si="93"/>
        <v>0</v>
      </c>
      <c r="W478" s="33" t="str">
        <f t="shared" si="89"/>
        <v/>
      </c>
      <c r="X478" s="93">
        <f>SUM('13:20'!X478)</f>
        <v>0</v>
      </c>
      <c r="Y478" s="93">
        <f>SUM('13:20'!Y478)</f>
        <v>0</v>
      </c>
      <c r="Z478" s="93">
        <f>SUM('13:20'!Z478)</f>
        <v>0</v>
      </c>
      <c r="AA478" s="93">
        <f>SUM('13:20'!AA478)</f>
        <v>0</v>
      </c>
      <c r="AB478" s="73"/>
      <c r="AC478" s="54"/>
      <c r="AD478" s="30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10" t="s">
        <v>99</v>
      </c>
      <c r="B479" s="611"/>
      <c r="C479" s="30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423</v>
      </c>
      <c r="C480" s="16" t="s">
        <v>53</v>
      </c>
      <c r="D480" s="17">
        <v>5.04</v>
      </c>
      <c r="E480" s="17"/>
      <c r="F480" s="6"/>
      <c r="G480" s="93">
        <f>SUM('13:20'!G480)</f>
        <v>0</v>
      </c>
      <c r="H480" s="299">
        <f t="shared" ref="H480:H489" si="96">D480*G480</f>
        <v>0</v>
      </c>
      <c r="I480" s="93">
        <f>SUM('13:20'!I480)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SUM('13:20'!O480)</f>
        <v>0</v>
      </c>
      <c r="P480" s="93">
        <f>SUM('13:20'!P480)</f>
        <v>0</v>
      </c>
      <c r="Q480" s="93">
        <f>SUM('13:20'!Q480)</f>
        <v>0</v>
      </c>
      <c r="R480" s="93">
        <f>SUM('13:20'!R480)</f>
        <v>0</v>
      </c>
      <c r="S480" s="93">
        <f>SUM('13:20'!S480)</f>
        <v>0</v>
      </c>
      <c r="T480" s="93">
        <f>SUM('13:20'!T480)</f>
        <v>0</v>
      </c>
      <c r="U480" s="93">
        <f>SUM('13:20'!U480)</f>
        <v>0</v>
      </c>
      <c r="V480" s="202">
        <f>SUM(X480:AA480)</f>
        <v>0</v>
      </c>
      <c r="W480" s="33" t="str">
        <f t="shared" si="89"/>
        <v/>
      </c>
      <c r="X480" s="93">
        <f>SUM('13:20'!X480)</f>
        <v>0</v>
      </c>
      <c r="Y480" s="93">
        <f>SUM('13:20'!Y480)</f>
        <v>0</v>
      </c>
      <c r="Z480" s="93">
        <f>SUM('13:20'!Z480)</f>
        <v>0</v>
      </c>
      <c r="AA480" s="93">
        <f>SUM('13:20'!AA480)</f>
        <v>0</v>
      </c>
      <c r="AB480" s="73"/>
      <c r="AC480" s="54"/>
      <c r="AD480" s="30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423</v>
      </c>
      <c r="C481" s="16" t="s">
        <v>60</v>
      </c>
      <c r="D481" s="17">
        <v>5.04</v>
      </c>
      <c r="E481" s="17"/>
      <c r="F481" s="6"/>
      <c r="G481" s="93">
        <f>SUM('13:20'!G481)</f>
        <v>0</v>
      </c>
      <c r="H481" s="299">
        <f t="shared" si="96"/>
        <v>0</v>
      </c>
      <c r="I481" s="93">
        <f>SUM('13:20'!I481)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SUM('13:20'!O481)</f>
        <v>0</v>
      </c>
      <c r="P481" s="93">
        <f>SUM('13:20'!P481)</f>
        <v>0</v>
      </c>
      <c r="Q481" s="93">
        <f>SUM('13:20'!Q481)</f>
        <v>0</v>
      </c>
      <c r="R481" s="93">
        <f>SUM('13:20'!R481)</f>
        <v>0</v>
      </c>
      <c r="S481" s="93">
        <f>SUM('13:20'!S481)</f>
        <v>0</v>
      </c>
      <c r="T481" s="93">
        <f>SUM('13:20'!T481)</f>
        <v>0</v>
      </c>
      <c r="U481" s="93">
        <f>SUM('13:20'!U481)</f>
        <v>0</v>
      </c>
      <c r="V481" s="202">
        <f>SUM(X481:AA481)</f>
        <v>0</v>
      </c>
      <c r="W481" s="33" t="str">
        <f t="shared" si="89"/>
        <v/>
      </c>
      <c r="X481" s="93">
        <f>SUM('13:20'!X481)</f>
        <v>0</v>
      </c>
      <c r="Y481" s="93">
        <f>SUM('13:20'!Y481)</f>
        <v>0</v>
      </c>
      <c r="Z481" s="93">
        <f>SUM('13:20'!Z481)</f>
        <v>0</v>
      </c>
      <c r="AA481" s="93">
        <f>SUM('13:20'!AA481)</f>
        <v>0</v>
      </c>
      <c r="AB481" s="73"/>
      <c r="AC481" s="54"/>
      <c r="AD481" s="30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423</v>
      </c>
      <c r="C482" s="16" t="s">
        <v>74</v>
      </c>
      <c r="D482" s="17">
        <v>5.04</v>
      </c>
      <c r="E482" s="17"/>
      <c r="F482" s="6"/>
      <c r="G482" s="93">
        <f>SUM('13:20'!G482)</f>
        <v>0</v>
      </c>
      <c r="H482" s="299">
        <f t="shared" si="96"/>
        <v>0</v>
      </c>
      <c r="I482" s="93">
        <f>SUM('13:20'!I482)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SUM('13:20'!O482)</f>
        <v>0</v>
      </c>
      <c r="P482" s="93">
        <f>SUM('13:20'!P482)</f>
        <v>0</v>
      </c>
      <c r="Q482" s="93">
        <f>SUM('13:20'!Q482)</f>
        <v>0</v>
      </c>
      <c r="R482" s="93">
        <f>SUM('13:20'!R482)</f>
        <v>0</v>
      </c>
      <c r="S482" s="93">
        <f>SUM('13:20'!S482)</f>
        <v>0</v>
      </c>
      <c r="T482" s="93">
        <f>SUM('13:20'!T482)</f>
        <v>0</v>
      </c>
      <c r="U482" s="93">
        <f>SUM('13:20'!U482)</f>
        <v>0</v>
      </c>
      <c r="V482" s="202">
        <f>SUM(X482:AA482)</f>
        <v>0</v>
      </c>
      <c r="W482" s="33" t="str">
        <f t="shared" si="89"/>
        <v/>
      </c>
      <c r="X482" s="93">
        <f>SUM('13:20'!X482)</f>
        <v>0</v>
      </c>
      <c r="Y482" s="93">
        <f>SUM('13:20'!Y482)</f>
        <v>0</v>
      </c>
      <c r="Z482" s="93">
        <f>SUM('13:20'!Z482)</f>
        <v>0</v>
      </c>
      <c r="AA482" s="93">
        <f>SUM('13:20'!AA482)</f>
        <v>0</v>
      </c>
      <c r="AB482" s="73"/>
      <c r="AC482" s="54"/>
      <c r="AD482" s="30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423</v>
      </c>
      <c r="C483" s="16" t="s">
        <v>66</v>
      </c>
      <c r="D483" s="17">
        <v>5.04</v>
      </c>
      <c r="E483" s="17"/>
      <c r="F483" s="6"/>
      <c r="G483" s="93">
        <f>SUM('13:20'!G483)</f>
        <v>0</v>
      </c>
      <c r="H483" s="299">
        <f t="shared" si="96"/>
        <v>0</v>
      </c>
      <c r="I483" s="93">
        <f>SUM('13:20'!I483)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SUM('13:20'!O483)</f>
        <v>0</v>
      </c>
      <c r="P483" s="93">
        <f>SUM('13:20'!P483)</f>
        <v>0</v>
      </c>
      <c r="Q483" s="93">
        <f>SUM('13:20'!Q483)</f>
        <v>0</v>
      </c>
      <c r="R483" s="93">
        <f>SUM('13:20'!R483)</f>
        <v>0</v>
      </c>
      <c r="S483" s="93">
        <f>SUM('13:20'!S483)</f>
        <v>0</v>
      </c>
      <c r="T483" s="93">
        <f>SUM('13:20'!T483)</f>
        <v>0</v>
      </c>
      <c r="U483" s="93">
        <f>SUM('13:20'!U483)</f>
        <v>0</v>
      </c>
      <c r="V483" s="202">
        <f>SUM(X483:AA483)</f>
        <v>0</v>
      </c>
      <c r="W483" s="33" t="str">
        <f t="shared" si="89"/>
        <v/>
      </c>
      <c r="X483" s="93">
        <f>SUM('13:20'!X483)</f>
        <v>0</v>
      </c>
      <c r="Y483" s="93">
        <f>SUM('13:20'!Y483)</f>
        <v>0</v>
      </c>
      <c r="Z483" s="93">
        <f>SUM('13:20'!Z483)</f>
        <v>0</v>
      </c>
      <c r="AA483" s="93">
        <f>SUM('13:20'!AA483)</f>
        <v>0</v>
      </c>
      <c r="AB483" s="73"/>
      <c r="AC483" s="54"/>
      <c r="AD483" s="30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423</v>
      </c>
      <c r="C484" s="16" t="s">
        <v>101</v>
      </c>
      <c r="D484" s="17">
        <v>5.04</v>
      </c>
      <c r="E484" s="17"/>
      <c r="F484" s="6"/>
      <c r="G484" s="93">
        <f>SUM('13:20'!G484)</f>
        <v>0</v>
      </c>
      <c r="H484" s="299">
        <f t="shared" si="96"/>
        <v>0</v>
      </c>
      <c r="I484" s="93">
        <f>SUM('13:20'!I484)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SUM('13:20'!O484)</f>
        <v>0</v>
      </c>
      <c r="P484" s="93">
        <f>SUM('13:20'!P484)</f>
        <v>0</v>
      </c>
      <c r="Q484" s="93">
        <f>SUM('13:20'!Q484)</f>
        <v>0</v>
      </c>
      <c r="R484" s="93">
        <f>SUM('13:20'!R484)</f>
        <v>0</v>
      </c>
      <c r="S484" s="93">
        <f>SUM('13:20'!S484)</f>
        <v>0</v>
      </c>
      <c r="T484" s="93">
        <f>SUM('13:20'!T484)</f>
        <v>0</v>
      </c>
      <c r="U484" s="93">
        <f>SUM('13:20'!U484)</f>
        <v>0</v>
      </c>
      <c r="V484" s="202">
        <f>SUM(X484:AA484)</f>
        <v>0</v>
      </c>
      <c r="W484" s="33" t="str">
        <f t="shared" si="89"/>
        <v/>
      </c>
      <c r="X484" s="93">
        <f>SUM('13:20'!X484)</f>
        <v>0</v>
      </c>
      <c r="Y484" s="93">
        <f>SUM('13:20'!Y484)</f>
        <v>0</v>
      </c>
      <c r="Z484" s="93">
        <f>SUM('13:20'!Z484)</f>
        <v>0</v>
      </c>
      <c r="AA484" s="93">
        <f>SUM('13:20'!AA484)</f>
        <v>0</v>
      </c>
      <c r="AB484" s="73"/>
      <c r="AC484" s="54"/>
      <c r="AD484" s="30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SUM('13:20'!G485)</f>
        <v>0</v>
      </c>
      <c r="H485" s="299">
        <f t="shared" si="96"/>
        <v>0</v>
      </c>
      <c r="I485" s="93">
        <f>SUM('13:20'!I485)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0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SUM('13:20'!G486)</f>
        <v>0</v>
      </c>
      <c r="H486" s="331">
        <f t="shared" si="96"/>
        <v>0</v>
      </c>
      <c r="I486" s="93">
        <f>SUM('13:20'!I486)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SUM('13:20'!G487)</f>
        <v>0</v>
      </c>
      <c r="H487" s="331">
        <f t="shared" si="96"/>
        <v>0</v>
      </c>
      <c r="I487" s="93">
        <f>SUM('13:20'!I487)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>
        <f>SUM('13:20'!G488)</f>
        <v>0</v>
      </c>
      <c r="H488" s="356">
        <f t="shared" si="96"/>
        <v>0</v>
      </c>
      <c r="I488" s="93">
        <f>SUM('13:20'!I488)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423</v>
      </c>
      <c r="C489" s="16" t="s">
        <v>55</v>
      </c>
      <c r="D489" s="17">
        <v>5.04</v>
      </c>
      <c r="E489" s="17"/>
      <c r="F489" s="6"/>
      <c r="G489" s="93">
        <f>SUM('13:20'!G489)</f>
        <v>0</v>
      </c>
      <c r="H489" s="299">
        <f t="shared" si="96"/>
        <v>0</v>
      </c>
      <c r="I489" s="93">
        <f>SUM('13:20'!I489)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SUM('13:20'!O489)</f>
        <v>0</v>
      </c>
      <c r="P489" s="93">
        <f>SUM('13:20'!P489)</f>
        <v>0</v>
      </c>
      <c r="Q489" s="93">
        <f>SUM('13:20'!Q489)</f>
        <v>0</v>
      </c>
      <c r="R489" s="93">
        <f>SUM('13:20'!R489)</f>
        <v>0</v>
      </c>
      <c r="S489" s="93">
        <f>SUM('13:20'!S489)</f>
        <v>0</v>
      </c>
      <c r="T489" s="93">
        <f>SUM('13:20'!T489)</f>
        <v>0</v>
      </c>
      <c r="U489" s="93">
        <f>SUM('13:20'!U489)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SUM('13:20'!X489)</f>
        <v>0</v>
      </c>
      <c r="Y489" s="93">
        <f>SUM('13:20'!Y489)</f>
        <v>0</v>
      </c>
      <c r="Z489" s="93">
        <f>SUM('13:20'!Z489)</f>
        <v>0</v>
      </c>
      <c r="AA489" s="93">
        <f>SUM('13:20'!AA489)</f>
        <v>0</v>
      </c>
      <c r="AB489" s="73"/>
      <c r="AC489" s="54"/>
      <c r="AD489" s="30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10" t="s">
        <v>102</v>
      </c>
      <c r="B490" s="611"/>
      <c r="C490" s="30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295"/>
      <c r="D491" s="17">
        <v>3.65</v>
      </c>
      <c r="E491" s="17"/>
      <c r="F491" s="53"/>
      <c r="G491" s="93">
        <f>SUM('13:20'!G491)</f>
        <v>247</v>
      </c>
      <c r="H491" s="299">
        <f>D491*G491</f>
        <v>901.55</v>
      </c>
      <c r="I491" s="93">
        <f>SUM('13:20'!I491)</f>
        <v>46</v>
      </c>
      <c r="J491" s="31">
        <f t="array" ref="J491">IF(ISERROR(G491/I491),"",G491/I491)</f>
        <v>5.3695652173913047</v>
      </c>
      <c r="K491" s="299">
        <f t="array" ref="K491">IF(ISERROR(G491/L491),"",G491/L491)</f>
        <v>49.4</v>
      </c>
      <c r="L491" s="87">
        <v>5</v>
      </c>
      <c r="M491" s="36">
        <f>IF(ISERROR(I491-K491),"",I491-K491)</f>
        <v>-3.3999999999999986</v>
      </c>
      <c r="N491" s="31">
        <f>SUM(O491:U491)</f>
        <v>0</v>
      </c>
      <c r="O491" s="93">
        <f>SUM('13:20'!O491)</f>
        <v>0</v>
      </c>
      <c r="P491" s="93">
        <f>SUM('13:20'!P491)</f>
        <v>0</v>
      </c>
      <c r="Q491" s="93">
        <f>SUM('13:20'!Q491)</f>
        <v>0</v>
      </c>
      <c r="R491" s="93">
        <f>SUM('13:20'!R491)</f>
        <v>0</v>
      </c>
      <c r="S491" s="93">
        <f>SUM('13:20'!S491)</f>
        <v>0</v>
      </c>
      <c r="T491" s="93">
        <f>SUM('13:20'!T491)</f>
        <v>0</v>
      </c>
      <c r="U491" s="93">
        <f>SUM('13:20'!U491)</f>
        <v>0</v>
      </c>
      <c r="V491" s="202">
        <f>SUM(X491:AA491)</f>
        <v>0</v>
      </c>
      <c r="W491" s="33">
        <f t="shared" si="97"/>
        <v>0</v>
      </c>
      <c r="X491" s="93">
        <f>SUM('13:20'!X491)</f>
        <v>0</v>
      </c>
      <c r="Y491" s="93">
        <f>SUM('13:20'!Y491)</f>
        <v>0</v>
      </c>
      <c r="Z491" s="93">
        <f>SUM('13:20'!Z491)</f>
        <v>0</v>
      </c>
      <c r="AA491" s="93">
        <f>SUM('13:20'!AA491)</f>
        <v>0</v>
      </c>
      <c r="AB491" s="73"/>
      <c r="AC491" s="54"/>
      <c r="AD491" s="30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295"/>
      <c r="D492" s="17">
        <v>6.58</v>
      </c>
      <c r="E492" s="17"/>
      <c r="F492" s="6"/>
      <c r="G492" s="93">
        <f>SUM('13:20'!G492)</f>
        <v>212</v>
      </c>
      <c r="H492" s="299">
        <f t="shared" ref="H492:H505" si="98">D492*G492</f>
        <v>1394.96</v>
      </c>
      <c r="I492" s="93">
        <f>SUM('13:20'!I492)</f>
        <v>42</v>
      </c>
      <c r="J492" s="31">
        <f t="array" ref="J492">IF(ISERROR(G492/I492),"",G492/I492)</f>
        <v>5.0476190476190474</v>
      </c>
      <c r="K492" s="35">
        <f t="array" ref="K492">IF(ISERROR(G492/L492),"",G492/L492)</f>
        <v>42.4</v>
      </c>
      <c r="L492" s="87">
        <v>5</v>
      </c>
      <c r="M492" s="36">
        <f>IF(ISERROR(I492-K492),"",I492-K492)</f>
        <v>-0.39999999999999858</v>
      </c>
      <c r="N492" s="31">
        <f>SUM(O492:U492)</f>
        <v>0</v>
      </c>
      <c r="O492" s="93">
        <f>SUM('13:20'!O492)</f>
        <v>0</v>
      </c>
      <c r="P492" s="93">
        <f>SUM('13:20'!P492)</f>
        <v>0</v>
      </c>
      <c r="Q492" s="93">
        <f>SUM('13:20'!Q492)</f>
        <v>0</v>
      </c>
      <c r="R492" s="93">
        <f>SUM('13:20'!R492)</f>
        <v>0</v>
      </c>
      <c r="S492" s="93">
        <f>SUM('13:20'!S492)</f>
        <v>0</v>
      </c>
      <c r="T492" s="93">
        <f>SUM('13:20'!T492)</f>
        <v>0</v>
      </c>
      <c r="U492" s="93">
        <f>SUM('13:20'!U492)</f>
        <v>0</v>
      </c>
      <c r="V492" s="202">
        <f>SUM(X492:AA492)</f>
        <v>0</v>
      </c>
      <c r="W492" s="33">
        <f t="shared" si="97"/>
        <v>0</v>
      </c>
      <c r="X492" s="93">
        <f>SUM('13:20'!X492)</f>
        <v>0</v>
      </c>
      <c r="Y492" s="93">
        <f>SUM('13:20'!Y492)</f>
        <v>0</v>
      </c>
      <c r="Z492" s="93">
        <f>SUM('13:20'!Z492)</f>
        <v>0</v>
      </c>
      <c r="AA492" s="93">
        <f>SUM('13:20'!AA492)</f>
        <v>0</v>
      </c>
      <c r="AB492" s="73"/>
      <c r="AC492" s="54"/>
      <c r="AD492" s="30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295"/>
      <c r="D493" s="17">
        <v>7.8</v>
      </c>
      <c r="E493" s="17"/>
      <c r="F493" s="6"/>
      <c r="G493" s="93">
        <f>SUM('13:20'!G493)</f>
        <v>627</v>
      </c>
      <c r="H493" s="299">
        <f t="shared" si="98"/>
        <v>4890.5999999999995</v>
      </c>
      <c r="I493" s="93">
        <f>SUM('13:20'!I493)</f>
        <v>138</v>
      </c>
      <c r="J493" s="31">
        <f t="array" ref="J493">IF(ISERROR(G493/I493),"",G493/I493)</f>
        <v>4.5434782608695654</v>
      </c>
      <c r="K493" s="35">
        <f t="array" ref="K493">IF(ISERROR(G493/L493),"",G493/L493)</f>
        <v>136.30434782608697</v>
      </c>
      <c r="L493" s="87">
        <v>4.5999999999999996</v>
      </c>
      <c r="M493" s="36">
        <f>IF(ISERROR(I493-K493),"",I493-K493)</f>
        <v>1.6956521739130324</v>
      </c>
      <c r="N493" s="31">
        <f>SUM(O493:U493)</f>
        <v>0</v>
      </c>
      <c r="O493" s="93">
        <f>SUM('13:20'!O493)</f>
        <v>0</v>
      </c>
      <c r="P493" s="93">
        <f>SUM('13:20'!P493)</f>
        <v>0</v>
      </c>
      <c r="Q493" s="93">
        <f>SUM('13:20'!Q493)</f>
        <v>0</v>
      </c>
      <c r="R493" s="93">
        <f>SUM('13:20'!R493)</f>
        <v>0</v>
      </c>
      <c r="S493" s="93">
        <f>SUM('13:20'!S493)</f>
        <v>0</v>
      </c>
      <c r="T493" s="93">
        <f>SUM('13:20'!T493)</f>
        <v>0</v>
      </c>
      <c r="U493" s="93">
        <f>SUM('13:20'!U493)</f>
        <v>0</v>
      </c>
      <c r="V493" s="202">
        <f>SUM(X493:AA493)</f>
        <v>0</v>
      </c>
      <c r="W493" s="33">
        <f t="shared" si="97"/>
        <v>0</v>
      </c>
      <c r="X493" s="93">
        <f>SUM('13:20'!X493)</f>
        <v>0</v>
      </c>
      <c r="Y493" s="93">
        <f>SUM('13:20'!Y493)</f>
        <v>0</v>
      </c>
      <c r="Z493" s="93">
        <f>SUM('13:20'!Z493)</f>
        <v>0</v>
      </c>
      <c r="AA493" s="93">
        <f>SUM('13:20'!AA493)</f>
        <v>0</v>
      </c>
      <c r="AB493" s="73"/>
      <c r="AC493" s="54"/>
      <c r="AD493" s="30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295"/>
      <c r="D494" s="17">
        <v>4.4000000000000004</v>
      </c>
      <c r="E494" s="17"/>
      <c r="F494" s="6"/>
      <c r="G494" s="93">
        <f>SUM('13:20'!G494)</f>
        <v>245</v>
      </c>
      <c r="H494" s="299">
        <f t="shared" si="98"/>
        <v>1078</v>
      </c>
      <c r="I494" s="93">
        <f>SUM('13:20'!I494)</f>
        <v>40</v>
      </c>
      <c r="J494" s="31">
        <f t="array" ref="J494">IF(ISERROR(G494/I494),"",G494/I494)</f>
        <v>6.125</v>
      </c>
      <c r="K494" s="35">
        <f t="array" ref="K494">IF(ISERROR(G494/L494),"",G494/L494)</f>
        <v>42.241379310344826</v>
      </c>
      <c r="L494" s="87">
        <v>5.8</v>
      </c>
      <c r="M494" s="36">
        <f>IF(ISERROR(I494-K494),"",I494-K494)</f>
        <v>-2.2413793103448256</v>
      </c>
      <c r="N494" s="31">
        <f>SUM(O494:U494)</f>
        <v>0</v>
      </c>
      <c r="O494" s="93">
        <f>SUM('13:20'!O494)</f>
        <v>0</v>
      </c>
      <c r="P494" s="93">
        <f>SUM('13:20'!P494)</f>
        <v>0</v>
      </c>
      <c r="Q494" s="93">
        <f>SUM('13:20'!Q494)</f>
        <v>0</v>
      </c>
      <c r="R494" s="93">
        <f>SUM('13:20'!R494)</f>
        <v>0</v>
      </c>
      <c r="S494" s="93">
        <f>SUM('13:20'!S494)</f>
        <v>0</v>
      </c>
      <c r="T494" s="93">
        <f>SUM('13:20'!T494)</f>
        <v>0</v>
      </c>
      <c r="U494" s="93">
        <f>SUM('13:20'!U494)</f>
        <v>0</v>
      </c>
      <c r="V494" s="202">
        <f>SUM(X494:AA494)</f>
        <v>0</v>
      </c>
      <c r="W494" s="33">
        <f t="shared" si="97"/>
        <v>0</v>
      </c>
      <c r="X494" s="93">
        <f>SUM('13:20'!X494)</f>
        <v>0</v>
      </c>
      <c r="Y494" s="93">
        <f>SUM('13:20'!Y494)</f>
        <v>0</v>
      </c>
      <c r="Z494" s="93">
        <f>SUM('13:20'!Z494)</f>
        <v>0</v>
      </c>
      <c r="AA494" s="93">
        <f>SUM('13:20'!AA494)</f>
        <v>0</v>
      </c>
      <c r="AB494" s="73"/>
      <c r="AC494" s="54"/>
      <c r="AD494" s="30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358</v>
      </c>
      <c r="C495" s="184" t="s">
        <v>376</v>
      </c>
      <c r="D495" s="17"/>
      <c r="E495" s="17"/>
      <c r="F495" s="6"/>
      <c r="G495" s="93">
        <f>SUM('13:20'!G495)</f>
        <v>0</v>
      </c>
      <c r="H495" s="299">
        <f t="shared" si="98"/>
        <v>0</v>
      </c>
      <c r="I495" s="93">
        <f>SUM('13:20'!I495)</f>
        <v>0</v>
      </c>
      <c r="J495" s="31"/>
      <c r="K495" s="35"/>
      <c r="L495" s="87"/>
      <c r="M495" s="36"/>
      <c r="N495" s="31"/>
      <c r="O495" s="93">
        <f>SUM('13:20'!O495)</f>
        <v>0</v>
      </c>
      <c r="P495" s="93">
        <f>SUM('13:20'!P495)</f>
        <v>0</v>
      </c>
      <c r="Q495" s="93">
        <f>SUM('13:20'!Q495)</f>
        <v>0</v>
      </c>
      <c r="R495" s="93">
        <f>SUM('13:20'!R495)</f>
        <v>0</v>
      </c>
      <c r="S495" s="93">
        <f>SUM('13:20'!S495)</f>
        <v>0</v>
      </c>
      <c r="T495" s="93">
        <f>SUM('13:20'!T495)</f>
        <v>0</v>
      </c>
      <c r="U495" s="93">
        <f>SUM('13:20'!U495)</f>
        <v>0</v>
      </c>
      <c r="V495" s="202"/>
      <c r="W495" s="33"/>
      <c r="X495" s="93">
        <f>SUM('13:20'!X495)</f>
        <v>0</v>
      </c>
      <c r="Y495" s="93">
        <f>SUM('13:20'!Y495)</f>
        <v>0</v>
      </c>
      <c r="Z495" s="93">
        <f>SUM('13:20'!Z495)</f>
        <v>0</v>
      </c>
      <c r="AA495" s="93">
        <f>SUM('13:20'!AA495)</f>
        <v>0</v>
      </c>
      <c r="AB495" s="73"/>
      <c r="AC495" s="54"/>
      <c r="AD495" s="30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295"/>
      <c r="D496" s="17"/>
      <c r="E496" s="17"/>
      <c r="F496" s="6"/>
      <c r="G496" s="93">
        <f>SUM('13:20'!G496)</f>
        <v>0</v>
      </c>
      <c r="H496" s="299">
        <f t="shared" si="98"/>
        <v>0</v>
      </c>
      <c r="I496" s="93">
        <f>SUM('13:20'!I496)</f>
        <v>0</v>
      </c>
      <c r="J496" s="31"/>
      <c r="K496" s="35"/>
      <c r="L496" s="87">
        <v>6</v>
      </c>
      <c r="M496" s="36"/>
      <c r="N496" s="31"/>
      <c r="O496" s="93">
        <f>SUM('13:20'!O496)</f>
        <v>0</v>
      </c>
      <c r="P496" s="93">
        <f>SUM('13:20'!P496)</f>
        <v>0</v>
      </c>
      <c r="Q496" s="93">
        <f>SUM('13:20'!Q496)</f>
        <v>0</v>
      </c>
      <c r="R496" s="93">
        <f>SUM('13:20'!R496)</f>
        <v>0</v>
      </c>
      <c r="S496" s="93">
        <f>SUM('13:20'!S496)</f>
        <v>0</v>
      </c>
      <c r="T496" s="93">
        <f>SUM('13:20'!T496)</f>
        <v>0</v>
      </c>
      <c r="U496" s="93">
        <f>SUM('13:20'!U496)</f>
        <v>0</v>
      </c>
      <c r="V496" s="202"/>
      <c r="W496" s="33"/>
      <c r="X496" s="93">
        <f>SUM('13:20'!X496)</f>
        <v>0</v>
      </c>
      <c r="Y496" s="93">
        <f>SUM('13:20'!Y496)</f>
        <v>0</v>
      </c>
      <c r="Z496" s="93">
        <f>SUM('13:20'!Z496)</f>
        <v>0</v>
      </c>
      <c r="AA496" s="93">
        <f>SUM('13:20'!AA496)</f>
        <v>0</v>
      </c>
      <c r="AB496" s="73"/>
      <c r="AC496" s="54"/>
      <c r="AD496" s="30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295" t="s">
        <v>53</v>
      </c>
      <c r="D497" s="17">
        <v>6.04</v>
      </c>
      <c r="E497" s="17"/>
      <c r="F497" s="6"/>
      <c r="G497" s="93">
        <f>SUM('13:20'!G497)</f>
        <v>0</v>
      </c>
      <c r="H497" s="299">
        <f t="shared" si="98"/>
        <v>0</v>
      </c>
      <c r="I497" s="93">
        <f>SUM('13:20'!I497)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SUM('13:20'!O497)</f>
        <v>0</v>
      </c>
      <c r="P497" s="93">
        <f>SUM('13:20'!P497)</f>
        <v>0</v>
      </c>
      <c r="Q497" s="93">
        <f>SUM('13:20'!Q497)</f>
        <v>0</v>
      </c>
      <c r="R497" s="93">
        <f>SUM('13:20'!R497)</f>
        <v>0</v>
      </c>
      <c r="S497" s="93">
        <f>SUM('13:20'!S497)</f>
        <v>0</v>
      </c>
      <c r="T497" s="93">
        <f>SUM('13:20'!T497)</f>
        <v>0</v>
      </c>
      <c r="U497" s="93">
        <f>SUM('13:20'!U497)</f>
        <v>0</v>
      </c>
      <c r="V497" s="202">
        <f>SUM(X497:AA497)</f>
        <v>0</v>
      </c>
      <c r="W497" s="33" t="str">
        <f>IF(ISERROR(V497/G497),"",V497/G497)</f>
        <v/>
      </c>
      <c r="X497" s="93">
        <f>SUM('13:20'!X497)</f>
        <v>0</v>
      </c>
      <c r="Y497" s="93">
        <f>SUM('13:20'!Y497)</f>
        <v>0</v>
      </c>
      <c r="Z497" s="93">
        <f>SUM('13:20'!Z497)</f>
        <v>0</v>
      </c>
      <c r="AA497" s="93">
        <f>SUM('13:20'!AA497)</f>
        <v>0</v>
      </c>
      <c r="AB497" s="73"/>
      <c r="AC497" s="54"/>
      <c r="AD497" s="30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295" t="s">
        <v>60</v>
      </c>
      <c r="D498" s="17">
        <v>6.04</v>
      </c>
      <c r="E498" s="17"/>
      <c r="F498" s="6"/>
      <c r="G498" s="93">
        <f>SUM('13:20'!G498)</f>
        <v>0</v>
      </c>
      <c r="H498" s="299">
        <f t="shared" si="98"/>
        <v>0</v>
      </c>
      <c r="I498" s="93">
        <f>SUM('13:20'!I498)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SUM('13:20'!O498)</f>
        <v>0</v>
      </c>
      <c r="P498" s="93">
        <f>SUM('13:20'!P498)</f>
        <v>0</v>
      </c>
      <c r="Q498" s="93">
        <f>SUM('13:20'!Q498)</f>
        <v>0</v>
      </c>
      <c r="R498" s="93">
        <f>SUM('13:20'!R498)</f>
        <v>0</v>
      </c>
      <c r="S498" s="93">
        <f>SUM('13:20'!S498)</f>
        <v>0</v>
      </c>
      <c r="T498" s="93">
        <f>SUM('13:20'!T498)</f>
        <v>0</v>
      </c>
      <c r="U498" s="93">
        <f>SUM('13:20'!U498)</f>
        <v>0</v>
      </c>
      <c r="V498" s="202">
        <f>SUM(X498:AA498)</f>
        <v>0</v>
      </c>
      <c r="W498" s="33" t="str">
        <f>IF(ISERROR(V498/G498),"",V498/G498)</f>
        <v/>
      </c>
      <c r="X498" s="93">
        <f>SUM('13:20'!X498)</f>
        <v>0</v>
      </c>
      <c r="Y498" s="93">
        <f>SUM('13:20'!Y498)</f>
        <v>0</v>
      </c>
      <c r="Z498" s="93">
        <f>SUM('13:20'!Z498)</f>
        <v>0</v>
      </c>
      <c r="AA498" s="93">
        <f>SUM('13:20'!AA498)</f>
        <v>0</v>
      </c>
      <c r="AB498" s="73"/>
      <c r="AC498" s="54"/>
      <c r="AD498" s="30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295" t="s">
        <v>53</v>
      </c>
      <c r="D499" s="17"/>
      <c r="E499" s="17"/>
      <c r="F499" s="6"/>
      <c r="G499" s="93">
        <f>SUM('13:20'!G499)</f>
        <v>0</v>
      </c>
      <c r="H499" s="299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0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295" t="s">
        <v>60</v>
      </c>
      <c r="D500" s="17"/>
      <c r="E500" s="17"/>
      <c r="F500" s="6"/>
      <c r="G500" s="93">
        <f>SUM('13:20'!G500)</f>
        <v>0</v>
      </c>
      <c r="H500" s="299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0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SUM('13:20'!G501)</f>
        <v>0</v>
      </c>
      <c r="H501" s="299">
        <f t="shared" si="98"/>
        <v>0</v>
      </c>
      <c r="I501" s="93">
        <f>SUM('13:20'!I501)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SUM('13:20'!O501)</f>
        <v>0</v>
      </c>
      <c r="P501" s="93">
        <f>SUM('13:20'!P501)</f>
        <v>0</v>
      </c>
      <c r="Q501" s="93">
        <f>SUM('13:20'!Q501)</f>
        <v>0</v>
      </c>
      <c r="R501" s="93">
        <f>SUM('13:20'!R501)</f>
        <v>0</v>
      </c>
      <c r="S501" s="93">
        <f>SUM('13:20'!S501)</f>
        <v>0</v>
      </c>
      <c r="T501" s="93">
        <f>SUM('13:20'!T501)</f>
        <v>0</v>
      </c>
      <c r="U501" s="93">
        <f>SUM('13:20'!U501)</f>
        <v>0</v>
      </c>
      <c r="V501" s="202">
        <f>SUM(X501:AA501)</f>
        <v>0</v>
      </c>
      <c r="W501" s="33" t="str">
        <f>IF(ISERROR(V501/G501),"",V501/G501)</f>
        <v/>
      </c>
      <c r="X501" s="93">
        <f>SUM('13:20'!X501)</f>
        <v>0</v>
      </c>
      <c r="Y501" s="93">
        <f>SUM('13:20'!Y501)</f>
        <v>0</v>
      </c>
      <c r="Z501" s="93">
        <f>SUM('13:20'!Z501)</f>
        <v>0</v>
      </c>
      <c r="AA501" s="93">
        <f>SUM('13:20'!AA501)</f>
        <v>0</v>
      </c>
      <c r="AB501" s="73"/>
      <c r="AC501" s="54"/>
      <c r="AD501" s="30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SUM('13:20'!G502)</f>
        <v>0</v>
      </c>
      <c r="H502" s="299">
        <f t="shared" si="98"/>
        <v>0</v>
      </c>
      <c r="I502" s="93">
        <f>SUM('13:20'!I502)</f>
        <v>0</v>
      </c>
      <c r="J502" s="31"/>
      <c r="K502" s="35"/>
      <c r="L502" s="87"/>
      <c r="M502" s="36"/>
      <c r="N502" s="31"/>
      <c r="O502" s="93">
        <f>SUM('13:20'!O502)</f>
        <v>0</v>
      </c>
      <c r="P502" s="93">
        <f>SUM('13:20'!P502)</f>
        <v>0</v>
      </c>
      <c r="Q502" s="93">
        <f>SUM('13:20'!Q502)</f>
        <v>0</v>
      </c>
      <c r="R502" s="93">
        <f>SUM('13:20'!R502)</f>
        <v>0</v>
      </c>
      <c r="S502" s="93">
        <f>SUM('13:20'!S502)</f>
        <v>0</v>
      </c>
      <c r="T502" s="93">
        <f>SUM('13:20'!T502)</f>
        <v>0</v>
      </c>
      <c r="U502" s="93">
        <f>SUM('13:20'!U502)</f>
        <v>0</v>
      </c>
      <c r="V502" s="202"/>
      <c r="W502" s="33"/>
      <c r="X502" s="93">
        <f>SUM('13:20'!X502)</f>
        <v>0</v>
      </c>
      <c r="Y502" s="93">
        <f>SUM('13:20'!Y502)</f>
        <v>0</v>
      </c>
      <c r="Z502" s="93">
        <f>SUM('13:20'!Z502)</f>
        <v>0</v>
      </c>
      <c r="AA502" s="93">
        <f>SUM('13:20'!AA502)</f>
        <v>0</v>
      </c>
      <c r="AB502" s="73"/>
      <c r="AC502" s="54"/>
      <c r="AD502" s="30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296" t="s">
        <v>159</v>
      </c>
      <c r="C503" s="16"/>
      <c r="D503" s="17">
        <v>4.5</v>
      </c>
      <c r="E503" s="17"/>
      <c r="F503" s="6"/>
      <c r="G503" s="93">
        <f>SUM('13:20'!G503)</f>
        <v>0</v>
      </c>
      <c r="H503" s="299">
        <f t="shared" si="98"/>
        <v>0</v>
      </c>
      <c r="I503" s="93">
        <f>SUM('13:20'!I503)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0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296" t="s">
        <v>160</v>
      </c>
      <c r="C504" s="16"/>
      <c r="D504" s="17">
        <v>4.5</v>
      </c>
      <c r="E504" s="17"/>
      <c r="F504" s="6"/>
      <c r="G504" s="93">
        <f>SUM('13:20'!G504)</f>
        <v>0</v>
      </c>
      <c r="H504" s="299">
        <f t="shared" si="98"/>
        <v>0</v>
      </c>
      <c r="I504" s="93">
        <f>SUM('13:20'!I504)</f>
        <v>0</v>
      </c>
      <c r="J504" s="31"/>
      <c r="K504" s="35"/>
      <c r="L504" s="87"/>
      <c r="M504" s="36"/>
      <c r="N504" s="31"/>
      <c r="O504" s="93">
        <f>SUM('13:20'!O504)</f>
        <v>0</v>
      </c>
      <c r="P504" s="93">
        <f>SUM('13:20'!P504)</f>
        <v>0</v>
      </c>
      <c r="Q504" s="93">
        <f>SUM('13:20'!Q504)</f>
        <v>0</v>
      </c>
      <c r="R504" s="93">
        <f>SUM('13:20'!R504)</f>
        <v>0</v>
      </c>
      <c r="S504" s="93">
        <f>SUM('13:20'!S504)</f>
        <v>0</v>
      </c>
      <c r="T504" s="93">
        <f>SUM('13:20'!T504)</f>
        <v>0</v>
      </c>
      <c r="U504" s="93">
        <f>SUM('13:20'!U504)</f>
        <v>0</v>
      </c>
      <c r="V504" s="202"/>
      <c r="W504" s="33"/>
      <c r="X504" s="93">
        <f>SUM('13:20'!X504)</f>
        <v>0</v>
      </c>
      <c r="Y504" s="93">
        <f>SUM('13:20'!Y504)</f>
        <v>0</v>
      </c>
      <c r="Z504" s="93">
        <f>SUM('13:20'!Z504)</f>
        <v>0</v>
      </c>
      <c r="AA504" s="93">
        <f>SUM('13:20'!AA504)</f>
        <v>0</v>
      </c>
      <c r="AB504" s="73"/>
      <c r="AC504" s="54"/>
      <c r="AD504" s="30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296"/>
      <c r="C505" s="16"/>
      <c r="D505" s="17"/>
      <c r="E505" s="17"/>
      <c r="F505" s="6"/>
      <c r="G505" s="93">
        <f>SUM('13:20'!G505)</f>
        <v>0</v>
      </c>
      <c r="H505" s="299">
        <f t="shared" si="98"/>
        <v>0</v>
      </c>
      <c r="I505" s="93">
        <f>SUM('13:20'!I505)</f>
        <v>0</v>
      </c>
      <c r="J505" s="31"/>
      <c r="K505" s="35"/>
      <c r="L505" s="87"/>
      <c r="M505" s="36"/>
      <c r="N505" s="31"/>
      <c r="O505" s="93">
        <f>SUM('13:20'!O505)</f>
        <v>0</v>
      </c>
      <c r="P505" s="93">
        <f>SUM('13:20'!P505)</f>
        <v>0</v>
      </c>
      <c r="Q505" s="93">
        <f>SUM('13:20'!Q505)</f>
        <v>0</v>
      </c>
      <c r="R505" s="93">
        <f>SUM('13:20'!R505)</f>
        <v>0</v>
      </c>
      <c r="S505" s="93">
        <f>SUM('13:20'!S505)</f>
        <v>0</v>
      </c>
      <c r="T505" s="93">
        <f>SUM('13:20'!T505)</f>
        <v>0</v>
      </c>
      <c r="U505" s="93">
        <f>SUM('13:20'!U505)</f>
        <v>0</v>
      </c>
      <c r="V505" s="202"/>
      <c r="W505" s="33"/>
      <c r="X505" s="93">
        <f>SUM('13:20'!X505)</f>
        <v>0</v>
      </c>
      <c r="Y505" s="93">
        <f>SUM('13:20'!Y505)</f>
        <v>0</v>
      </c>
      <c r="Z505" s="93">
        <f>SUM('13:20'!Z505)</f>
        <v>0</v>
      </c>
      <c r="AA505" s="93">
        <f>SUM('13:20'!AA505)</f>
        <v>0</v>
      </c>
      <c r="AB505" s="73"/>
      <c r="AC505" s="54"/>
      <c r="AD505" s="30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10" t="s">
        <v>106</v>
      </c>
      <c r="B506" s="611"/>
      <c r="C506" s="302" t="s">
        <v>71</v>
      </c>
      <c r="D506" s="20"/>
      <c r="E506" s="20"/>
      <c r="F506" s="32"/>
      <c r="G506" s="94">
        <f>SUM(G491:G505)</f>
        <v>1331</v>
      </c>
      <c r="H506" s="30">
        <f>SUM(H491:H505)</f>
        <v>8265.11</v>
      </c>
      <c r="I506" s="30">
        <f>SUM(I491:I505)</f>
        <v>266</v>
      </c>
      <c r="J506" s="31">
        <f t="array" ref="J506">IF(ISERROR(G506/I506),"",G506/I506)</f>
        <v>5.003759398496241</v>
      </c>
      <c r="K506" s="30">
        <f>SUM(K491:K501)</f>
        <v>270.34572713643178</v>
      </c>
      <c r="L506" s="98"/>
      <c r="M506" s="89">
        <f t="shared" ref="M506:V506" si="99">SUM(M491:M501)</f>
        <v>-4.3457271364317904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21" t="s">
        <v>108</v>
      </c>
      <c r="B507" s="622"/>
      <c r="C507" s="622"/>
      <c r="D507" s="622"/>
      <c r="E507" s="622"/>
      <c r="F507" s="623"/>
      <c r="G507" s="189">
        <f>SUM(G370,G428,G463,G479,G490,G506)</f>
        <v>3019</v>
      </c>
      <c r="H507" s="189">
        <f>SUM(H370,H428,H463,H479,H490,H506)</f>
        <v>16784.160000000003</v>
      </c>
      <c r="I507" s="189">
        <f>SUM(I370,I428,I463,I479,I490,I506)</f>
        <v>390</v>
      </c>
      <c r="J507" s="52">
        <f t="array" ref="J507">IF(ISERROR(G507/I507),"",G507/I507)</f>
        <v>7.7410256410256411</v>
      </c>
      <c r="K507" s="189">
        <f>SUM(K370,K428,K463,K479,K490,K506)</f>
        <v>411.11992068481885</v>
      </c>
      <c r="L507" s="52">
        <f>IF(ISERROR(G507/K507),"",G507/K507)</f>
        <v>7.3433561549903281</v>
      </c>
      <c r="M507" s="189">
        <f t="shared" ref="M507:V507" si="100">SUM(M370,M428,M463,M479,M490,M506)</f>
        <v>-21.119920684818883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06"/>
      <c r="AE507" s="77"/>
      <c r="AF507" s="77"/>
      <c r="AG507" s="77"/>
      <c r="AH507" s="77"/>
      <c r="AI507" s="57"/>
      <c r="AJ507" s="57"/>
      <c r="AK507" s="57"/>
      <c r="AL507" s="638"/>
      <c r="AM507" s="638"/>
      <c r="AN507" s="638"/>
      <c r="AO507" s="638"/>
      <c r="AP507" s="638"/>
      <c r="AQ507" s="638"/>
      <c r="AR507" s="638"/>
      <c r="AS507" s="638"/>
      <c r="AT507" s="638"/>
      <c r="AU507" s="638"/>
      <c r="AV507" s="638"/>
      <c r="AW507" s="638"/>
      <c r="AX507" s="638"/>
      <c r="AY507" s="638"/>
      <c r="AZ507" s="638"/>
      <c r="BA507" s="638"/>
    </row>
    <row r="508" spans="1:53" ht="15.75" customHeight="1">
      <c r="A508" s="542" t="s">
        <v>497</v>
      </c>
      <c r="B508" s="297" t="s">
        <v>110</v>
      </c>
      <c r="C508" s="624" t="s">
        <v>111</v>
      </c>
      <c r="D508" s="624"/>
      <c r="E508" s="603" t="s">
        <v>112</v>
      </c>
      <c r="F508" s="603"/>
      <c r="G508" s="614" t="s">
        <v>113</v>
      </c>
      <c r="H508" s="614"/>
      <c r="I508" s="603" t="s">
        <v>114</v>
      </c>
      <c r="J508" s="603"/>
      <c r="K508" s="603" t="s">
        <v>36</v>
      </c>
      <c r="L508" s="603"/>
      <c r="M508" s="603" t="s">
        <v>115</v>
      </c>
      <c r="N508" s="603"/>
      <c r="O508" s="603" t="s">
        <v>116</v>
      </c>
      <c r="P508" s="614" t="s">
        <v>117</v>
      </c>
      <c r="Q508" s="614"/>
      <c r="R508" s="614" t="s">
        <v>36</v>
      </c>
      <c r="S508" s="614"/>
      <c r="T508" s="614" t="s">
        <v>118</v>
      </c>
      <c r="U508" s="614"/>
      <c r="V508" s="614" t="s">
        <v>119</v>
      </c>
      <c r="W508" s="614"/>
      <c r="X508" s="614" t="s">
        <v>36</v>
      </c>
      <c r="Y508" s="614"/>
      <c r="Z508" s="614" t="s">
        <v>118</v>
      </c>
      <c r="AA508" s="614"/>
      <c r="AB508" s="12"/>
      <c r="AC508" s="12"/>
      <c r="AD508" s="12"/>
      <c r="AE508" s="3"/>
      <c r="AF508" s="3"/>
      <c r="AG508" s="3"/>
      <c r="AH508" s="30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43"/>
      <c r="B509" s="297" t="s">
        <v>120</v>
      </c>
      <c r="C509" s="625">
        <f>SUM('13:20'!C509)</f>
        <v>0</v>
      </c>
      <c r="D509" s="626"/>
      <c r="E509" s="627">
        <f>D509*11</f>
        <v>0</v>
      </c>
      <c r="F509" s="627"/>
      <c r="G509" s="510">
        <v>0</v>
      </c>
      <c r="H509" s="511"/>
      <c r="I509" s="603">
        <f>G509*11</f>
        <v>0</v>
      </c>
      <c r="J509" s="603"/>
      <c r="K509" s="603">
        <f>E509-I509</f>
        <v>0</v>
      </c>
      <c r="L509" s="603"/>
      <c r="M509" s="628" t="str">
        <f>IF(ISERROR(K509/E509),"",K509/E509)</f>
        <v/>
      </c>
      <c r="N509" s="628"/>
      <c r="O509" s="603"/>
      <c r="P509" s="614" t="s">
        <v>70</v>
      </c>
      <c r="Q509" s="614"/>
      <c r="R509" s="629">
        <f>SUM(O370:U370)</f>
        <v>0</v>
      </c>
      <c r="S509" s="629"/>
      <c r="T509" s="630" t="str">
        <f t="array" ref="T509">IF(ISERROR(R509/R516),"",R509/R516)</f>
        <v/>
      </c>
      <c r="U509" s="630"/>
      <c r="V509" s="614" t="s">
        <v>41</v>
      </c>
      <c r="W509" s="614"/>
      <c r="X509" s="629">
        <f>SUM(O370,O428,O463,O479,O490,O506)</f>
        <v>0</v>
      </c>
      <c r="Y509" s="629"/>
      <c r="Z509" s="630" t="str">
        <f t="array" ref="Z509">IF(ISERROR(X509/X516),"",X509/X516)</f>
        <v/>
      </c>
      <c r="AA509" s="630"/>
      <c r="AB509" s="12"/>
      <c r="AC509" s="22"/>
      <c r="AD509" s="22"/>
      <c r="AE509" s="3"/>
      <c r="AF509" s="3"/>
      <c r="AG509" s="3"/>
      <c r="AH509" s="30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43"/>
      <c r="B510" s="297" t="s">
        <v>121</v>
      </c>
      <c r="C510" s="625">
        <f>SUM('13:20'!C510)</f>
        <v>0</v>
      </c>
      <c r="D510" s="626"/>
      <c r="E510" s="627">
        <f>D510*11</f>
        <v>0</v>
      </c>
      <c r="F510" s="627"/>
      <c r="G510" s="510">
        <v>0</v>
      </c>
      <c r="H510" s="511"/>
      <c r="I510" s="603">
        <f>G510*11</f>
        <v>0</v>
      </c>
      <c r="J510" s="603"/>
      <c r="K510" s="603">
        <f>E510-I510</f>
        <v>0</v>
      </c>
      <c r="L510" s="603"/>
      <c r="M510" s="628" t="str">
        <f>IF(ISERROR(K510/E510),"",K510/E510)</f>
        <v/>
      </c>
      <c r="N510" s="628"/>
      <c r="O510" s="603"/>
      <c r="P510" s="614" t="s">
        <v>86</v>
      </c>
      <c r="Q510" s="614"/>
      <c r="R510" s="629">
        <f>SUM(O428:U428)</f>
        <v>0</v>
      </c>
      <c r="S510" s="629"/>
      <c r="T510" s="630" t="str">
        <f>IF(ISERROR(R510/R516),"",R510/R516)</f>
        <v/>
      </c>
      <c r="U510" s="630"/>
      <c r="V510" s="614" t="s">
        <v>42</v>
      </c>
      <c r="W510" s="614"/>
      <c r="X510" s="629">
        <f>SUM(O371,O429,O464,O480,O491,O507)</f>
        <v>0</v>
      </c>
      <c r="Y510" s="629"/>
      <c r="Z510" s="630" t="str">
        <f>IF(ISERROR(X510/X516),"",X510/X516)</f>
        <v/>
      </c>
      <c r="AA510" s="630"/>
      <c r="AB510" s="12"/>
      <c r="AC510" s="22"/>
      <c r="AD510" s="22"/>
      <c r="AE510" s="3"/>
      <c r="AF510" s="3"/>
      <c r="AG510" s="3"/>
      <c r="AH510" s="30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43"/>
      <c r="B511" s="297" t="s">
        <v>122</v>
      </c>
      <c r="C511" s="625">
        <f>SUM('13:20'!C511)</f>
        <v>0</v>
      </c>
      <c r="D511" s="626"/>
      <c r="E511" s="627">
        <f>D511*11</f>
        <v>0</v>
      </c>
      <c r="F511" s="627"/>
      <c r="G511" s="510">
        <v>0</v>
      </c>
      <c r="H511" s="511"/>
      <c r="I511" s="603">
        <f>G511*11</f>
        <v>0</v>
      </c>
      <c r="J511" s="603"/>
      <c r="K511" s="603">
        <f>E511-I511</f>
        <v>0</v>
      </c>
      <c r="L511" s="603"/>
      <c r="M511" s="628" t="str">
        <f>IF(ISERROR(K511/E511),"",K511/E511)</f>
        <v/>
      </c>
      <c r="N511" s="628"/>
      <c r="O511" s="603"/>
      <c r="P511" s="614" t="s">
        <v>92</v>
      </c>
      <c r="Q511" s="614"/>
      <c r="R511" s="629">
        <f>SUM(O463:U463)</f>
        <v>0</v>
      </c>
      <c r="S511" s="629"/>
      <c r="T511" s="630" t="str">
        <f>IF(ISERROR(R511/R516),"",R511/R516)</f>
        <v/>
      </c>
      <c r="U511" s="630"/>
      <c r="V511" s="614" t="s">
        <v>43</v>
      </c>
      <c r="W511" s="614"/>
      <c r="X511" s="629">
        <f>SUM(O373,O430,O465,O481,O492,O508)</f>
        <v>0</v>
      </c>
      <c r="Y511" s="629"/>
      <c r="Z511" s="630" t="str">
        <f>IF(ISERROR(X511/X516),"",X511/X516)</f>
        <v/>
      </c>
      <c r="AA511" s="630"/>
      <c r="AB511" s="12"/>
      <c r="AC511" s="22"/>
      <c r="AD511" s="22"/>
      <c r="AE511" s="3"/>
      <c r="AF511" s="3"/>
      <c r="AG511" s="306"/>
      <c r="AH511" s="30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43"/>
      <c r="B512" s="297" t="s">
        <v>47</v>
      </c>
      <c r="C512" s="525">
        <v>1</v>
      </c>
      <c r="D512" s="526"/>
      <c r="E512" s="627">
        <f>D512*11</f>
        <v>0</v>
      </c>
      <c r="F512" s="627"/>
      <c r="G512" s="510">
        <v>1</v>
      </c>
      <c r="H512" s="511"/>
      <c r="I512" s="603">
        <f>G512*11</f>
        <v>11</v>
      </c>
      <c r="J512" s="603"/>
      <c r="K512" s="603">
        <f>E512-I512</f>
        <v>-11</v>
      </c>
      <c r="L512" s="603"/>
      <c r="M512" s="628" t="str">
        <f>IF(ISERROR(K512/E512),"",K512/E512)</f>
        <v/>
      </c>
      <c r="N512" s="628"/>
      <c r="O512" s="603"/>
      <c r="P512" s="614" t="s">
        <v>99</v>
      </c>
      <c r="Q512" s="614"/>
      <c r="R512" s="629">
        <f>SUM(O479:U479)</f>
        <v>0</v>
      </c>
      <c r="S512" s="629"/>
      <c r="T512" s="630" t="str">
        <f>IF(ISERROR(R512/R516),"",R512/R516)</f>
        <v/>
      </c>
      <c r="U512" s="630"/>
      <c r="V512" s="614" t="s">
        <v>44</v>
      </c>
      <c r="W512" s="614"/>
      <c r="X512" s="629">
        <f>SUM(O374,O431,O466,O482,O493,O509)</f>
        <v>0</v>
      </c>
      <c r="Y512" s="629"/>
      <c r="Z512" s="630" t="str">
        <f>IF(ISERROR(X512/X516),"",X512/X516)</f>
        <v/>
      </c>
      <c r="AA512" s="630"/>
      <c r="AB512" s="12"/>
      <c r="AC512" s="22"/>
      <c r="AD512" s="22"/>
      <c r="AE512" s="3"/>
      <c r="AF512" s="3"/>
      <c r="AG512" s="306"/>
      <c r="AH512" s="30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44"/>
      <c r="B513" s="297" t="s">
        <v>123</v>
      </c>
      <c r="C513" s="632">
        <f>SUM(C509:D512)</f>
        <v>1</v>
      </c>
      <c r="D513" s="603"/>
      <c r="E513" s="603">
        <f>SUM(F509:F512)</f>
        <v>0</v>
      </c>
      <c r="F513" s="603"/>
      <c r="G513" s="632">
        <f>SUM(G509:H512)</f>
        <v>1</v>
      </c>
      <c r="H513" s="603"/>
      <c r="I513" s="603">
        <f>SUM(I509:J512)</f>
        <v>11</v>
      </c>
      <c r="J513" s="603"/>
      <c r="K513" s="603">
        <f>SUM(K509:L512)</f>
        <v>-11</v>
      </c>
      <c r="L513" s="603"/>
      <c r="M513" s="628" t="str">
        <f>IF(ISERROR(K513/E513),"",K513/E513)</f>
        <v/>
      </c>
      <c r="N513" s="628"/>
      <c r="O513" s="603"/>
      <c r="P513" s="614" t="s">
        <v>102</v>
      </c>
      <c r="Q513" s="614"/>
      <c r="R513" s="629">
        <f>SUM(O490:U490)</f>
        <v>0</v>
      </c>
      <c r="S513" s="629"/>
      <c r="T513" s="630" t="str">
        <f>IF(ISERROR(R513/R516),"",R513/R516)</f>
        <v/>
      </c>
      <c r="U513" s="630"/>
      <c r="V513" s="614" t="s">
        <v>45</v>
      </c>
      <c r="W513" s="614"/>
      <c r="X513" s="629">
        <f>SUM(O375,O432,O467,O483,O494,O510)</f>
        <v>0</v>
      </c>
      <c r="Y513" s="629"/>
      <c r="Z513" s="630" t="str">
        <f>IF(ISERROR(X513/X516),"",X513/X516)</f>
        <v/>
      </c>
      <c r="AA513" s="630"/>
      <c r="AB513" s="12"/>
      <c r="AC513" s="22"/>
      <c r="AD513" s="22"/>
      <c r="AE513" s="3"/>
      <c r="AF513" s="3"/>
      <c r="AG513" s="306"/>
      <c r="AH513" s="30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03"/>
      <c r="AV513" s="303"/>
      <c r="AW513" s="303"/>
      <c r="AX513" s="303"/>
      <c r="AY513" s="303"/>
      <c r="AZ513" s="303"/>
      <c r="BA513" s="303"/>
    </row>
    <row r="514" spans="1:53" ht="17.25">
      <c r="A514" s="269" t="s">
        <v>498</v>
      </c>
      <c r="B514" s="297">
        <f>G507</f>
        <v>3019</v>
      </c>
      <c r="C514" s="629" t="s">
        <v>155</v>
      </c>
      <c r="D514" s="629"/>
      <c r="E514" s="614">
        <f>H507</f>
        <v>16784.160000000003</v>
      </c>
      <c r="F514" s="614"/>
      <c r="G514" s="614" t="s">
        <v>34</v>
      </c>
      <c r="H514" s="614"/>
      <c r="I514" s="631">
        <f>L507</f>
        <v>7.3433561549903281</v>
      </c>
      <c r="J514" s="631"/>
      <c r="K514" s="603" t="s">
        <v>32</v>
      </c>
      <c r="L514" s="603"/>
      <c r="M514" s="631">
        <f>J507</f>
        <v>7.7410256410256411</v>
      </c>
      <c r="N514" s="631"/>
      <c r="O514" s="603"/>
      <c r="P514" s="614" t="s">
        <v>106</v>
      </c>
      <c r="Q514" s="614"/>
      <c r="R514" s="629">
        <f>SUM(O506:U506)</f>
        <v>0</v>
      </c>
      <c r="S514" s="629"/>
      <c r="T514" s="630" t="str">
        <f>IF(ISERROR(R514/R516),"",R514/R516)</f>
        <v/>
      </c>
      <c r="U514" s="630"/>
      <c r="V514" s="614" t="s">
        <v>46</v>
      </c>
      <c r="W514" s="614"/>
      <c r="X514" s="629">
        <f>SUM(O376,O433,O468,O484,O495,O511)</f>
        <v>0</v>
      </c>
      <c r="Y514" s="629"/>
      <c r="Z514" s="630" t="str">
        <f>IF(ISERROR(X514/X516),"",X514/X516)</f>
        <v/>
      </c>
      <c r="AA514" s="630"/>
      <c r="AB514" s="12"/>
      <c r="AC514" s="22"/>
      <c r="AD514" s="22"/>
      <c r="AE514" s="3"/>
      <c r="AF514" s="3"/>
      <c r="AG514" s="306"/>
      <c r="AH514" s="30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03"/>
      <c r="AV514" s="303"/>
      <c r="AW514" s="303"/>
      <c r="AX514" s="303"/>
      <c r="AY514" s="303"/>
      <c r="AZ514" s="303"/>
      <c r="BA514" s="303"/>
    </row>
    <row r="515" spans="1:53" ht="15.75" customHeight="1">
      <c r="A515" s="270" t="s">
        <v>499</v>
      </c>
      <c r="B515" s="297">
        <f>I507+C513</f>
        <v>391</v>
      </c>
      <c r="C515" s="614" t="s">
        <v>114</v>
      </c>
      <c r="D515" s="614"/>
      <c r="E515" s="624">
        <f>K507+I513</f>
        <v>422.11992068481885</v>
      </c>
      <c r="F515" s="624"/>
      <c r="G515" s="614" t="s">
        <v>150</v>
      </c>
      <c r="H515" s="614"/>
      <c r="I515" s="631">
        <f>B515-E515</f>
        <v>-31.119920684818851</v>
      </c>
      <c r="J515" s="631"/>
      <c r="K515" s="603" t="s">
        <v>151</v>
      </c>
      <c r="L515" s="603"/>
      <c r="M515" s="628">
        <f>IF(ISERROR(I515/B515),"",I515/B515)</f>
        <v>-7.9590589986748977E-2</v>
      </c>
      <c r="N515" s="628"/>
      <c r="O515" s="603"/>
      <c r="P515" s="614" t="s">
        <v>107</v>
      </c>
      <c r="Q515" s="614"/>
      <c r="R515" s="629"/>
      <c r="S515" s="629"/>
      <c r="T515" s="630" t="str">
        <f>IF(ISERROR(R515/R516),"",R515/R516)</f>
        <v/>
      </c>
      <c r="U515" s="630"/>
      <c r="V515" s="614" t="s">
        <v>47</v>
      </c>
      <c r="W515" s="614"/>
      <c r="X515" s="629">
        <f>SUM(O377,O434,O469,O489,O496,O512)</f>
        <v>0</v>
      </c>
      <c r="Y515" s="629"/>
      <c r="Z515" s="630" t="str">
        <f>IF(ISERROR(X515/X516),"",X515/X516)</f>
        <v/>
      </c>
      <c r="AA515" s="630"/>
      <c r="AB515" s="12"/>
      <c r="AC515" s="22"/>
      <c r="AD515" s="22"/>
      <c r="AE515" s="3"/>
      <c r="AF515" s="3"/>
      <c r="AG515" s="306"/>
      <c r="AH515" s="30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03"/>
      <c r="AV515" s="303"/>
      <c r="AW515" s="303"/>
      <c r="AX515" s="303"/>
      <c r="AY515" s="303"/>
      <c r="AZ515" s="303"/>
      <c r="BA515" s="303"/>
    </row>
    <row r="516" spans="1:53" ht="15.75" customHeight="1">
      <c r="A516" s="270" t="s">
        <v>501</v>
      </c>
      <c r="B516" s="297">
        <f>N507</f>
        <v>0</v>
      </c>
      <c r="C516" s="614" t="s">
        <v>149</v>
      </c>
      <c r="D516" s="614"/>
      <c r="E516" s="630">
        <f>IF(ISERROR(B516/B515),"",B516/B515)</f>
        <v>0</v>
      </c>
      <c r="F516" s="630"/>
      <c r="G516" s="614" t="s">
        <v>158</v>
      </c>
      <c r="H516" s="614"/>
      <c r="I516" s="603">
        <f>V507</f>
        <v>0</v>
      </c>
      <c r="J516" s="603"/>
      <c r="K516" s="603" t="s">
        <v>156</v>
      </c>
      <c r="L516" s="603"/>
      <c r="M516" s="628">
        <f t="array" ref="M516">IF(ISERROR(I516/B514),"",I516/B514)</f>
        <v>0</v>
      </c>
      <c r="N516" s="628"/>
      <c r="O516" s="603"/>
      <c r="P516" s="614" t="s">
        <v>123</v>
      </c>
      <c r="Q516" s="614"/>
      <c r="R516" s="629">
        <f>SUM(R509:S515)</f>
        <v>0</v>
      </c>
      <c r="S516" s="629"/>
      <c r="T516" s="630">
        <f>SUM(T509:U515)</f>
        <v>0</v>
      </c>
      <c r="U516" s="630"/>
      <c r="V516" s="614" t="s">
        <v>123</v>
      </c>
      <c r="W516" s="614"/>
      <c r="X516" s="629">
        <f>SUM(X509:Y515)</f>
        <v>0</v>
      </c>
      <c r="Y516" s="629"/>
      <c r="Z516" s="630">
        <f>SUM(Z509:AA515)</f>
        <v>0</v>
      </c>
      <c r="AA516" s="630"/>
      <c r="AB516" s="12"/>
      <c r="AC516" s="22"/>
      <c r="AD516" s="22"/>
      <c r="AE516" s="3"/>
      <c r="AF516" s="3"/>
      <c r="AG516" s="306"/>
      <c r="AH516" s="30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03"/>
      <c r="AV516" s="303"/>
      <c r="AW516" s="303"/>
      <c r="AX516" s="303"/>
      <c r="AY516" s="303"/>
      <c r="AZ516" s="303"/>
      <c r="BA516" s="303"/>
    </row>
    <row r="517" spans="1:53" ht="17.25">
      <c r="A517" s="289" t="s">
        <v>502</v>
      </c>
      <c r="B517" s="301"/>
      <c r="C517" s="7"/>
      <c r="D517" s="7"/>
      <c r="E517" s="15"/>
      <c r="F517" s="15"/>
      <c r="G517" s="641" t="str">
        <f>IF(ISERROR(#REF!/#REF!),"",#REF!/#REF!)</f>
        <v/>
      </c>
      <c r="H517" s="641"/>
      <c r="I517" s="641"/>
      <c r="J517" s="8"/>
      <c r="K517" s="47"/>
      <c r="L517" s="12"/>
      <c r="M517" s="12"/>
      <c r="N517" s="641" t="str">
        <f>IF(ISERROR(G517/#REF!),"",G517/#REF!)</f>
        <v/>
      </c>
      <c r="O517" s="641"/>
      <c r="P517" s="641"/>
      <c r="Q517" s="641"/>
      <c r="R517" s="641"/>
      <c r="S517" s="306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0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29" t="s">
        <v>157</v>
      </c>
      <c r="B519" s="629"/>
      <c r="C519" s="624">
        <f>SUM(B171,B342,B514)</f>
        <v>20447</v>
      </c>
      <c r="D519" s="624"/>
      <c r="E519" s="629" t="s">
        <v>124</v>
      </c>
      <c r="F519" s="629"/>
      <c r="G519" s="624">
        <f>SUM(E171,E342,E514)</f>
        <v>104825.41</v>
      </c>
      <c r="H519" s="624"/>
      <c r="I519" s="614" t="s">
        <v>34</v>
      </c>
      <c r="J519" s="629"/>
      <c r="K519" s="642">
        <f>IF(ISERROR(C519/G520),"",C519/G520)</f>
        <v>12.112698056077166</v>
      </c>
      <c r="L519" s="643"/>
      <c r="M519" s="614" t="s">
        <v>32</v>
      </c>
      <c r="N519" s="614"/>
      <c r="O519" s="644">
        <f t="array" ref="O519">IF(ISERROR(C519/C520),"",C519/C520)</f>
        <v>19.585249042145595</v>
      </c>
      <c r="P519" s="64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14" t="s">
        <v>125</v>
      </c>
      <c r="B520" s="614"/>
      <c r="C520" s="624">
        <f>SUM(B172,B343,B515)</f>
        <v>1044</v>
      </c>
      <c r="D520" s="624"/>
      <c r="E520" s="614" t="s">
        <v>114</v>
      </c>
      <c r="F520" s="614"/>
      <c r="G520" s="624">
        <f>SUM(E172,E343,E515)</f>
        <v>1688.0632131122397</v>
      </c>
      <c r="H520" s="624"/>
      <c r="I520" s="646" t="s">
        <v>150</v>
      </c>
      <c r="J520" s="647"/>
      <c r="K520" s="639">
        <f>C520-G520</f>
        <v>-644.06321311223974</v>
      </c>
      <c r="L520" s="640"/>
      <c r="M520" s="639" t="s">
        <v>151</v>
      </c>
      <c r="N520" s="640"/>
      <c r="O520" s="648">
        <f>IF(ISERROR(K520/C520),"",K520/C520)</f>
        <v>-0.61691878650597676</v>
      </c>
      <c r="P520" s="64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46" t="s">
        <v>148</v>
      </c>
      <c r="B521" s="647"/>
      <c r="C521" s="624">
        <f>SUM(B173,B344,B516)</f>
        <v>0</v>
      </c>
      <c r="D521" s="624"/>
      <c r="E521" s="646" t="s">
        <v>149</v>
      </c>
      <c r="F521" s="647"/>
      <c r="G521" s="648">
        <f>IF(ISERROR(C521/C520),"",C521/C520)</f>
        <v>0</v>
      </c>
      <c r="H521" s="649"/>
      <c r="I521" s="614" t="s">
        <v>126</v>
      </c>
      <c r="J521" s="629"/>
      <c r="K521" s="624">
        <f>SUM(I173,I344,I516)</f>
        <v>0</v>
      </c>
      <c r="L521" s="624"/>
      <c r="M521" s="629" t="s">
        <v>127</v>
      </c>
      <c r="N521" s="629"/>
      <c r="O521" s="648">
        <f t="array" ref="O521">IF(ISERROR(K521/C519),"",K521/C519)</f>
        <v>0</v>
      </c>
      <c r="P521" s="64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06"/>
      <c r="H522" s="22"/>
      <c r="I522" s="306"/>
      <c r="J522" s="8"/>
      <c r="K522" s="54"/>
      <c r="L522" s="304"/>
      <c r="M522" s="304"/>
      <c r="N522" s="15"/>
      <c r="O522" s="15"/>
      <c r="P522" s="15"/>
      <c r="Q522" s="15"/>
      <c r="R522" s="15"/>
      <c r="S522" s="15"/>
      <c r="T522" s="304"/>
      <c r="U522" s="304"/>
      <c r="V522" s="207"/>
      <c r="W522" s="30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46" t="s">
        <v>130</v>
      </c>
      <c r="B523" s="647"/>
      <c r="C523" s="646" t="s">
        <v>131</v>
      </c>
      <c r="D523" s="647"/>
      <c r="E523" s="646" t="s">
        <v>118</v>
      </c>
      <c r="F523" s="647"/>
      <c r="G523" s="656" t="s">
        <v>116</v>
      </c>
      <c r="H523" s="657"/>
      <c r="I523" s="646" t="s">
        <v>117</v>
      </c>
      <c r="J523" s="640"/>
      <c r="K523" s="646" t="s">
        <v>14</v>
      </c>
      <c r="L523" s="647"/>
      <c r="M523" s="646" t="s">
        <v>118</v>
      </c>
      <c r="N523" s="647"/>
      <c r="O523" s="614" t="s">
        <v>119</v>
      </c>
      <c r="P523" s="614"/>
      <c r="Q523" s="646" t="s">
        <v>14</v>
      </c>
      <c r="R523" s="647"/>
      <c r="S523" s="646" t="s">
        <v>118</v>
      </c>
      <c r="T523" s="64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50" t="s">
        <v>70</v>
      </c>
      <c r="B524" s="647"/>
      <c r="C524" s="651">
        <f>SUM(G28,G199,G370)</f>
        <v>4216</v>
      </c>
      <c r="D524" s="647"/>
      <c r="E524" s="652">
        <f>IF(ISERROR(C524/C530),"",C524/C530)</f>
        <v>0.20619161735217881</v>
      </c>
      <c r="F524" s="653"/>
      <c r="G524" s="658"/>
      <c r="H524" s="659"/>
      <c r="I524" s="654" t="s">
        <v>15</v>
      </c>
      <c r="J524" s="655"/>
      <c r="K524" s="639">
        <f t="shared" ref="K524:K529" si="101">SUM(R166,U337,U509)</f>
        <v>0</v>
      </c>
      <c r="L524" s="640"/>
      <c r="M524" s="652" t="str">
        <f t="array" ref="M524">IF(ISERROR(K524/K530),"",K524/K530)</f>
        <v/>
      </c>
      <c r="N524" s="653"/>
      <c r="O524" s="614" t="s">
        <v>41</v>
      </c>
      <c r="P524" s="614"/>
      <c r="Q524" s="662">
        <f t="shared" ref="Q524:Q529" si="102">SUM(X166,AA337,AA509)</f>
        <v>0</v>
      </c>
      <c r="R524" s="663"/>
      <c r="S524" s="652" t="str">
        <f t="array" ref="S524">IF(ISERROR(Q524/Q530),"",Q524/Q530)</f>
        <v/>
      </c>
      <c r="T524" s="65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50" t="s">
        <v>86</v>
      </c>
      <c r="B525" s="647"/>
      <c r="C525" s="646">
        <f>SUM(G86,G257,G428)</f>
        <v>9107</v>
      </c>
      <c r="D525" s="647"/>
      <c r="E525" s="652">
        <f>IF(ISERROR(C525/C530),"",C525/C530)</f>
        <v>0.44539541252995551</v>
      </c>
      <c r="F525" s="653"/>
      <c r="G525" s="658"/>
      <c r="H525" s="659"/>
      <c r="I525" s="654" t="s">
        <v>16</v>
      </c>
      <c r="J525" s="655"/>
      <c r="K525" s="639">
        <f t="shared" si="101"/>
        <v>0</v>
      </c>
      <c r="L525" s="640"/>
      <c r="M525" s="652" t="str">
        <f>IF(ISERROR(K525/K530),"",K525/K530)</f>
        <v/>
      </c>
      <c r="N525" s="653"/>
      <c r="O525" s="614" t="s">
        <v>42</v>
      </c>
      <c r="P525" s="614"/>
      <c r="Q525" s="646">
        <f t="shared" si="102"/>
        <v>0</v>
      </c>
      <c r="R525" s="647"/>
      <c r="S525" s="652" t="str">
        <f>IF(ISERROR(Q525/Q530),"",Q525/Q530)</f>
        <v/>
      </c>
      <c r="T525" s="65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50" t="s">
        <v>92</v>
      </c>
      <c r="B526" s="647"/>
      <c r="C526" s="646">
        <f>SUM(G121,G292,G463)</f>
        <v>3379</v>
      </c>
      <c r="D526" s="647"/>
      <c r="E526" s="652">
        <f>IF(ISERROR(C526/C530),"",C526/C530)</f>
        <v>0.16525651684843742</v>
      </c>
      <c r="F526" s="653"/>
      <c r="G526" s="658"/>
      <c r="H526" s="659"/>
      <c r="I526" s="654" t="s">
        <v>17</v>
      </c>
      <c r="J526" s="655"/>
      <c r="K526" s="639">
        <f t="shared" si="101"/>
        <v>0</v>
      </c>
      <c r="L526" s="640"/>
      <c r="M526" s="652" t="str">
        <f>IF(ISERROR(K526/K530),"",K526/K530)</f>
        <v/>
      </c>
      <c r="N526" s="653"/>
      <c r="O526" s="614" t="s">
        <v>43</v>
      </c>
      <c r="P526" s="614"/>
      <c r="Q526" s="646">
        <f t="shared" si="102"/>
        <v>0</v>
      </c>
      <c r="R526" s="647"/>
      <c r="S526" s="652" t="str">
        <f>IF(ISERROR(Q526/Q530),"",Q526/Q530)</f>
        <v/>
      </c>
      <c r="T526" s="65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50" t="s">
        <v>99</v>
      </c>
      <c r="B527" s="647"/>
      <c r="C527" s="646">
        <f>SUM(G137,G308,G479)</f>
        <v>2052</v>
      </c>
      <c r="D527" s="647"/>
      <c r="E527" s="652">
        <f>IF(ISERROR(C527/C530),"",C527/C530)</f>
        <v>0.10035702058981757</v>
      </c>
      <c r="F527" s="653"/>
      <c r="G527" s="658"/>
      <c r="H527" s="659"/>
      <c r="I527" s="654" t="s">
        <v>18</v>
      </c>
      <c r="J527" s="655"/>
      <c r="K527" s="639">
        <f t="shared" si="101"/>
        <v>0</v>
      </c>
      <c r="L527" s="640"/>
      <c r="M527" s="652" t="str">
        <f>IF(ISERROR(K527/K530),"",K527/K530)</f>
        <v/>
      </c>
      <c r="N527" s="653"/>
      <c r="O527" s="614" t="s">
        <v>21</v>
      </c>
      <c r="P527" s="614"/>
      <c r="Q527" s="646">
        <f t="shared" si="102"/>
        <v>0</v>
      </c>
      <c r="R527" s="647"/>
      <c r="S527" s="652" t="str">
        <f>IF(ISERROR(Q527/Q530),"",Q527/Q530)</f>
        <v/>
      </c>
      <c r="T527" s="65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50" t="s">
        <v>102</v>
      </c>
      <c r="B528" s="647"/>
      <c r="C528" s="646">
        <f>SUM(G148,G319,G490)</f>
        <v>0</v>
      </c>
      <c r="D528" s="647"/>
      <c r="E528" s="652">
        <f>IF(ISERROR(C528/C530),"",C528/C530)</f>
        <v>0</v>
      </c>
      <c r="F528" s="653"/>
      <c r="G528" s="658"/>
      <c r="H528" s="659"/>
      <c r="I528" s="654" t="s">
        <v>19</v>
      </c>
      <c r="J528" s="655"/>
      <c r="K528" s="639">
        <f t="shared" si="101"/>
        <v>0</v>
      </c>
      <c r="L528" s="640"/>
      <c r="M528" s="652" t="str">
        <f>IF(ISERROR(K528/K530),"",K528/K530)</f>
        <v/>
      </c>
      <c r="N528" s="653"/>
      <c r="O528" s="614" t="s">
        <v>45</v>
      </c>
      <c r="P528" s="614"/>
      <c r="Q528" s="646">
        <f t="shared" si="102"/>
        <v>0</v>
      </c>
      <c r="R528" s="647"/>
      <c r="S528" s="652" t="str">
        <f>IF(ISERROR(Q528/Q530),"",Q528/Q530)</f>
        <v/>
      </c>
      <c r="T528" s="65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50" t="s">
        <v>106</v>
      </c>
      <c r="B529" s="647"/>
      <c r="C529" s="646">
        <f>SUM(G163,G334,G506)</f>
        <v>1693</v>
      </c>
      <c r="D529" s="647"/>
      <c r="E529" s="652">
        <f>IF(ISERROR(C529/C530),"",C529/C530)</f>
        <v>8.2799432679610707E-2</v>
      </c>
      <c r="F529" s="653"/>
      <c r="G529" s="658"/>
      <c r="H529" s="659"/>
      <c r="I529" s="654" t="s">
        <v>20</v>
      </c>
      <c r="J529" s="655"/>
      <c r="K529" s="639">
        <f t="shared" si="101"/>
        <v>0</v>
      </c>
      <c r="L529" s="640"/>
      <c r="M529" s="652" t="str">
        <f>IF(ISERROR(K529/K530),"",K529/K530)</f>
        <v/>
      </c>
      <c r="N529" s="653"/>
      <c r="O529" s="614" t="s">
        <v>46</v>
      </c>
      <c r="P529" s="614"/>
      <c r="Q529" s="646">
        <f t="shared" si="102"/>
        <v>0</v>
      </c>
      <c r="R529" s="647"/>
      <c r="S529" s="652" t="str">
        <f>IF(ISERROR(Q529/Q530),"",Q529/Q530)</f>
        <v/>
      </c>
      <c r="T529" s="65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46" t="s">
        <v>123</v>
      </c>
      <c r="B530" s="647"/>
      <c r="C530" s="651">
        <f>SUM(C524:C529)</f>
        <v>20447</v>
      </c>
      <c r="D530" s="647"/>
      <c r="E530" s="652">
        <f>SUM(E524:F529)</f>
        <v>1</v>
      </c>
      <c r="F530" s="647"/>
      <c r="G530" s="660"/>
      <c r="H530" s="661"/>
      <c r="I530" s="646" t="s">
        <v>123</v>
      </c>
      <c r="J530" s="640"/>
      <c r="K530" s="639">
        <f>SUM(R173,U344,U516)</f>
        <v>0</v>
      </c>
      <c r="L530" s="640"/>
      <c r="M530" s="652">
        <f>SUM(M524:N529)</f>
        <v>0</v>
      </c>
      <c r="N530" s="653"/>
      <c r="O530" s="614" t="s">
        <v>123</v>
      </c>
      <c r="P530" s="614"/>
      <c r="Q530" s="662">
        <f>SUM(X173,AA344,AA516)</f>
        <v>0</v>
      </c>
      <c r="R530" s="663"/>
      <c r="S530" s="652">
        <f>SUM(S524:T529)</f>
        <v>0</v>
      </c>
      <c r="T530" s="65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35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54" t="s">
        <v>132</v>
      </c>
      <c r="B532" s="668"/>
      <c r="C532" s="295" t="s">
        <v>133</v>
      </c>
      <c r="D532" s="295" t="s">
        <v>134</v>
      </c>
      <c r="E532" s="295" t="s">
        <v>3</v>
      </c>
      <c r="F532" s="295" t="s">
        <v>4</v>
      </c>
      <c r="G532" s="295" t="s">
        <v>5</v>
      </c>
      <c r="H532" s="87" t="s">
        <v>6</v>
      </c>
      <c r="I532" s="87" t="s">
        <v>7</v>
      </c>
      <c r="J532" s="87" t="s">
        <v>135</v>
      </c>
      <c r="K532" s="29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9" t="s">
        <v>138</v>
      </c>
      <c r="Q532" s="87" t="s">
        <v>139</v>
      </c>
      <c r="R532" s="36" t="s">
        <v>140</v>
      </c>
      <c r="S532" s="295" t="s">
        <v>141</v>
      </c>
      <c r="T532" s="295" t="s">
        <v>142</v>
      </c>
      <c r="U532" s="51"/>
      <c r="V532" s="209"/>
      <c r="X532" s="14"/>
      <c r="Y532" s="14"/>
      <c r="Z532" s="15"/>
      <c r="AA532" s="15"/>
      <c r="AB532" s="15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15"/>
      <c r="AO532" s="30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64" t="s">
        <v>143</v>
      </c>
      <c r="B533" s="665"/>
      <c r="C533" s="93">
        <f>SUM('13:20'!C533)</f>
        <v>72</v>
      </c>
      <c r="D533" s="93">
        <f>SUM('13:20'!D533)</f>
        <v>68</v>
      </c>
      <c r="E533" s="93">
        <f>SUM('13:20'!E533)</f>
        <v>4</v>
      </c>
      <c r="F533" s="93">
        <f>SUM('13:20'!F533)</f>
        <v>0</v>
      </c>
      <c r="G533" s="93">
        <f>SUM('13:20'!G533)</f>
        <v>0</v>
      </c>
      <c r="H533" s="93">
        <f>SUM('13:20'!H533)</f>
        <v>0</v>
      </c>
      <c r="I533" s="93">
        <f>SUM('13:20'!I533)</f>
        <v>0</v>
      </c>
      <c r="J533" s="93">
        <f>+C533-H533-I533</f>
        <v>72</v>
      </c>
      <c r="K533" s="93">
        <f>SUM('13:20'!K533)</f>
        <v>1</v>
      </c>
      <c r="L533" s="93">
        <f>SUM('13:20'!L533)</f>
        <v>0</v>
      </c>
      <c r="M533" s="93">
        <f>SUM('13:20'!M533)</f>
        <v>0</v>
      </c>
      <c r="N533" s="93">
        <f>SUM('13:20'!N533)</f>
        <v>0</v>
      </c>
      <c r="O533" s="93">
        <f>SUM('13:20'!O533)</f>
        <v>0</v>
      </c>
      <c r="P533" s="93">
        <f>SUM('13:20'!P533)</f>
        <v>0</v>
      </c>
      <c r="Q533" s="93">
        <f>J533-K533-L533</f>
        <v>71</v>
      </c>
      <c r="R533" s="93">
        <f>Q533*11-M533-N533</f>
        <v>781</v>
      </c>
      <c r="S533" s="196">
        <f>IF(ISERROR(Q533/J533),"",Q533/J533)</f>
        <v>0.98611111111111116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15"/>
      <c r="AO533" s="30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64" t="s">
        <v>144</v>
      </c>
      <c r="B534" s="665"/>
      <c r="C534" s="93">
        <f>SUM('13:20'!C534)</f>
        <v>44</v>
      </c>
      <c r="D534" s="93">
        <f>SUM('13:20'!D534)</f>
        <v>42</v>
      </c>
      <c r="E534" s="93">
        <f>SUM('13:20'!E534)</f>
        <v>2</v>
      </c>
      <c r="F534" s="93">
        <f>SUM('13:20'!F534)</f>
        <v>0</v>
      </c>
      <c r="G534" s="93">
        <f>SUM('13:20'!G534)</f>
        <v>0</v>
      </c>
      <c r="H534" s="93">
        <f>SUM('13:20'!H534)</f>
        <v>0</v>
      </c>
      <c r="I534" s="93">
        <f>SUM('13:20'!I534)</f>
        <v>0</v>
      </c>
      <c r="J534" s="93">
        <f>C534-G534-H534-I534</f>
        <v>44</v>
      </c>
      <c r="K534" s="93">
        <f>SUM('13:20'!K534)</f>
        <v>0</v>
      </c>
      <c r="L534" s="93">
        <f>SUM('13:20'!L534)</f>
        <v>0</v>
      </c>
      <c r="M534" s="93">
        <f>SUM('13:20'!M534)</f>
        <v>0</v>
      </c>
      <c r="N534" s="93">
        <f>SUM('13:20'!N534)</f>
        <v>0</v>
      </c>
      <c r="O534" s="93">
        <f>SUM('13:20'!O534)</f>
        <v>0</v>
      </c>
      <c r="P534" s="93">
        <f>SUM('13:20'!P534)</f>
        <v>0</v>
      </c>
      <c r="Q534" s="93">
        <f>J534-K534-L534</f>
        <v>44</v>
      </c>
      <c r="R534" s="93">
        <f>Q534*11-M534-N534</f>
        <v>484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15"/>
      <c r="AO534" s="30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64" t="s">
        <v>145</v>
      </c>
      <c r="B535" s="665"/>
      <c r="C535" s="93">
        <f>SUM('13:20'!C535)</f>
        <v>51</v>
      </c>
      <c r="D535" s="93">
        <f>SUM('13:20'!D535)</f>
        <v>51</v>
      </c>
      <c r="E535" s="93">
        <f>SUM('13:20'!E535)</f>
        <v>0</v>
      </c>
      <c r="F535" s="93">
        <f>SUM('13:20'!F535)</f>
        <v>0</v>
      </c>
      <c r="G535" s="93">
        <f>SUM('13:20'!G535)</f>
        <v>0</v>
      </c>
      <c r="H535" s="93">
        <f>SUM('13:20'!H535)</f>
        <v>9</v>
      </c>
      <c r="I535" s="93">
        <f>SUM('13:20'!I535)</f>
        <v>0</v>
      </c>
      <c r="J535" s="93">
        <f>C535-G535-H535-I535</f>
        <v>42</v>
      </c>
      <c r="K535" s="93">
        <f>SUM('13:20'!K535)</f>
        <v>1</v>
      </c>
      <c r="L535" s="93">
        <f>SUM('13:20'!L535)</f>
        <v>0</v>
      </c>
      <c r="M535" s="93">
        <f>SUM('13:20'!M535)</f>
        <v>0</v>
      </c>
      <c r="N535" s="93">
        <f>SUM('13:20'!N535)</f>
        <v>0</v>
      </c>
      <c r="O535" s="93">
        <f>SUM('13:20'!O535)</f>
        <v>0</v>
      </c>
      <c r="P535" s="93">
        <f>SUM('13:20'!P535)</f>
        <v>0</v>
      </c>
      <c r="Q535" s="93">
        <f>J535-K535-L535</f>
        <v>41</v>
      </c>
      <c r="R535" s="93">
        <f>Q535*11-M535-N535</f>
        <v>451</v>
      </c>
      <c r="S535" s="190">
        <f t="array" ref="S535">IF(ISERROR(Q535/J535),"",Q535/J535)</f>
        <v>0.97619047619047616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15"/>
      <c r="AO535" s="30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66" t="s">
        <v>11</v>
      </c>
      <c r="B536" s="667"/>
      <c r="C536" s="37">
        <f>SUM(C533:C535)</f>
        <v>167</v>
      </c>
      <c r="D536" s="37">
        <f>SUM(D533:D535)</f>
        <v>161</v>
      </c>
      <c r="E536" s="37">
        <f t="shared" ref="E536:N536" si="103">SUM(E533:E535)</f>
        <v>6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158</v>
      </c>
      <c r="K536" s="88">
        <f t="shared" si="103"/>
        <v>2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156</v>
      </c>
      <c r="R536" s="37">
        <f>SUM(R533:R535)</f>
        <v>1716</v>
      </c>
      <c r="S536" s="38">
        <f t="array" ref="S536">IF(ISERROR(Q536/J536),"",Q536/J536)</f>
        <v>0.98734177215189878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4216</v>
      </c>
      <c r="K544" s="101">
        <f>+H28+H199+H370</f>
        <v>21324.32</v>
      </c>
      <c r="L544" s="101">
        <f>+I28+I199+I370</f>
        <v>214.5</v>
      </c>
      <c r="M544" s="50">
        <f>+J544/L544</f>
        <v>19.655011655011656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9107</v>
      </c>
      <c r="K545" s="101">
        <f>+H428+H257+H86</f>
        <v>45893.810000000005</v>
      </c>
      <c r="L545" s="101">
        <f>+I428+I257+I86</f>
        <v>178.5</v>
      </c>
      <c r="M545" s="50">
        <f>+J545/L545</f>
        <v>51.019607843137258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3379</v>
      </c>
      <c r="K546" s="101">
        <f>+H463+H292+H121</f>
        <v>16812.54</v>
      </c>
      <c r="L546" s="101">
        <f>+I463+I292+I121</f>
        <v>222</v>
      </c>
      <c r="M546" s="50">
        <f>+J546/L546</f>
        <v>15.22072072072072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2052</v>
      </c>
      <c r="K547" s="101">
        <f>+H479+H308+H137</f>
        <v>10357.630000000001</v>
      </c>
      <c r="L547" s="101">
        <f>+I479+I308+I137</f>
        <v>77.5</v>
      </c>
      <c r="M547" s="50">
        <f>+J547/L547</f>
        <v>26.477419354838709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1693</v>
      </c>
      <c r="K548" s="101">
        <f>+H506+H334+H163</f>
        <v>10437.11</v>
      </c>
      <c r="L548" s="101">
        <f>+I506+I334+I163</f>
        <v>308.5</v>
      </c>
      <c r="M548" s="50">
        <f>+J548/L548</f>
        <v>5.4878444084278772</v>
      </c>
    </row>
    <row r="549" spans="1:13">
      <c r="A549" s="291"/>
      <c r="B549" s="227"/>
      <c r="C549" s="227"/>
      <c r="D549" s="229"/>
      <c r="E549" s="227"/>
      <c r="J549" s="101">
        <f>SUM(J544:J548)</f>
        <v>20447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1814</v>
      </c>
      <c r="K552" s="101">
        <f>+H28</f>
        <v>9184.93</v>
      </c>
      <c r="L552" s="101">
        <f>+I28</f>
        <v>85.5</v>
      </c>
      <c r="M552" s="102">
        <f>+J552/L552</f>
        <v>21.216374269005847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4948</v>
      </c>
      <c r="K553" s="101">
        <f>H86</f>
        <v>24905.740000000005</v>
      </c>
      <c r="L553" s="101">
        <f>I86</f>
        <v>84.5</v>
      </c>
      <c r="M553" s="102">
        <f>+J553/L553</f>
        <v>58.556213017751482</v>
      </c>
    </row>
    <row r="554" spans="1:13">
      <c r="E554" s="224"/>
      <c r="H554" s="100" t="s">
        <v>165</v>
      </c>
      <c r="J554" s="46">
        <f>+G121</f>
        <v>1514</v>
      </c>
      <c r="K554" s="101">
        <f>+H121</f>
        <v>7593.49</v>
      </c>
      <c r="L554" s="101">
        <f>+I121</f>
        <v>88</v>
      </c>
      <c r="M554" s="102">
        <f>+J554/L554</f>
        <v>17.204545454545453</v>
      </c>
    </row>
    <row r="555" spans="1:13">
      <c r="H555" s="100" t="s">
        <v>166</v>
      </c>
      <c r="J555" s="46">
        <f>+G137</f>
        <v>1287</v>
      </c>
      <c r="K555" s="101">
        <f>+H137</f>
        <v>6488.630000000001</v>
      </c>
      <c r="L555" s="101">
        <f>+I137</f>
        <v>52</v>
      </c>
      <c r="M555" s="102">
        <f>+J555/L555</f>
        <v>24.75</v>
      </c>
    </row>
    <row r="556" spans="1:13">
      <c r="H556" s="100" t="s">
        <v>167</v>
      </c>
      <c r="J556" s="46">
        <f>+G163</f>
        <v>168</v>
      </c>
      <c r="K556" s="101">
        <f>+H163</f>
        <v>1008</v>
      </c>
      <c r="L556" s="101">
        <f>+I163</f>
        <v>7.5</v>
      </c>
      <c r="M556" s="102">
        <f>+J556/L556</f>
        <v>22.4</v>
      </c>
    </row>
    <row r="557" spans="1:13">
      <c r="J557" s="46">
        <f>+B171</f>
        <v>9731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2402</v>
      </c>
      <c r="K559" s="101">
        <f>+H199</f>
        <v>12139.39</v>
      </c>
      <c r="L559" s="101">
        <f>+I199</f>
        <v>129</v>
      </c>
      <c r="M559" s="102">
        <f>+J559/L559</f>
        <v>18.620155038759691</v>
      </c>
    </row>
    <row r="560" spans="1:13">
      <c r="H560" s="100" t="s">
        <v>164</v>
      </c>
      <c r="J560" s="46">
        <f>+G257</f>
        <v>4159</v>
      </c>
      <c r="K560" s="101">
        <f>+H257</f>
        <v>20988.07</v>
      </c>
      <c r="L560" s="101">
        <f>+I257</f>
        <v>94</v>
      </c>
      <c r="M560" s="102">
        <f>+J560/L560</f>
        <v>44.244680851063826</v>
      </c>
    </row>
    <row r="561" spans="7:13">
      <c r="H561" s="100" t="s">
        <v>165</v>
      </c>
      <c r="J561" s="46">
        <f>+G292</f>
        <v>177</v>
      </c>
      <c r="K561" s="101">
        <f>+H292</f>
        <v>700</v>
      </c>
      <c r="L561" s="101">
        <f>+I292</f>
        <v>10</v>
      </c>
      <c r="M561" s="102">
        <f>+J561/L561</f>
        <v>17.7</v>
      </c>
    </row>
    <row r="562" spans="7:13">
      <c r="H562" s="100" t="s">
        <v>166</v>
      </c>
      <c r="J562" s="46">
        <f>+G308</f>
        <v>765</v>
      </c>
      <c r="K562" s="101">
        <f>+H308</f>
        <v>3869</v>
      </c>
      <c r="L562" s="101">
        <f>+I308</f>
        <v>25.5</v>
      </c>
      <c r="M562" s="102">
        <f>+J562/L562</f>
        <v>30</v>
      </c>
    </row>
    <row r="563" spans="7:13">
      <c r="H563" s="100" t="s">
        <v>167</v>
      </c>
      <c r="J563" s="46">
        <f>+G334</f>
        <v>194</v>
      </c>
      <c r="K563" s="101">
        <f>+H334</f>
        <v>1164</v>
      </c>
      <c r="L563" s="101">
        <f>+I334</f>
        <v>35</v>
      </c>
      <c r="M563" s="102">
        <f>+J563/L563</f>
        <v>5.5428571428571427</v>
      </c>
    </row>
    <row r="564" spans="7:13">
      <c r="G564" t="s">
        <v>170</v>
      </c>
      <c r="J564" s="46">
        <f>+B342</f>
        <v>7697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1688</v>
      </c>
      <c r="K567" s="101">
        <f>+H463</f>
        <v>8519.0500000000011</v>
      </c>
      <c r="L567" s="101">
        <f>+I463</f>
        <v>124</v>
      </c>
      <c r="M567" s="102">
        <f>+J567/L567</f>
        <v>13.612903225806452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1331</v>
      </c>
      <c r="K569" s="101">
        <f>+H506</f>
        <v>8265.11</v>
      </c>
      <c r="L569" s="101">
        <f>+I506</f>
        <v>266</v>
      </c>
      <c r="M569" s="102">
        <f>+J569/L569</f>
        <v>5.003759398496241</v>
      </c>
    </row>
    <row r="570" spans="7:13">
      <c r="J570" s="46">
        <f>+B514</f>
        <v>3019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80" zoomScaleNormal="100" workbookViewId="0">
      <selection activeCell="G91" sqref="G91"/>
    </sheetView>
  </sheetViews>
  <sheetFormatPr defaultRowHeight="14.25"/>
  <cols>
    <col min="1" max="1" width="12.875" style="243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0" hidden="1" customWidth="1"/>
    <col min="23" max="27" width="9.125" hidden="1" customWidth="1"/>
    <col min="28" max="28" width="9" style="224"/>
    <col min="29" max="29" width="10.5" style="241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235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3" t="s">
        <v>23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314"/>
      <c r="AC2" s="236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7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11"/>
      <c r="AC3" s="23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72" t="s">
        <v>12</v>
      </c>
      <c r="B4" s="594" t="s">
        <v>25</v>
      </c>
      <c r="C4" s="594" t="s">
        <v>26</v>
      </c>
      <c r="D4" s="594" t="s">
        <v>27</v>
      </c>
      <c r="E4" s="597" t="s">
        <v>28</v>
      </c>
      <c r="F4" s="600" t="s">
        <v>29</v>
      </c>
      <c r="G4" s="603" t="s">
        <v>30</v>
      </c>
      <c r="H4" s="603"/>
      <c r="I4" s="594" t="s">
        <v>31</v>
      </c>
      <c r="J4" s="604" t="s">
        <v>32</v>
      </c>
      <c r="K4" s="615" t="s">
        <v>33</v>
      </c>
      <c r="L4" s="594" t="s">
        <v>34</v>
      </c>
      <c r="M4" s="618" t="s">
        <v>35</v>
      </c>
      <c r="N4" s="612" t="s">
        <v>36</v>
      </c>
      <c r="O4" s="603" t="s">
        <v>37</v>
      </c>
      <c r="P4" s="603"/>
      <c r="Q4" s="603"/>
      <c r="R4" s="603"/>
      <c r="S4" s="603"/>
      <c r="T4" s="603"/>
      <c r="U4" s="603"/>
      <c r="V4" s="620" t="s">
        <v>38</v>
      </c>
      <c r="W4" s="612" t="s">
        <v>39</v>
      </c>
      <c r="X4" s="603" t="s">
        <v>40</v>
      </c>
      <c r="Y4" s="603"/>
      <c r="Z4" s="603"/>
      <c r="AA4" s="603"/>
      <c r="AB4" s="669" t="s">
        <v>431</v>
      </c>
      <c r="AC4" s="671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73"/>
      <c r="B5" s="595"/>
      <c r="C5" s="595"/>
      <c r="D5" s="595"/>
      <c r="E5" s="598"/>
      <c r="F5" s="601"/>
      <c r="G5" s="603"/>
      <c r="H5" s="603"/>
      <c r="I5" s="595"/>
      <c r="J5" s="605"/>
      <c r="K5" s="616"/>
      <c r="L5" s="595"/>
      <c r="M5" s="619"/>
      <c r="N5" s="612"/>
      <c r="O5" s="603" t="s">
        <v>41</v>
      </c>
      <c r="P5" s="603" t="s">
        <v>42</v>
      </c>
      <c r="Q5" s="603" t="s">
        <v>43</v>
      </c>
      <c r="R5" s="613" t="s">
        <v>44</v>
      </c>
      <c r="S5" s="614" t="s">
        <v>45</v>
      </c>
      <c r="T5" s="603" t="s">
        <v>46</v>
      </c>
      <c r="U5" s="603" t="s">
        <v>47</v>
      </c>
      <c r="V5" s="620"/>
      <c r="W5" s="612"/>
      <c r="X5" s="603" t="s">
        <v>13</v>
      </c>
      <c r="Y5" s="603" t="s">
        <v>48</v>
      </c>
      <c r="Z5" s="603" t="s">
        <v>49</v>
      </c>
      <c r="AA5" s="603" t="s">
        <v>47</v>
      </c>
      <c r="AB5" s="670"/>
      <c r="AC5" s="67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74"/>
      <c r="B6" s="596"/>
      <c r="C6" s="596"/>
      <c r="D6" s="596"/>
      <c r="E6" s="599"/>
      <c r="F6" s="602"/>
      <c r="G6" s="214" t="s">
        <v>50</v>
      </c>
      <c r="H6" s="214" t="s">
        <v>51</v>
      </c>
      <c r="I6" s="596"/>
      <c r="J6" s="606"/>
      <c r="K6" s="617"/>
      <c r="L6" s="596"/>
      <c r="M6" s="619"/>
      <c r="N6" s="612"/>
      <c r="O6" s="603"/>
      <c r="P6" s="603"/>
      <c r="Q6" s="603"/>
      <c r="R6" s="613"/>
      <c r="S6" s="614"/>
      <c r="T6" s="603"/>
      <c r="U6" s="603"/>
      <c r="V6" s="620"/>
      <c r="W6" s="612"/>
      <c r="X6" s="603"/>
      <c r="Y6" s="603"/>
      <c r="Z6" s="603"/>
      <c r="AA6" s="603"/>
      <c r="AB6" s="670"/>
      <c r="AC6" s="67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SUM('13:20'!G7)</f>
        <v>0</v>
      </c>
      <c r="H7" s="95">
        <f t="shared" ref="H7:H24" si="0">D7*G7</f>
        <v>0</v>
      </c>
      <c r="I7" s="93">
        <f>SUM('13:20'!I7)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SUM('13:20'!N7)</f>
        <v>0</v>
      </c>
      <c r="O7" s="93">
        <f>SUM('13:20'!O7)</f>
        <v>0</v>
      </c>
      <c r="P7" s="93">
        <f>SUM('13:20'!P7)</f>
        <v>0</v>
      </c>
      <c r="Q7" s="93">
        <f>SUM('13:20'!Q7)</f>
        <v>0</v>
      </c>
      <c r="R7" s="93">
        <f>SUM('13:20'!R7)</f>
        <v>0</v>
      </c>
      <c r="S7" s="93">
        <f>SUM('13:20'!S7)</f>
        <v>0</v>
      </c>
      <c r="T7" s="93">
        <f>SUM('13:20'!T7)</f>
        <v>0</v>
      </c>
      <c r="U7" s="93">
        <f>SUM('13:20'!U7)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SUM('13:20'!X7)</f>
        <v>0</v>
      </c>
      <c r="Y7" s="93">
        <f>SUM('13:20'!Y7)</f>
        <v>0</v>
      </c>
      <c r="Z7" s="93">
        <f>SUM('13:20'!Z7)</f>
        <v>0</v>
      </c>
      <c r="AA7" s="93">
        <f>SUM('13:20'!AA7)</f>
        <v>0</v>
      </c>
      <c r="AB7" s="328">
        <v>0.65</v>
      </c>
      <c r="AC7" s="238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6"/>
      <c r="B8" s="62" t="s">
        <v>54</v>
      </c>
      <c r="C8" s="16" t="s">
        <v>53</v>
      </c>
      <c r="D8" s="17">
        <v>5.03</v>
      </c>
      <c r="E8" s="17"/>
      <c r="F8" s="6"/>
      <c r="G8" s="93">
        <f>SUM('13:20'!G8)</f>
        <v>0</v>
      </c>
      <c r="H8" s="95">
        <f t="shared" si="0"/>
        <v>0</v>
      </c>
      <c r="I8" s="93">
        <f>SUM('13:20'!I8)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SUM('13:20'!N8)</f>
        <v>0</v>
      </c>
      <c r="O8" s="93">
        <f>SUM('13:20'!O8)</f>
        <v>0</v>
      </c>
      <c r="P8" s="93">
        <f>SUM('13:20'!P8)</f>
        <v>0</v>
      </c>
      <c r="Q8" s="93">
        <f>SUM('13:20'!Q8)</f>
        <v>0</v>
      </c>
      <c r="R8" s="93">
        <f>SUM('13:20'!R8)</f>
        <v>0</v>
      </c>
      <c r="S8" s="93">
        <f>SUM('13:20'!S8)</f>
        <v>0</v>
      </c>
      <c r="T8" s="93">
        <f>SUM('13:20'!T8)</f>
        <v>0</v>
      </c>
      <c r="U8" s="93">
        <f>SUM('13:20'!U8)</f>
        <v>0</v>
      </c>
      <c r="V8" s="201">
        <f t="shared" si="2"/>
        <v>0</v>
      </c>
      <c r="W8" s="33" t="str">
        <f t="shared" si="3"/>
        <v/>
      </c>
      <c r="X8" s="93">
        <f>SUM('13:20'!X8)</f>
        <v>0</v>
      </c>
      <c r="Y8" s="93">
        <f>SUM('13:20'!Y8)</f>
        <v>0</v>
      </c>
      <c r="Z8" s="93">
        <f>SUM('13:20'!Z8)</f>
        <v>0</v>
      </c>
      <c r="AA8" s="93">
        <f>SUM('13:20'!AA8)</f>
        <v>0</v>
      </c>
      <c r="AB8" s="315">
        <v>0.48</v>
      </c>
      <c r="AC8" s="238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7"/>
      <c r="B9" s="62" t="s">
        <v>54</v>
      </c>
      <c r="C9" s="16" t="s">
        <v>55</v>
      </c>
      <c r="D9" s="17">
        <v>5.03</v>
      </c>
      <c r="E9" s="17"/>
      <c r="F9" s="6"/>
      <c r="G9" s="93">
        <f>SUM('13:20'!G9)</f>
        <v>0</v>
      </c>
      <c r="H9" s="95">
        <f t="shared" si="0"/>
        <v>0</v>
      </c>
      <c r="I9" s="93">
        <f>SUM('13:20'!I9)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SUM('13:20'!N9)</f>
        <v>0</v>
      </c>
      <c r="O9" s="93">
        <f>SUM('13:20'!O9)</f>
        <v>0</v>
      </c>
      <c r="P9" s="93">
        <f>SUM('13:20'!P9)</f>
        <v>0</v>
      </c>
      <c r="Q9" s="93">
        <f>SUM('13:20'!Q9)</f>
        <v>0</v>
      </c>
      <c r="R9" s="93">
        <f>SUM('13:20'!R9)</f>
        <v>0</v>
      </c>
      <c r="S9" s="93">
        <f>SUM('13:20'!S9)</f>
        <v>0</v>
      </c>
      <c r="T9" s="93">
        <f>SUM('13:20'!T9)</f>
        <v>0</v>
      </c>
      <c r="U9" s="93">
        <f>SUM('13:20'!U9)</f>
        <v>0</v>
      </c>
      <c r="V9" s="201">
        <f t="shared" si="2"/>
        <v>0</v>
      </c>
      <c r="W9" s="33" t="str">
        <f t="shared" si="3"/>
        <v/>
      </c>
      <c r="X9" s="93">
        <f>SUM('13:20'!X9)</f>
        <v>0</v>
      </c>
      <c r="Y9" s="93">
        <f>SUM('13:20'!Y9)</f>
        <v>0</v>
      </c>
      <c r="Z9" s="93">
        <f>SUM('13:20'!Z9)</f>
        <v>0</v>
      </c>
      <c r="AA9" s="93">
        <f>SUM('13:20'!AA9)</f>
        <v>0</v>
      </c>
      <c r="AB9" s="315">
        <v>0.43</v>
      </c>
      <c r="AC9" s="238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SUM('13:20'!G10)</f>
        <v>358</v>
      </c>
      <c r="H10" s="95">
        <f t="shared" si="0"/>
        <v>1800.74</v>
      </c>
      <c r="I10" s="93">
        <f>SUM('13:20'!I10)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SUM('13:20'!N10)</f>
        <v>0</v>
      </c>
      <c r="O10" s="93">
        <f>SUM('13:20'!O10)</f>
        <v>0</v>
      </c>
      <c r="P10" s="93">
        <f>SUM('13:20'!P10)</f>
        <v>0</v>
      </c>
      <c r="Q10" s="93">
        <f>SUM('13:20'!Q10)</f>
        <v>0</v>
      </c>
      <c r="R10" s="93">
        <f>SUM('13:20'!R10)</f>
        <v>0</v>
      </c>
      <c r="S10" s="93">
        <f>SUM('13:20'!S10)</f>
        <v>0</v>
      </c>
      <c r="T10" s="93">
        <f>SUM('13:20'!T10)</f>
        <v>0</v>
      </c>
      <c r="U10" s="93">
        <f>SUM('13:20'!U10)</f>
        <v>0</v>
      </c>
      <c r="V10" s="201">
        <f t="shared" si="2"/>
        <v>0</v>
      </c>
      <c r="W10" s="33">
        <f t="shared" si="3"/>
        <v>0</v>
      </c>
      <c r="X10" s="93">
        <f>SUM('13:20'!X10)</f>
        <v>0</v>
      </c>
      <c r="Y10" s="93">
        <f>SUM('13:20'!Y10)</f>
        <v>0</v>
      </c>
      <c r="Z10" s="93">
        <f>SUM('13:20'!Z10)</f>
        <v>0</v>
      </c>
      <c r="AA10" s="93">
        <f>SUM('13:20'!AA10)</f>
        <v>0</v>
      </c>
      <c r="AB10" s="315">
        <v>0.55000000000000004</v>
      </c>
      <c r="AC10" s="238">
        <f t="shared" si="4"/>
        <v>196.9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SUM('13:20'!G11)</f>
        <v>305</v>
      </c>
      <c r="H11" s="95">
        <f t="shared" si="0"/>
        <v>1534.15</v>
      </c>
      <c r="I11" s="93">
        <f>SUM('13:20'!I11)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SUM('13:20'!N11)</f>
        <v>0</v>
      </c>
      <c r="O11" s="93">
        <f>SUM('13:20'!O11)</f>
        <v>0</v>
      </c>
      <c r="P11" s="93">
        <f>SUM('13:20'!P11)</f>
        <v>0</v>
      </c>
      <c r="Q11" s="93">
        <f>SUM('13:20'!Q11)</f>
        <v>0</v>
      </c>
      <c r="R11" s="93">
        <f>SUM('13:20'!R11)</f>
        <v>0</v>
      </c>
      <c r="S11" s="93">
        <f>SUM('13:20'!S11)</f>
        <v>0</v>
      </c>
      <c r="T11" s="93">
        <f>SUM('13:20'!T11)</f>
        <v>0</v>
      </c>
      <c r="U11" s="93">
        <f>SUM('13:20'!U11)</f>
        <v>0</v>
      </c>
      <c r="V11" s="201">
        <f t="shared" si="2"/>
        <v>0</v>
      </c>
      <c r="W11" s="33">
        <f t="shared" si="3"/>
        <v>0</v>
      </c>
      <c r="X11" s="93">
        <f>SUM('13:20'!X11)</f>
        <v>0</v>
      </c>
      <c r="Y11" s="93">
        <f>SUM('13:20'!Y11)</f>
        <v>0</v>
      </c>
      <c r="Z11" s="93">
        <f>SUM('13:20'!Z11)</f>
        <v>0</v>
      </c>
      <c r="AA11" s="93">
        <f>SUM('13:20'!AA11)</f>
        <v>0</v>
      </c>
      <c r="AB11" s="315">
        <v>0.52</v>
      </c>
      <c r="AC11" s="238">
        <f t="shared" si="4"/>
        <v>158.6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SUM('13:20'!G12)</f>
        <v>171</v>
      </c>
      <c r="H12" s="95">
        <f t="shared" si="0"/>
        <v>861.84</v>
      </c>
      <c r="I12" s="93">
        <f>SUM('13:20'!I12)</f>
        <v>7.5</v>
      </c>
      <c r="J12" s="31">
        <f t="array" ref="J12">IF(ISERROR(G12/I12),"",G12/I12)</f>
        <v>22.8</v>
      </c>
      <c r="K12" s="35">
        <f t="array" ref="K12">IF(ISERROR(G12/L12),"",G12/L12)</f>
        <v>9</v>
      </c>
      <c r="L12" s="87">
        <v>19</v>
      </c>
      <c r="M12" s="36">
        <f t="shared" si="1"/>
        <v>-1.5</v>
      </c>
      <c r="N12" s="93">
        <f>SUM('13:20'!N12)</f>
        <v>0</v>
      </c>
      <c r="O12" s="93">
        <f>SUM('13:20'!O12)</f>
        <v>0</v>
      </c>
      <c r="P12" s="93">
        <f>SUM('13:20'!P12)</f>
        <v>0</v>
      </c>
      <c r="Q12" s="93">
        <f>SUM('13:20'!Q12)</f>
        <v>0</v>
      </c>
      <c r="R12" s="93">
        <f>SUM('13:20'!R12)</f>
        <v>0</v>
      </c>
      <c r="S12" s="93">
        <f>SUM('13:20'!S12)</f>
        <v>0</v>
      </c>
      <c r="T12" s="93">
        <f>SUM('13:20'!T12)</f>
        <v>0</v>
      </c>
      <c r="U12" s="93">
        <f>SUM('13:20'!U12)</f>
        <v>0</v>
      </c>
      <c r="V12" s="201">
        <f t="shared" si="2"/>
        <v>0</v>
      </c>
      <c r="W12" s="33">
        <f t="shared" si="3"/>
        <v>0</v>
      </c>
      <c r="X12" s="93">
        <f>SUM('13:20'!X12)</f>
        <v>0</v>
      </c>
      <c r="Y12" s="93">
        <f>SUM('13:20'!Y12)</f>
        <v>0</v>
      </c>
      <c r="Z12" s="93">
        <f>SUM('13:20'!Z12)</f>
        <v>0</v>
      </c>
      <c r="AA12" s="93">
        <f>SUM('13:20'!AA12)</f>
        <v>0</v>
      </c>
      <c r="AB12" s="315">
        <v>0.55000000000000004</v>
      </c>
      <c r="AC12" s="238">
        <f t="shared" si="4"/>
        <v>94.050000000000011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SUM('13:20'!G13)</f>
        <v>0</v>
      </c>
      <c r="H13" s="95">
        <f t="shared" si="0"/>
        <v>0</v>
      </c>
      <c r="I13" s="93">
        <f>SUM('13:20'!I13)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SUM('13:20'!N13)</f>
        <v>0</v>
      </c>
      <c r="O13" s="93">
        <f>SUM('13:20'!O13)</f>
        <v>0</v>
      </c>
      <c r="P13" s="93">
        <f>SUM('13:20'!P13)</f>
        <v>0</v>
      </c>
      <c r="Q13" s="93">
        <f>SUM('13:20'!Q13)</f>
        <v>0</v>
      </c>
      <c r="R13" s="93">
        <f>SUM('13:20'!R13)</f>
        <v>0</v>
      </c>
      <c r="S13" s="93">
        <f>SUM('13:20'!S13)</f>
        <v>0</v>
      </c>
      <c r="T13" s="93">
        <f>SUM('13:20'!T13)</f>
        <v>0</v>
      </c>
      <c r="U13" s="93">
        <f>SUM('13:20'!U13)</f>
        <v>0</v>
      </c>
      <c r="V13" s="201">
        <f t="shared" si="2"/>
        <v>0</v>
      </c>
      <c r="W13" s="33" t="str">
        <f t="shared" si="3"/>
        <v/>
      </c>
      <c r="X13" s="93">
        <f>SUM('13:20'!X13)</f>
        <v>0</v>
      </c>
      <c r="Y13" s="93">
        <f>SUM('13:20'!Y13)</f>
        <v>0</v>
      </c>
      <c r="Z13" s="93">
        <f>SUM('13:20'!Z13)</f>
        <v>0</v>
      </c>
      <c r="AA13" s="93">
        <f>SUM('13:20'!AA13)</f>
        <v>0</v>
      </c>
      <c r="AB13" s="315">
        <v>0.45</v>
      </c>
      <c r="AC13" s="238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SUM('13:20'!G14)</f>
        <v>0</v>
      </c>
      <c r="H14" s="95">
        <f t="shared" si="0"/>
        <v>0</v>
      </c>
      <c r="I14" s="93">
        <f>SUM('13:20'!I14)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SUM('13:20'!N14)</f>
        <v>0</v>
      </c>
      <c r="O14" s="93">
        <f>SUM('13:20'!O14)</f>
        <v>0</v>
      </c>
      <c r="P14" s="93">
        <f>SUM('13:20'!P14)</f>
        <v>0</v>
      </c>
      <c r="Q14" s="93">
        <f>SUM('13:20'!Q14)</f>
        <v>0</v>
      </c>
      <c r="R14" s="93">
        <f>SUM('13:20'!R14)</f>
        <v>0</v>
      </c>
      <c r="S14" s="93">
        <f>SUM('13:20'!S14)</f>
        <v>0</v>
      </c>
      <c r="T14" s="93">
        <f>SUM('13:20'!T14)</f>
        <v>0</v>
      </c>
      <c r="U14" s="93">
        <f>SUM('13:20'!U14)</f>
        <v>0</v>
      </c>
      <c r="V14" s="201">
        <f t="shared" si="2"/>
        <v>0</v>
      </c>
      <c r="W14" s="33" t="str">
        <f t="shared" si="3"/>
        <v/>
      </c>
      <c r="X14" s="93">
        <f>SUM('13:20'!X14)</f>
        <v>0</v>
      </c>
      <c r="Y14" s="93">
        <f>SUM('13:20'!Y14)</f>
        <v>0</v>
      </c>
      <c r="Z14" s="93">
        <f>SUM('13:20'!Z14)</f>
        <v>0</v>
      </c>
      <c r="AA14" s="93">
        <f>SUM('13:20'!AA14)</f>
        <v>0</v>
      </c>
      <c r="AB14" s="315">
        <v>0.45</v>
      </c>
      <c r="AC14" s="238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SUM('13:20'!G15)</f>
        <v>0</v>
      </c>
      <c r="H15" s="95">
        <f t="shared" si="0"/>
        <v>0</v>
      </c>
      <c r="I15" s="93">
        <f>SUM('13:20'!I15)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SUM('13:20'!N15)</f>
        <v>0</v>
      </c>
      <c r="O15" s="93">
        <f>SUM('13:20'!O15)</f>
        <v>0</v>
      </c>
      <c r="P15" s="93">
        <f>SUM('13:20'!P15)</f>
        <v>0</v>
      </c>
      <c r="Q15" s="93">
        <f>SUM('13:20'!Q15)</f>
        <v>0</v>
      </c>
      <c r="R15" s="93">
        <f>SUM('13:20'!R15)</f>
        <v>0</v>
      </c>
      <c r="S15" s="93">
        <f>SUM('13:20'!S15)</f>
        <v>0</v>
      </c>
      <c r="T15" s="93">
        <f>SUM('13:20'!T15)</f>
        <v>0</v>
      </c>
      <c r="U15" s="93">
        <f>SUM('13:20'!U15)</f>
        <v>0</v>
      </c>
      <c r="V15" s="201">
        <f t="shared" si="2"/>
        <v>0</v>
      </c>
      <c r="W15" s="33" t="str">
        <f t="shared" si="3"/>
        <v/>
      </c>
      <c r="X15" s="93">
        <f>SUM('13:20'!X15)</f>
        <v>0</v>
      </c>
      <c r="Y15" s="93">
        <f>SUM('13:20'!Y15)</f>
        <v>0</v>
      </c>
      <c r="Z15" s="93">
        <f>SUM('13:20'!Z15)</f>
        <v>0</v>
      </c>
      <c r="AA15" s="93">
        <f>SUM('13:20'!AA15)</f>
        <v>0</v>
      </c>
      <c r="AB15" s="315">
        <v>0.61</v>
      </c>
      <c r="AC15" s="238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SUM('13:20'!G16)</f>
        <v>0</v>
      </c>
      <c r="H16" s="95">
        <f t="shared" si="0"/>
        <v>0</v>
      </c>
      <c r="I16" s="93">
        <f>SUM('13:20'!I16)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SUM('13:20'!N16)</f>
        <v>0</v>
      </c>
      <c r="O16" s="93">
        <f>SUM('13:20'!O16)</f>
        <v>0</v>
      </c>
      <c r="P16" s="93">
        <f>SUM('13:20'!P16)</f>
        <v>0</v>
      </c>
      <c r="Q16" s="93">
        <f>SUM('13:20'!Q16)</f>
        <v>0</v>
      </c>
      <c r="R16" s="93">
        <f>SUM('13:20'!R16)</f>
        <v>0</v>
      </c>
      <c r="S16" s="93">
        <f>SUM('13:20'!S16)</f>
        <v>0</v>
      </c>
      <c r="T16" s="93">
        <f>SUM('13:20'!T16)</f>
        <v>0</v>
      </c>
      <c r="U16" s="93">
        <f>SUM('13:20'!U16)</f>
        <v>0</v>
      </c>
      <c r="V16" s="201">
        <f t="shared" si="2"/>
        <v>0</v>
      </c>
      <c r="W16" s="33" t="str">
        <f t="shared" si="3"/>
        <v/>
      </c>
      <c r="X16" s="93">
        <f>SUM('13:20'!X16)</f>
        <v>0</v>
      </c>
      <c r="Y16" s="93">
        <f>SUM('13:20'!Y16)</f>
        <v>0</v>
      </c>
      <c r="Z16" s="93">
        <f>SUM('13:20'!Z16)</f>
        <v>0</v>
      </c>
      <c r="AA16" s="93">
        <f>SUM('13:20'!AA16)</f>
        <v>0</v>
      </c>
      <c r="AB16" s="315">
        <v>0.61</v>
      </c>
      <c r="AC16" s="238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8">
        <v>30100063</v>
      </c>
      <c r="B17" s="188" t="s">
        <v>480</v>
      </c>
      <c r="C17" s="16" t="s">
        <v>172</v>
      </c>
      <c r="D17" s="17"/>
      <c r="E17" s="17"/>
      <c r="F17" s="6"/>
      <c r="G17" s="93">
        <f>SUM('13:20'!G17)</f>
        <v>0</v>
      </c>
      <c r="H17" s="95">
        <f t="shared" si="0"/>
        <v>0</v>
      </c>
      <c r="I17" s="93">
        <f>SUM('13:20'!I17)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SUM('13:20'!N17)</f>
        <v>0</v>
      </c>
      <c r="O17" s="93">
        <f>SUM('13:20'!O17)</f>
        <v>0</v>
      </c>
      <c r="P17" s="93">
        <f>SUM('13:20'!P17)</f>
        <v>0</v>
      </c>
      <c r="Q17" s="93">
        <f>SUM('13:20'!Q17)</f>
        <v>0</v>
      </c>
      <c r="R17" s="93">
        <f>SUM('13:20'!R17)</f>
        <v>0</v>
      </c>
      <c r="S17" s="93">
        <f>SUM('13:20'!S17)</f>
        <v>0</v>
      </c>
      <c r="T17" s="93">
        <f>SUM('13:20'!T17)</f>
        <v>0</v>
      </c>
      <c r="U17" s="93">
        <f>SUM('13:20'!U17)</f>
        <v>0</v>
      </c>
      <c r="V17" s="201">
        <f t="shared" si="2"/>
        <v>0</v>
      </c>
      <c r="W17" s="33" t="str">
        <f>IF(ISERROR(V17/G17),"",V17/G17)</f>
        <v/>
      </c>
      <c r="X17" s="93">
        <f>SUM('13:20'!X17)</f>
        <v>0</v>
      </c>
      <c r="Y17" s="93">
        <f>SUM('13:20'!Y17)</f>
        <v>0</v>
      </c>
      <c r="Z17" s="93">
        <f>SUM('13:20'!Z17)</f>
        <v>0</v>
      </c>
      <c r="AA17" s="93">
        <f>SUM('13:20'!AA17)</f>
        <v>0</v>
      </c>
      <c r="AB17" s="315">
        <v>0.43</v>
      </c>
      <c r="AC17" s="238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SUM('13:20'!G18)</f>
        <v>0</v>
      </c>
      <c r="H18" s="95">
        <f t="shared" si="0"/>
        <v>0</v>
      </c>
      <c r="I18" s="93">
        <f>SUM('13:20'!I18)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SUM('13:20'!N18)</f>
        <v>0</v>
      </c>
      <c r="O18" s="93">
        <f>SUM('13:20'!O18)</f>
        <v>0</v>
      </c>
      <c r="P18" s="93">
        <f>SUM('13:20'!P18)</f>
        <v>0</v>
      </c>
      <c r="Q18" s="93">
        <f>SUM('13:20'!Q18)</f>
        <v>0</v>
      </c>
      <c r="R18" s="93">
        <f>SUM('13:20'!R18)</f>
        <v>0</v>
      </c>
      <c r="S18" s="93">
        <f>SUM('13:20'!S18)</f>
        <v>0</v>
      </c>
      <c r="T18" s="93">
        <f>SUM('13:20'!T18)</f>
        <v>0</v>
      </c>
      <c r="U18" s="93">
        <f>SUM('13:20'!U18)</f>
        <v>0</v>
      </c>
      <c r="V18" s="201">
        <f t="shared" si="2"/>
        <v>0</v>
      </c>
      <c r="W18" s="33" t="str">
        <f>IF(ISERROR(V18/G18),"",V18/G18)</f>
        <v/>
      </c>
      <c r="X18" s="93">
        <f>SUM('13:20'!X18)</f>
        <v>0</v>
      </c>
      <c r="Y18" s="93">
        <f>SUM('13:20'!Y18)</f>
        <v>0</v>
      </c>
      <c r="Z18" s="93">
        <f>SUM('13:20'!Z18)</f>
        <v>0</v>
      </c>
      <c r="AA18" s="93">
        <f>SUM('13:20'!AA18)</f>
        <v>0</v>
      </c>
      <c r="AB18" s="315">
        <v>0.43</v>
      </c>
      <c r="AC18" s="238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SUM('13:20'!G19)</f>
        <v>0</v>
      </c>
      <c r="H19" s="95">
        <f t="shared" si="0"/>
        <v>0</v>
      </c>
      <c r="I19" s="93">
        <f>SUM('13:20'!I19)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SUM('13:20'!N19)</f>
        <v>0</v>
      </c>
      <c r="O19" s="93">
        <f>SUM('13:20'!O19)</f>
        <v>0</v>
      </c>
      <c r="P19" s="93">
        <f>SUM('13:20'!P19)</f>
        <v>0</v>
      </c>
      <c r="Q19" s="93">
        <f>SUM('13:20'!Q19)</f>
        <v>0</v>
      </c>
      <c r="R19" s="93">
        <f>SUM('13:20'!R19)</f>
        <v>0</v>
      </c>
      <c r="S19" s="93">
        <f>SUM('13:20'!S19)</f>
        <v>0</v>
      </c>
      <c r="T19" s="93">
        <f>SUM('13:20'!T19)</f>
        <v>0</v>
      </c>
      <c r="U19" s="93">
        <f>SUM('13:20'!U19)</f>
        <v>0</v>
      </c>
      <c r="V19" s="201">
        <f t="shared" si="2"/>
        <v>0</v>
      </c>
      <c r="W19" s="33" t="str">
        <f>IF(ISERROR(V19/G19),"",V19/G19)</f>
        <v/>
      </c>
      <c r="X19" s="93">
        <f>SUM('13:20'!X19)</f>
        <v>0</v>
      </c>
      <c r="Y19" s="93">
        <f>SUM('13:20'!Y19)</f>
        <v>0</v>
      </c>
      <c r="Z19" s="93">
        <f>SUM('13:20'!Z19)</f>
        <v>0</v>
      </c>
      <c r="AA19" s="93">
        <f>SUM('13:20'!AA19)</f>
        <v>0</v>
      </c>
      <c r="AB19" s="315">
        <v>0.55000000000000004</v>
      </c>
      <c r="AC19" s="238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SUM('13:20'!G20)</f>
        <v>980</v>
      </c>
      <c r="H20" s="95">
        <f t="shared" si="0"/>
        <v>4988.2</v>
      </c>
      <c r="I20" s="93">
        <f>SUM('13:20'!I20)</f>
        <v>40</v>
      </c>
      <c r="J20" s="31">
        <f t="array" ref="J20">IF(ISERROR(G20/I20),"",G20/I20)</f>
        <v>24.5</v>
      </c>
      <c r="K20" s="35">
        <f t="array" ref="K20">IF(ISERROR(G20/L20),"",G20/L20)</f>
        <v>42.608695652173914</v>
      </c>
      <c r="L20" s="87">
        <v>23</v>
      </c>
      <c r="M20" s="36">
        <f t="shared" si="5"/>
        <v>-2.608695652173914</v>
      </c>
      <c r="N20" s="93">
        <f>SUM('13:20'!N20)</f>
        <v>0</v>
      </c>
      <c r="O20" s="93">
        <f>SUM('13:20'!O20)</f>
        <v>0</v>
      </c>
      <c r="P20" s="93">
        <f>SUM('13:20'!P20)</f>
        <v>0</v>
      </c>
      <c r="Q20" s="93">
        <f>SUM('13:20'!Q20)</f>
        <v>0</v>
      </c>
      <c r="R20" s="93">
        <f>SUM('13:20'!R20)</f>
        <v>0</v>
      </c>
      <c r="S20" s="93">
        <f>SUM('13:20'!S20)</f>
        <v>0</v>
      </c>
      <c r="T20" s="93">
        <f>SUM('13:20'!T20)</f>
        <v>0</v>
      </c>
      <c r="U20" s="93">
        <f>SUM('13:20'!U20)</f>
        <v>0</v>
      </c>
      <c r="V20" s="201">
        <f t="shared" si="2"/>
        <v>0</v>
      </c>
      <c r="W20" s="33">
        <f>IF(ISERROR(V20/G20),"",V20/G20)</f>
        <v>0</v>
      </c>
      <c r="X20" s="93">
        <f>SUM('13:20'!X20)</f>
        <v>0</v>
      </c>
      <c r="Y20" s="93">
        <f>SUM('13:20'!Y20)</f>
        <v>0</v>
      </c>
      <c r="Z20" s="93">
        <f>SUM('13:20'!Z20)</f>
        <v>0</v>
      </c>
      <c r="AA20" s="93">
        <f>SUM('13:20'!AA20)</f>
        <v>0</v>
      </c>
      <c r="AB20" s="315">
        <v>0.45</v>
      </c>
      <c r="AC20" s="238">
        <f t="shared" si="4"/>
        <v>441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SUM('13:20'!G21)</f>
        <v>0</v>
      </c>
      <c r="H21" s="95">
        <f t="shared" si="0"/>
        <v>0</v>
      </c>
      <c r="I21" s="93">
        <f>SUM('13:20'!I21)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SUM('13:20'!N21)</f>
        <v>0</v>
      </c>
      <c r="O21" s="93">
        <f>SUM('13:20'!O21)</f>
        <v>0</v>
      </c>
      <c r="P21" s="93">
        <f>SUM('13:20'!P21)</f>
        <v>0</v>
      </c>
      <c r="Q21" s="93">
        <f>SUM('13:20'!Q21)</f>
        <v>0</v>
      </c>
      <c r="R21" s="93">
        <f>SUM('13:20'!R21)</f>
        <v>0</v>
      </c>
      <c r="S21" s="93">
        <f>SUM('13:20'!S21)</f>
        <v>0</v>
      </c>
      <c r="T21" s="93">
        <f>SUM('13:20'!T21)</f>
        <v>0</v>
      </c>
      <c r="U21" s="93">
        <f>SUM('13:20'!U21)</f>
        <v>0</v>
      </c>
      <c r="V21" s="201">
        <f t="shared" si="2"/>
        <v>0</v>
      </c>
      <c r="W21" s="33" t="str">
        <f>IF(ISERROR(V21/G21),"",V21/G21)</f>
        <v/>
      </c>
      <c r="X21" s="93">
        <f>SUM('13:20'!X21)</f>
        <v>0</v>
      </c>
      <c r="Y21" s="93">
        <f>SUM('13:20'!Y21)</f>
        <v>0</v>
      </c>
      <c r="Z21" s="93">
        <f>SUM('13:20'!Z21)</f>
        <v>0</v>
      </c>
      <c r="AA21" s="93">
        <f>SUM('13:20'!AA21)</f>
        <v>0</v>
      </c>
      <c r="AB21" s="315">
        <v>0.45</v>
      </c>
      <c r="AC21" s="238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6">
        <v>30100003</v>
      </c>
      <c r="B22" s="64" t="s">
        <v>161</v>
      </c>
      <c r="C22" s="214" t="s">
        <v>64</v>
      </c>
      <c r="D22" s="17">
        <v>4.8</v>
      </c>
      <c r="E22" s="17"/>
      <c r="F22" s="6"/>
      <c r="G22" s="93">
        <f>SUM('13:20'!G22)</f>
        <v>0</v>
      </c>
      <c r="H22" s="95">
        <f t="shared" si="0"/>
        <v>0</v>
      </c>
      <c r="I22" s="93">
        <f>SUM('13:20'!I22)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SUM('13:20'!N22)</f>
        <v>0</v>
      </c>
      <c r="O22" s="93">
        <f>SUM('13:20'!O22)</f>
        <v>0</v>
      </c>
      <c r="P22" s="93">
        <f>SUM('13:20'!P22)</f>
        <v>0</v>
      </c>
      <c r="Q22" s="93">
        <f>SUM('13:20'!Q22)</f>
        <v>0</v>
      </c>
      <c r="R22" s="93">
        <f>SUM('13:20'!R22)</f>
        <v>0</v>
      </c>
      <c r="S22" s="93">
        <f>SUM('13:20'!S22)</f>
        <v>0</v>
      </c>
      <c r="T22" s="93">
        <f>SUM('13:20'!T22)</f>
        <v>0</v>
      </c>
      <c r="U22" s="93">
        <f>SUM('13:20'!U22)</f>
        <v>0</v>
      </c>
      <c r="V22" s="201">
        <f t="shared" si="2"/>
        <v>0</v>
      </c>
      <c r="W22" s="33"/>
      <c r="X22" s="93">
        <f>SUM('13:20'!X22)</f>
        <v>0</v>
      </c>
      <c r="Y22" s="93">
        <f>SUM('13:20'!Y22)</f>
        <v>0</v>
      </c>
      <c r="Z22" s="93">
        <f>SUM('13:20'!Z22)</f>
        <v>0</v>
      </c>
      <c r="AA22" s="93">
        <f>SUM('13:20'!AA22)</f>
        <v>0</v>
      </c>
      <c r="AB22" s="315">
        <v>0.95</v>
      </c>
      <c r="AC22" s="238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6">
        <v>30100004</v>
      </c>
      <c r="B23" s="64" t="s">
        <v>161</v>
      </c>
      <c r="C23" s="214" t="s">
        <v>61</v>
      </c>
      <c r="D23" s="17">
        <v>4.8</v>
      </c>
      <c r="E23" s="17"/>
      <c r="F23" s="6"/>
      <c r="G23" s="93">
        <f>SUM('13:20'!G23)</f>
        <v>0</v>
      </c>
      <c r="H23" s="95">
        <f t="shared" si="0"/>
        <v>0</v>
      </c>
      <c r="I23" s="93">
        <f>SUM('13:20'!I23)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SUM('13:20'!N23)</f>
        <v>0</v>
      </c>
      <c r="O23" s="93">
        <f>SUM('13:20'!O23)</f>
        <v>0</v>
      </c>
      <c r="P23" s="93">
        <f>SUM('13:20'!P23)</f>
        <v>0</v>
      </c>
      <c r="Q23" s="93">
        <f>SUM('13:20'!Q23)</f>
        <v>0</v>
      </c>
      <c r="R23" s="93">
        <f>SUM('13:20'!R23)</f>
        <v>0</v>
      </c>
      <c r="S23" s="93">
        <f>SUM('13:20'!S23)</f>
        <v>0</v>
      </c>
      <c r="T23" s="93">
        <f>SUM('13:20'!T23)</f>
        <v>0</v>
      </c>
      <c r="U23" s="93">
        <f>SUM('13:20'!U23)</f>
        <v>0</v>
      </c>
      <c r="V23" s="201">
        <f t="shared" si="2"/>
        <v>0</v>
      </c>
      <c r="W23" s="33"/>
      <c r="X23" s="93">
        <f>SUM('13:20'!X23)</f>
        <v>0</v>
      </c>
      <c r="Y23" s="93">
        <f>SUM('13:20'!Y23)</f>
        <v>0</v>
      </c>
      <c r="Z23" s="93">
        <f>SUM('13:20'!Z23)</f>
        <v>0</v>
      </c>
      <c r="AA23" s="93">
        <f>SUM('13:20'!AA23)</f>
        <v>0</v>
      </c>
      <c r="AB23" s="315">
        <v>0.95</v>
      </c>
      <c r="AC23" s="238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6">
        <v>30100006</v>
      </c>
      <c r="B24" s="64" t="s">
        <v>161</v>
      </c>
      <c r="C24" s="214" t="s">
        <v>53</v>
      </c>
      <c r="D24" s="17">
        <v>4.8</v>
      </c>
      <c r="E24" s="17"/>
      <c r="F24" s="6"/>
      <c r="G24" s="93">
        <f>SUM('13:20'!G24)</f>
        <v>0</v>
      </c>
      <c r="H24" s="95">
        <f t="shared" si="0"/>
        <v>0</v>
      </c>
      <c r="I24" s="93">
        <f>SUM('13:20'!I24)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SUM('13:20'!N24)</f>
        <v>0</v>
      </c>
      <c r="O24" s="93">
        <f>SUM('13:20'!O24)</f>
        <v>0</v>
      </c>
      <c r="P24" s="93">
        <f>SUM('13:20'!P24)</f>
        <v>0</v>
      </c>
      <c r="Q24" s="93">
        <f>SUM('13:20'!Q24)</f>
        <v>0</v>
      </c>
      <c r="R24" s="93">
        <f>SUM('13:20'!R24)</f>
        <v>0</v>
      </c>
      <c r="S24" s="93">
        <f>SUM('13:20'!S24)</f>
        <v>0</v>
      </c>
      <c r="T24" s="93">
        <f>SUM('13:20'!T24)</f>
        <v>0</v>
      </c>
      <c r="U24" s="93">
        <f>SUM('13:20'!U24)</f>
        <v>0</v>
      </c>
      <c r="V24" s="201">
        <f t="shared" si="2"/>
        <v>0</v>
      </c>
      <c r="W24" s="33"/>
      <c r="X24" s="93">
        <f>SUM('13:20'!X24)</f>
        <v>0</v>
      </c>
      <c r="Y24" s="93">
        <f>SUM('13:20'!Y24)</f>
        <v>0</v>
      </c>
      <c r="Z24" s="93">
        <f>SUM('13:20'!Z24)</f>
        <v>0</v>
      </c>
      <c r="AA24" s="93">
        <f>SUM('13:20'!AA24)</f>
        <v>0</v>
      </c>
      <c r="AB24" s="315">
        <v>0.95</v>
      </c>
      <c r="AC24" s="238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6">
        <v>30100005</v>
      </c>
      <c r="B25" s="64" t="s">
        <v>161</v>
      </c>
      <c r="C25" s="214" t="s">
        <v>73</v>
      </c>
      <c r="D25" s="17">
        <v>4.8</v>
      </c>
      <c r="E25" s="17"/>
      <c r="F25" s="6"/>
      <c r="G25" s="93">
        <f>SUM('13:20'!G25)</f>
        <v>0</v>
      </c>
      <c r="H25" s="95">
        <f>D25*G25</f>
        <v>0</v>
      </c>
      <c r="I25" s="93">
        <f>SUM('13:20'!I25)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SUM('13:20'!N25)</f>
        <v>0</v>
      </c>
      <c r="O25" s="93">
        <f>SUM('13:20'!O25)</f>
        <v>0</v>
      </c>
      <c r="P25" s="93">
        <f>SUM('13:20'!P25)</f>
        <v>0</v>
      </c>
      <c r="Q25" s="93">
        <f>SUM('13:20'!Q25)</f>
        <v>0</v>
      </c>
      <c r="R25" s="93">
        <f>SUM('13:20'!R25)</f>
        <v>0</v>
      </c>
      <c r="S25" s="93">
        <f>SUM('13:20'!S25)</f>
        <v>0</v>
      </c>
      <c r="T25" s="93">
        <f>SUM('13:20'!T25)</f>
        <v>0</v>
      </c>
      <c r="U25" s="93">
        <f>SUM('13:20'!U25)</f>
        <v>0</v>
      </c>
      <c r="V25" s="201">
        <f t="shared" si="2"/>
        <v>0</v>
      </c>
      <c r="W25" s="33"/>
      <c r="X25" s="93">
        <f>SUM('13:20'!X25)</f>
        <v>0</v>
      </c>
      <c r="Y25" s="93">
        <f>SUM('13:20'!Y25)</f>
        <v>0</v>
      </c>
      <c r="Z25" s="93">
        <f>SUM('13:20'!Z25)</f>
        <v>0</v>
      </c>
      <c r="AA25" s="93">
        <f>SUM('13:20'!AA25)</f>
        <v>0</v>
      </c>
      <c r="AB25" s="315">
        <v>0.95</v>
      </c>
      <c r="AC25" s="238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SUM('13:20'!G26)</f>
        <v>0</v>
      </c>
      <c r="H26" s="95">
        <f>D26*G26</f>
        <v>0</v>
      </c>
      <c r="I26" s="93">
        <f>SUM('13:20'!I26)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SUM('13:20'!N26)</f>
        <v>0</v>
      </c>
      <c r="O26" s="93">
        <f>SUM('13:20'!O26)</f>
        <v>0</v>
      </c>
      <c r="P26" s="93">
        <f>SUM('13:20'!P26)</f>
        <v>0</v>
      </c>
      <c r="Q26" s="93">
        <f>SUM('13:20'!Q26)</f>
        <v>0</v>
      </c>
      <c r="R26" s="93">
        <f>SUM('13:20'!R26)</f>
        <v>0</v>
      </c>
      <c r="S26" s="93">
        <f>SUM('13:20'!S26)</f>
        <v>0</v>
      </c>
      <c r="T26" s="93">
        <f>SUM('13:20'!T26)</f>
        <v>0</v>
      </c>
      <c r="U26" s="93">
        <f>SUM('13:20'!U26)</f>
        <v>0</v>
      </c>
      <c r="V26" s="201">
        <f t="shared" si="2"/>
        <v>0</v>
      </c>
      <c r="W26" s="33" t="str">
        <f>IF(ISERROR(V26/G26),"",V26/G26)</f>
        <v/>
      </c>
      <c r="X26" s="93">
        <f>SUM('13:20'!X26)</f>
        <v>0</v>
      </c>
      <c r="Y26" s="93">
        <f>SUM('13:20'!Y26)</f>
        <v>0</v>
      </c>
      <c r="Z26" s="93">
        <f>SUM('13:20'!Z26)</f>
        <v>0</v>
      </c>
      <c r="AA26" s="93">
        <f>SUM('13:20'!AA26)</f>
        <v>0</v>
      </c>
      <c r="AB26" s="315">
        <v>0.44</v>
      </c>
      <c r="AC26" s="238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SUM('13:20'!G27)</f>
        <v>0</v>
      </c>
      <c r="H27" s="95">
        <f>D27*G27</f>
        <v>0</v>
      </c>
      <c r="I27" s="93">
        <f>SUM('13:20'!I27)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SUM('13:20'!N27)</f>
        <v>0</v>
      </c>
      <c r="O27" s="93">
        <f>SUM('13:20'!O27)</f>
        <v>0</v>
      </c>
      <c r="P27" s="93">
        <f>SUM('13:20'!P27)</f>
        <v>0</v>
      </c>
      <c r="Q27" s="93">
        <f>SUM('13:20'!Q27)</f>
        <v>0</v>
      </c>
      <c r="R27" s="93">
        <f>SUM('13:20'!R27)</f>
        <v>0</v>
      </c>
      <c r="S27" s="93">
        <f>SUM('13:20'!S27)</f>
        <v>0</v>
      </c>
      <c r="T27" s="93">
        <f>SUM('13:20'!T27)</f>
        <v>0</v>
      </c>
      <c r="U27" s="93">
        <f>SUM('13:20'!U27)</f>
        <v>0</v>
      </c>
      <c r="V27" s="201">
        <f t="shared" si="2"/>
        <v>0</v>
      </c>
      <c r="W27" s="33" t="str">
        <f>IF(ISERROR(V27/G27),"",V27/G27)</f>
        <v/>
      </c>
      <c r="X27" s="93">
        <f>SUM('13:20'!X27)</f>
        <v>0</v>
      </c>
      <c r="Y27" s="93">
        <f>SUM('13:20'!Y27)</f>
        <v>0</v>
      </c>
      <c r="Z27" s="93">
        <f>SUM('13:20'!Z27)</f>
        <v>0</v>
      </c>
      <c r="AA27" s="93">
        <f>SUM('13:20'!AA27)</f>
        <v>0</v>
      </c>
      <c r="AB27" s="315">
        <v>0.44</v>
      </c>
      <c r="AC27" s="238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07" t="s">
        <v>70</v>
      </c>
      <c r="B28" s="608"/>
      <c r="C28" s="31" t="s">
        <v>71</v>
      </c>
      <c r="D28" s="30"/>
      <c r="E28" s="30"/>
      <c r="F28" s="30"/>
      <c r="G28" s="94">
        <f>SUM(G7:G27)</f>
        <v>1814</v>
      </c>
      <c r="H28" s="30">
        <f>SUM(H7:H27)</f>
        <v>9184.93</v>
      </c>
      <c r="I28" s="30">
        <f>SUM(I7:I27)</f>
        <v>85.5</v>
      </c>
      <c r="J28" s="31">
        <f t="array" ref="J28">IF(ISERROR(G28/I28),"",G28/I28)</f>
        <v>21.216374269005847</v>
      </c>
      <c r="K28" s="30">
        <f>SUM(K7:K27)</f>
        <v>85.700800915331797</v>
      </c>
      <c r="L28" s="98"/>
      <c r="M28" s="89">
        <f t="shared" ref="M28:AA28" si="6">SUM(M7:M27)</f>
        <v>-0.20080091533180777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202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890.55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SUM('13:20'!G29)</f>
        <v>1045</v>
      </c>
      <c r="H29" s="218">
        <f t="shared" ref="H29:H85" si="7">D29*G29</f>
        <v>5256.35</v>
      </c>
      <c r="I29" s="93">
        <f>SUM('13:20'!I29)</f>
        <v>18.5</v>
      </c>
      <c r="J29" s="31">
        <f t="array" ref="J29">IF(ISERROR(G29/I29),"",G29/I29)</f>
        <v>56.486486486486484</v>
      </c>
      <c r="K29" s="35">
        <f t="array" ref="K29">IF(ISERROR(G29/L29),"",G29/L29)</f>
        <v>20.096153846153847</v>
      </c>
      <c r="L29" s="87">
        <v>52</v>
      </c>
      <c r="M29" s="36">
        <f>IF(ISERROR(I29-K29),"",I29-K29)</f>
        <v>-1.5961538461538467</v>
      </c>
      <c r="N29" s="93">
        <f>SUM('13:20'!N29)</f>
        <v>0</v>
      </c>
      <c r="O29" s="93">
        <f>SUM('13:20'!O29)</f>
        <v>0</v>
      </c>
      <c r="P29" s="93">
        <f>SUM('13:20'!P29)</f>
        <v>0</v>
      </c>
      <c r="Q29" s="93">
        <f>SUM('13:20'!Q29)</f>
        <v>0</v>
      </c>
      <c r="R29" s="93">
        <f>SUM('13:20'!R29)</f>
        <v>0</v>
      </c>
      <c r="S29" s="93">
        <f>SUM('13:20'!S29)</f>
        <v>0</v>
      </c>
      <c r="T29" s="93">
        <f>SUM('13:20'!T29)</f>
        <v>0</v>
      </c>
      <c r="U29" s="93">
        <f>SUM('13:20'!U29)</f>
        <v>0</v>
      </c>
      <c r="V29" s="202">
        <f>SUM(X29:AA29)</f>
        <v>0</v>
      </c>
      <c r="W29" s="33">
        <f>IF(ISERROR(V29/G29),"",V29/G29)</f>
        <v>0</v>
      </c>
      <c r="X29" s="93">
        <f>SUM('13:20'!X29)</f>
        <v>0</v>
      </c>
      <c r="Y29" s="93">
        <f>SUM('13:20'!Y29)</f>
        <v>0</v>
      </c>
      <c r="Z29" s="93">
        <f>SUM('13:20'!Z29)</f>
        <v>0</v>
      </c>
      <c r="AA29" s="93">
        <f>SUM('13:20'!AA29)</f>
        <v>0</v>
      </c>
      <c r="AB29" s="315">
        <v>0.19</v>
      </c>
      <c r="AC29" s="238">
        <f t="shared" si="4"/>
        <v>198.55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6">
        <v>30100011</v>
      </c>
      <c r="B30" s="186" t="s">
        <v>448</v>
      </c>
      <c r="C30" s="183" t="s">
        <v>427</v>
      </c>
      <c r="D30" s="17">
        <v>5.03</v>
      </c>
      <c r="E30" s="17"/>
      <c r="F30" s="6"/>
      <c r="G30" s="93">
        <f>SUM('13:20'!G30)</f>
        <v>379</v>
      </c>
      <c r="H30" s="218">
        <f t="shared" si="7"/>
        <v>1906.3700000000001</v>
      </c>
      <c r="I30" s="93"/>
      <c r="J30" s="31"/>
      <c r="K30" s="35">
        <f t="array" ref="K30">IF(ISERROR(G30/L30),"",G30/L30)</f>
        <v>7.2884615384615383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315">
        <v>0.19</v>
      </c>
      <c r="AC30" s="238">
        <f t="shared" si="4"/>
        <v>72.010000000000005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SUM('13:20'!G31)</f>
        <v>395</v>
      </c>
      <c r="H31" s="218">
        <f t="shared" si="7"/>
        <v>1986.8500000000001</v>
      </c>
      <c r="I31" s="93">
        <f>SUM('13:20'!I31)</f>
        <v>4</v>
      </c>
      <c r="J31" s="31">
        <f t="array" ref="J31">IF(ISERROR(G31/I31),"",G31/I31)</f>
        <v>98.75</v>
      </c>
      <c r="K31" s="35">
        <f t="array" ref="K31">IF(ISERROR(G31/L31),"",G31/L31)</f>
        <v>7.5961538461538458</v>
      </c>
      <c r="L31" s="87">
        <v>52</v>
      </c>
      <c r="M31" s="36">
        <f>IF(ISERROR(I31-K31),"",I31-K31)</f>
        <v>-3.5961538461538458</v>
      </c>
      <c r="N31" s="93">
        <f>SUM('13:20'!N31)</f>
        <v>0</v>
      </c>
      <c r="O31" s="93">
        <f>SUM('13:20'!O31)</f>
        <v>0</v>
      </c>
      <c r="P31" s="93">
        <f>SUM('13:20'!P31)</f>
        <v>0</v>
      </c>
      <c r="Q31" s="93">
        <f>SUM('13:20'!Q31)</f>
        <v>0</v>
      </c>
      <c r="R31" s="93">
        <f>SUM('13:20'!R31)</f>
        <v>0</v>
      </c>
      <c r="S31" s="93">
        <f>SUM('13:20'!S31)</f>
        <v>0</v>
      </c>
      <c r="T31" s="93">
        <f>SUM('13:20'!T31)</f>
        <v>0</v>
      </c>
      <c r="U31" s="93">
        <f>SUM('13:20'!U31)</f>
        <v>0</v>
      </c>
      <c r="V31" s="202">
        <f>SUM(X31:AA31)</f>
        <v>0</v>
      </c>
      <c r="W31" s="33">
        <f>IF(ISERROR(V31/G31),"",V31/G31)</f>
        <v>0</v>
      </c>
      <c r="X31" s="93">
        <f>SUM('13:20'!X31)</f>
        <v>0</v>
      </c>
      <c r="Y31" s="93">
        <f>SUM('13:20'!Y31)</f>
        <v>0</v>
      </c>
      <c r="Z31" s="93">
        <f>SUM('13:20'!Z31)</f>
        <v>0</v>
      </c>
      <c r="AA31" s="93">
        <f>SUM('13:20'!AA31)</f>
        <v>0</v>
      </c>
      <c r="AB31" s="315">
        <v>0.19</v>
      </c>
      <c r="AC31" s="238">
        <f t="shared" si="4"/>
        <v>75.05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SUM('13:20'!G32)</f>
        <v>395</v>
      </c>
      <c r="H32" s="218">
        <f t="shared" si="7"/>
        <v>1986.8500000000001</v>
      </c>
      <c r="I32" s="93">
        <f>SUM('13:20'!I32)</f>
        <v>3</v>
      </c>
      <c r="J32" s="31">
        <f t="array" ref="J32">IF(ISERROR(G32/I32),"",G32/I32)</f>
        <v>131.66666666666666</v>
      </c>
      <c r="K32" s="35">
        <f t="array" ref="K32">IF(ISERROR(G32/L32),"",G32/L32)</f>
        <v>7.5961538461538458</v>
      </c>
      <c r="L32" s="87">
        <v>52</v>
      </c>
      <c r="M32" s="36">
        <f>IF(ISERROR(I32-K32),"",I32-K32)</f>
        <v>-4.5961538461538458</v>
      </c>
      <c r="N32" s="93">
        <f>SUM('13:20'!N32)</f>
        <v>0</v>
      </c>
      <c r="O32" s="93">
        <f>SUM('13:20'!O32)</f>
        <v>0</v>
      </c>
      <c r="P32" s="93">
        <f>SUM('13:20'!P32)</f>
        <v>0</v>
      </c>
      <c r="Q32" s="93">
        <f>SUM('13:20'!Q32)</f>
        <v>0</v>
      </c>
      <c r="R32" s="93">
        <f>SUM('13:20'!R32)</f>
        <v>0</v>
      </c>
      <c r="S32" s="93">
        <f>SUM('13:20'!S32)</f>
        <v>0</v>
      </c>
      <c r="T32" s="93">
        <f>SUM('13:20'!T32)</f>
        <v>0</v>
      </c>
      <c r="U32" s="93">
        <f>SUM('13:20'!U32)</f>
        <v>0</v>
      </c>
      <c r="V32" s="202">
        <f>SUM(X32:AA32)</f>
        <v>0</v>
      </c>
      <c r="W32" s="33">
        <f>IF(ISERROR(V32/G32),"",V32/G32)</f>
        <v>0</v>
      </c>
      <c r="X32" s="93">
        <f>SUM('13:20'!X32)</f>
        <v>0</v>
      </c>
      <c r="Y32" s="93">
        <f>SUM('13:20'!Y32)</f>
        <v>0</v>
      </c>
      <c r="Z32" s="93">
        <f>SUM('13:20'!Z32)</f>
        <v>0</v>
      </c>
      <c r="AA32" s="93">
        <f>SUM('13:20'!AA32)</f>
        <v>0</v>
      </c>
      <c r="AB32" s="315">
        <v>0.19</v>
      </c>
      <c r="AC32" s="238">
        <f t="shared" si="4"/>
        <v>75.05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SUM('13:20'!G33)</f>
        <v>1054</v>
      </c>
      <c r="H33" s="218">
        <f t="shared" si="7"/>
        <v>5301.62</v>
      </c>
      <c r="I33" s="93">
        <f>SUM('13:20'!I33)</f>
        <v>4.5</v>
      </c>
      <c r="J33" s="31">
        <f t="array" ref="J33">IF(ISERROR(G33/I33),"",G33/I33)</f>
        <v>234.22222222222223</v>
      </c>
      <c r="K33" s="35">
        <f t="array" ref="K33">IF(ISERROR(G33/L33),"",G33/L33)</f>
        <v>20.26923076923077</v>
      </c>
      <c r="L33" s="87">
        <v>52</v>
      </c>
      <c r="M33" s="36">
        <f>IF(ISERROR(I33-K33),"",I33-K33)</f>
        <v>-15.76923076923077</v>
      </c>
      <c r="N33" s="93">
        <f>SUM('13:20'!N33)</f>
        <v>0</v>
      </c>
      <c r="O33" s="93">
        <f>SUM('13:20'!O33)</f>
        <v>0</v>
      </c>
      <c r="P33" s="93">
        <f>SUM('13:20'!P33)</f>
        <v>0</v>
      </c>
      <c r="Q33" s="93">
        <f>SUM('13:20'!Q33)</f>
        <v>0</v>
      </c>
      <c r="R33" s="93">
        <f>SUM('13:20'!R33)</f>
        <v>0</v>
      </c>
      <c r="S33" s="93">
        <f>SUM('13:20'!S33)</f>
        <v>0</v>
      </c>
      <c r="T33" s="93">
        <f>SUM('13:20'!T33)</f>
        <v>0</v>
      </c>
      <c r="U33" s="93">
        <f>SUM('13:20'!U33)</f>
        <v>0</v>
      </c>
      <c r="V33" s="202">
        <f>SUM(X33:AA33)</f>
        <v>0</v>
      </c>
      <c r="W33" s="33">
        <f>IF(ISERROR(V33/G33),"",V33/G33)</f>
        <v>0</v>
      </c>
      <c r="X33" s="93">
        <f>SUM('13:20'!X33)</f>
        <v>0</v>
      </c>
      <c r="Y33" s="93">
        <f>SUM('13:20'!Y33)</f>
        <v>0</v>
      </c>
      <c r="Z33" s="93">
        <f>SUM('13:20'!Z33)</f>
        <v>0</v>
      </c>
      <c r="AA33" s="93">
        <f>SUM('13:20'!AA33)</f>
        <v>0</v>
      </c>
      <c r="AB33" s="315">
        <v>0.19</v>
      </c>
      <c r="AC33" s="238">
        <f t="shared" si="4"/>
        <v>200.26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6">
        <v>30100016</v>
      </c>
      <c r="B34" s="253" t="s">
        <v>449</v>
      </c>
      <c r="C34" s="183" t="s">
        <v>415</v>
      </c>
      <c r="D34" s="17"/>
      <c r="E34" s="17"/>
      <c r="F34" s="6"/>
      <c r="G34" s="93">
        <f>SUM('13:20'!G34)</f>
        <v>0</v>
      </c>
      <c r="H34" s="218">
        <f t="shared" si="7"/>
        <v>0</v>
      </c>
      <c r="I34" s="93">
        <f>SUM('13:20'!I34)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315">
        <v>0.19</v>
      </c>
      <c r="AC34" s="238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6">
        <v>30100017</v>
      </c>
      <c r="B35" s="253" t="s">
        <v>449</v>
      </c>
      <c r="C35" s="183" t="s">
        <v>416</v>
      </c>
      <c r="D35" s="17"/>
      <c r="E35" s="17"/>
      <c r="F35" s="6"/>
      <c r="G35" s="93">
        <f>SUM('13:20'!G35)</f>
        <v>0</v>
      </c>
      <c r="H35" s="218">
        <f t="shared" si="7"/>
        <v>0</v>
      </c>
      <c r="I35" s="93">
        <f>SUM('13:20'!I35)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315">
        <v>0.19</v>
      </c>
      <c r="AC35" s="238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6">
        <v>30100015</v>
      </c>
      <c r="B36" s="253" t="s">
        <v>449</v>
      </c>
      <c r="C36" s="183" t="s">
        <v>61</v>
      </c>
      <c r="D36" s="17"/>
      <c r="E36" s="17"/>
      <c r="F36" s="6"/>
      <c r="G36" s="93">
        <f>SUM('13:20'!G36)</f>
        <v>0</v>
      </c>
      <c r="H36" s="218">
        <f t="shared" si="7"/>
        <v>0</v>
      </c>
      <c r="I36" s="93">
        <f>SUM('13:20'!I36)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315">
        <v>0.19</v>
      </c>
      <c r="AC36" s="238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SUM('13:20'!G37)</f>
        <v>0</v>
      </c>
      <c r="H37" s="218">
        <f t="shared" si="7"/>
        <v>0</v>
      </c>
      <c r="I37" s="93">
        <f>SUM('13:20'!I37)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8">IF(ISERROR(I37-K37),"",I37-K37)</f>
        <v>0</v>
      </c>
      <c r="N37" s="93">
        <f>SUM('13:20'!N37)</f>
        <v>0</v>
      </c>
      <c r="O37" s="93">
        <f>SUM('13:20'!O37)</f>
        <v>0</v>
      </c>
      <c r="P37" s="93">
        <f>SUM('13:20'!P37)</f>
        <v>0</v>
      </c>
      <c r="Q37" s="93">
        <f>SUM('13:20'!Q37)</f>
        <v>0</v>
      </c>
      <c r="R37" s="93">
        <f>SUM('13:20'!R37)</f>
        <v>0</v>
      </c>
      <c r="S37" s="93">
        <f>SUM('13:20'!S37)</f>
        <v>0</v>
      </c>
      <c r="T37" s="93">
        <f>SUM('13:20'!T37)</f>
        <v>0</v>
      </c>
      <c r="U37" s="93">
        <f>SUM('13:20'!U37)</f>
        <v>0</v>
      </c>
      <c r="V37" s="202">
        <f t="shared" ref="V37:V48" si="9">SUM(X37:AA37)</f>
        <v>0</v>
      </c>
      <c r="W37" s="33" t="str">
        <f t="shared" ref="W37:W48" si="10">IF(ISERROR(V37/G37),"",V37/G37)</f>
        <v/>
      </c>
      <c r="X37" s="93">
        <f>SUM('13:20'!X37)</f>
        <v>0</v>
      </c>
      <c r="Y37" s="93">
        <f>SUM('13:20'!Y37)</f>
        <v>0</v>
      </c>
      <c r="Z37" s="93">
        <f>SUM('13:20'!Z37)</f>
        <v>0</v>
      </c>
      <c r="AA37" s="93">
        <f>SUM('13:20'!AA37)</f>
        <v>0</v>
      </c>
      <c r="AB37" s="315">
        <v>0.49</v>
      </c>
      <c r="AC37" s="238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SUM('13:20'!G38)</f>
        <v>0</v>
      </c>
      <c r="H38" s="218">
        <f t="shared" si="7"/>
        <v>0</v>
      </c>
      <c r="I38" s="93">
        <f>SUM('13:20'!I38)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8"/>
        <v>0</v>
      </c>
      <c r="N38" s="93">
        <f>SUM('13:20'!N38)</f>
        <v>0</v>
      </c>
      <c r="O38" s="93">
        <f>SUM('13:20'!O38)</f>
        <v>0</v>
      </c>
      <c r="P38" s="93">
        <f>SUM('13:20'!P38)</f>
        <v>0</v>
      </c>
      <c r="Q38" s="93">
        <f>SUM('13:20'!Q38)</f>
        <v>0</v>
      </c>
      <c r="R38" s="93">
        <f>SUM('13:20'!R38)</f>
        <v>0</v>
      </c>
      <c r="S38" s="93">
        <f>SUM('13:20'!S38)</f>
        <v>0</v>
      </c>
      <c r="T38" s="93">
        <f>SUM('13:20'!T38)</f>
        <v>0</v>
      </c>
      <c r="U38" s="93">
        <f>SUM('13:20'!U38)</f>
        <v>0</v>
      </c>
      <c r="V38" s="202">
        <f t="shared" si="9"/>
        <v>0</v>
      </c>
      <c r="W38" s="33" t="str">
        <f t="shared" si="10"/>
        <v/>
      </c>
      <c r="X38" s="93">
        <f>SUM('13:20'!X38)</f>
        <v>0</v>
      </c>
      <c r="Y38" s="93">
        <f>SUM('13:20'!Y38)</f>
        <v>0</v>
      </c>
      <c r="Z38" s="93">
        <f>SUM('13:20'!Z38)</f>
        <v>0</v>
      </c>
      <c r="AA38" s="93">
        <f>SUM('13:20'!AA38)</f>
        <v>0</v>
      </c>
      <c r="AB38" s="315">
        <v>0.49</v>
      </c>
      <c r="AC38" s="238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SUM('13:20'!G39)</f>
        <v>0</v>
      </c>
      <c r="H39" s="218">
        <f t="shared" si="7"/>
        <v>0</v>
      </c>
      <c r="I39" s="93">
        <f>SUM('13:20'!I39)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SUM('13:20'!N39)</f>
        <v>0</v>
      </c>
      <c r="O39" s="93">
        <f>SUM('13:20'!O39)</f>
        <v>0</v>
      </c>
      <c r="P39" s="93">
        <f>SUM('13:20'!P39)</f>
        <v>0</v>
      </c>
      <c r="Q39" s="93">
        <f>SUM('13:20'!Q39)</f>
        <v>0</v>
      </c>
      <c r="R39" s="93">
        <f>SUM('13:20'!R39)</f>
        <v>0</v>
      </c>
      <c r="S39" s="93">
        <f>SUM('13:20'!S39)</f>
        <v>0</v>
      </c>
      <c r="T39" s="93">
        <f>SUM('13:20'!T39)</f>
        <v>0</v>
      </c>
      <c r="U39" s="93">
        <f>SUM('13:20'!U39)</f>
        <v>0</v>
      </c>
      <c r="V39" s="202">
        <f t="shared" si="9"/>
        <v>0</v>
      </c>
      <c r="W39" s="33" t="str">
        <f t="shared" si="10"/>
        <v/>
      </c>
      <c r="X39" s="93">
        <f>SUM('13:20'!X39)</f>
        <v>0</v>
      </c>
      <c r="Y39" s="93">
        <f>SUM('13:20'!Y39)</f>
        <v>0</v>
      </c>
      <c r="Z39" s="93">
        <f>SUM('13:20'!Z39)</f>
        <v>0</v>
      </c>
      <c r="AA39" s="93">
        <f>SUM('13:20'!AA39)</f>
        <v>0</v>
      </c>
      <c r="AB39" s="315">
        <v>0.49</v>
      </c>
      <c r="AC39" s="238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SUM('13:20'!G40)</f>
        <v>0</v>
      </c>
      <c r="H40" s="218">
        <f t="shared" si="7"/>
        <v>0</v>
      </c>
      <c r="I40" s="93">
        <f>SUM('13:20'!I40)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SUM('13:20'!N40)</f>
        <v>0</v>
      </c>
      <c r="O40" s="93">
        <f>SUM('13:20'!O40)</f>
        <v>0</v>
      </c>
      <c r="P40" s="93">
        <f>SUM('13:20'!P40)</f>
        <v>0</v>
      </c>
      <c r="Q40" s="93">
        <f>SUM('13:20'!Q40)</f>
        <v>0</v>
      </c>
      <c r="R40" s="93">
        <f>SUM('13:20'!R40)</f>
        <v>0</v>
      </c>
      <c r="S40" s="93">
        <f>SUM('13:20'!S40)</f>
        <v>0</v>
      </c>
      <c r="T40" s="93">
        <f>SUM('13:20'!T40)</f>
        <v>0</v>
      </c>
      <c r="U40" s="93">
        <f>SUM('13:20'!U40)</f>
        <v>0</v>
      </c>
      <c r="V40" s="202">
        <f t="shared" si="9"/>
        <v>0</v>
      </c>
      <c r="W40" s="33" t="str">
        <f t="shared" si="10"/>
        <v/>
      </c>
      <c r="X40" s="93">
        <f>SUM('13:20'!X40)</f>
        <v>0</v>
      </c>
      <c r="Y40" s="93">
        <f>SUM('13:20'!Y40)</f>
        <v>0</v>
      </c>
      <c r="Z40" s="93">
        <f>SUM('13:20'!Z40)</f>
        <v>0</v>
      </c>
      <c r="AA40" s="93">
        <f>SUM('13:20'!AA40)</f>
        <v>0</v>
      </c>
      <c r="AB40" s="315">
        <v>0.49</v>
      </c>
      <c r="AC40" s="238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SUM('13:20'!G41)</f>
        <v>0</v>
      </c>
      <c r="H41" s="218">
        <f t="shared" si="7"/>
        <v>0</v>
      </c>
      <c r="I41" s="93">
        <f>SUM('13:20'!I41)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SUM('13:20'!N41)</f>
        <v>0</v>
      </c>
      <c r="O41" s="93">
        <f>SUM('13:20'!O41)</f>
        <v>0</v>
      </c>
      <c r="P41" s="93">
        <f>SUM('13:20'!P41)</f>
        <v>0</v>
      </c>
      <c r="Q41" s="93">
        <f>SUM('13:20'!Q41)</f>
        <v>0</v>
      </c>
      <c r="R41" s="93">
        <f>SUM('13:20'!R41)</f>
        <v>0</v>
      </c>
      <c r="S41" s="93">
        <f>SUM('13:20'!S41)</f>
        <v>0</v>
      </c>
      <c r="T41" s="93">
        <f>SUM('13:20'!T41)</f>
        <v>0</v>
      </c>
      <c r="U41" s="93">
        <f>SUM('13:20'!U41)</f>
        <v>0</v>
      </c>
      <c r="V41" s="202">
        <f t="shared" si="9"/>
        <v>0</v>
      </c>
      <c r="W41" s="33" t="str">
        <f t="shared" si="10"/>
        <v/>
      </c>
      <c r="X41" s="93">
        <f>SUM('13:20'!X41)</f>
        <v>0</v>
      </c>
      <c r="Y41" s="93">
        <f>SUM('13:20'!Y41)</f>
        <v>0</v>
      </c>
      <c r="Z41" s="93">
        <f>SUM('13:20'!Z41)</f>
        <v>0</v>
      </c>
      <c r="AA41" s="93">
        <f>SUM('13:20'!AA41)</f>
        <v>0</v>
      </c>
      <c r="AB41" s="315">
        <v>0.49</v>
      </c>
      <c r="AC41" s="238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SUM('13:20'!G42)</f>
        <v>0</v>
      </c>
      <c r="H42" s="218">
        <f t="shared" si="7"/>
        <v>0</v>
      </c>
      <c r="I42" s="93">
        <f>SUM('13:20'!I42)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8"/>
        <v>0</v>
      </c>
      <c r="N42" s="93">
        <f>SUM('13:20'!N42)</f>
        <v>0</v>
      </c>
      <c r="O42" s="93">
        <f>SUM('13:20'!O42)</f>
        <v>0</v>
      </c>
      <c r="P42" s="93">
        <f>SUM('13:20'!P42)</f>
        <v>0</v>
      </c>
      <c r="Q42" s="93">
        <f>SUM('13:20'!Q42)</f>
        <v>0</v>
      </c>
      <c r="R42" s="93">
        <f>SUM('13:20'!R42)</f>
        <v>0</v>
      </c>
      <c r="S42" s="93">
        <f>SUM('13:20'!S42)</f>
        <v>0</v>
      </c>
      <c r="T42" s="93">
        <f>SUM('13:20'!T42)</f>
        <v>0</v>
      </c>
      <c r="U42" s="93">
        <f>SUM('13:20'!U42)</f>
        <v>0</v>
      </c>
      <c r="V42" s="202">
        <f t="shared" si="9"/>
        <v>0</v>
      </c>
      <c r="W42" s="33" t="str">
        <f t="shared" si="10"/>
        <v/>
      </c>
      <c r="X42" s="93">
        <f>SUM('13:20'!X42)</f>
        <v>0</v>
      </c>
      <c r="Y42" s="93">
        <f>SUM('13:20'!Y42)</f>
        <v>0</v>
      </c>
      <c r="Z42" s="93">
        <f>SUM('13:20'!Z42)</f>
        <v>0</v>
      </c>
      <c r="AA42" s="93">
        <f>SUM('13:20'!AA42)</f>
        <v>0</v>
      </c>
      <c r="AB42" s="315">
        <v>0.49</v>
      </c>
      <c r="AC42" s="238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SUM('13:20'!G43)</f>
        <v>0</v>
      </c>
      <c r="H43" s="218">
        <f t="shared" si="7"/>
        <v>0</v>
      </c>
      <c r="I43" s="93">
        <f>SUM('13:20'!I43)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SUM('13:20'!N43)</f>
        <v>0</v>
      </c>
      <c r="O43" s="93">
        <f>SUM('13:20'!O43)</f>
        <v>0</v>
      </c>
      <c r="P43" s="93">
        <f>SUM('13:20'!P43)</f>
        <v>0</v>
      </c>
      <c r="Q43" s="93">
        <f>SUM('13:20'!Q43)</f>
        <v>0</v>
      </c>
      <c r="R43" s="93">
        <f>SUM('13:20'!R43)</f>
        <v>0</v>
      </c>
      <c r="S43" s="93">
        <f>SUM('13:20'!S43)</f>
        <v>0</v>
      </c>
      <c r="T43" s="93">
        <f>SUM('13:20'!T43)</f>
        <v>0</v>
      </c>
      <c r="U43" s="93">
        <f>SUM('13:20'!U43)</f>
        <v>0</v>
      </c>
      <c r="V43" s="202">
        <f t="shared" si="9"/>
        <v>0</v>
      </c>
      <c r="W43" s="33" t="str">
        <f t="shared" si="10"/>
        <v/>
      </c>
      <c r="X43" s="93">
        <f>SUM('13:20'!X43)</f>
        <v>0</v>
      </c>
      <c r="Y43" s="93">
        <f>SUM('13:20'!Y43)</f>
        <v>0</v>
      </c>
      <c r="Z43" s="93">
        <f>SUM('13:20'!Z43)</f>
        <v>0</v>
      </c>
      <c r="AA43" s="93">
        <f>SUM('13:20'!AA43)</f>
        <v>0</v>
      </c>
      <c r="AB43" s="315">
        <v>0.49</v>
      </c>
      <c r="AC43" s="238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SUM('13:20'!G44)</f>
        <v>346</v>
      </c>
      <c r="H44" s="218">
        <f t="shared" si="7"/>
        <v>1757.68</v>
      </c>
      <c r="I44" s="93">
        <f>SUM('13:20'!I44)</f>
        <v>10</v>
      </c>
      <c r="J44" s="31">
        <f t="array" ref="J44">IF(ISERROR(G44/I44),"",G44/I44)</f>
        <v>34.6</v>
      </c>
      <c r="K44" s="35">
        <f t="array" ref="K44">IF(ISERROR(G44/L44),"",G44/L44)</f>
        <v>16.476190476190474</v>
      </c>
      <c r="L44" s="87">
        <v>21</v>
      </c>
      <c r="M44" s="36">
        <f t="shared" si="8"/>
        <v>-6.4761904761904745</v>
      </c>
      <c r="N44" s="93">
        <f>SUM('13:20'!N44)</f>
        <v>0</v>
      </c>
      <c r="O44" s="93">
        <f>SUM('13:20'!O44)</f>
        <v>0</v>
      </c>
      <c r="P44" s="93">
        <f>SUM('13:20'!P44)</f>
        <v>0</v>
      </c>
      <c r="Q44" s="93">
        <f>SUM('13:20'!Q44)</f>
        <v>0</v>
      </c>
      <c r="R44" s="93">
        <f>SUM('13:20'!R44)</f>
        <v>0</v>
      </c>
      <c r="S44" s="93">
        <f>SUM('13:20'!S44)</f>
        <v>0</v>
      </c>
      <c r="T44" s="93">
        <f>SUM('13:20'!T44)</f>
        <v>0</v>
      </c>
      <c r="U44" s="93">
        <f>SUM('13:20'!U44)</f>
        <v>0</v>
      </c>
      <c r="V44" s="202">
        <f t="shared" si="9"/>
        <v>0</v>
      </c>
      <c r="W44" s="33">
        <f t="shared" si="10"/>
        <v>0</v>
      </c>
      <c r="X44" s="93">
        <f>SUM('13:20'!X44)</f>
        <v>0</v>
      </c>
      <c r="Y44" s="93">
        <f>SUM('13:20'!Y44)</f>
        <v>0</v>
      </c>
      <c r="Z44" s="93">
        <f>SUM('13:20'!Z44)</f>
        <v>0</v>
      </c>
      <c r="AA44" s="93">
        <f>SUM('13:20'!AA44)</f>
        <v>0</v>
      </c>
      <c r="AB44" s="315">
        <v>0.49</v>
      </c>
      <c r="AC44" s="238">
        <f t="shared" si="4"/>
        <v>169.54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SUM('13:20'!G45)</f>
        <v>0</v>
      </c>
      <c r="H45" s="218">
        <f t="shared" si="7"/>
        <v>0</v>
      </c>
      <c r="I45" s="93">
        <f>SUM('13:20'!I45)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SUM('13:20'!N45)</f>
        <v>0</v>
      </c>
      <c r="O45" s="93">
        <f>SUM('13:20'!O45)</f>
        <v>0</v>
      </c>
      <c r="P45" s="93">
        <f>SUM('13:20'!P45)</f>
        <v>0</v>
      </c>
      <c r="Q45" s="93">
        <f>SUM('13:20'!Q45)</f>
        <v>0</v>
      </c>
      <c r="R45" s="93">
        <f>SUM('13:20'!R45)</f>
        <v>0</v>
      </c>
      <c r="S45" s="93">
        <f>SUM('13:20'!S45)</f>
        <v>0</v>
      </c>
      <c r="T45" s="93">
        <f>SUM('13:20'!T45)</f>
        <v>0</v>
      </c>
      <c r="U45" s="93">
        <f>SUM('13:20'!U45)</f>
        <v>0</v>
      </c>
      <c r="V45" s="202">
        <f t="shared" si="9"/>
        <v>0</v>
      </c>
      <c r="W45" s="33" t="str">
        <f t="shared" si="10"/>
        <v/>
      </c>
      <c r="X45" s="93">
        <f>SUM('13:20'!X45)</f>
        <v>0</v>
      </c>
      <c r="Y45" s="93">
        <f>SUM('13:20'!Y45)</f>
        <v>0</v>
      </c>
      <c r="Z45" s="93">
        <f>SUM('13:20'!Z45)</f>
        <v>0</v>
      </c>
      <c r="AA45" s="93">
        <f>SUM('13:20'!AA45)</f>
        <v>0</v>
      </c>
      <c r="AB45" s="315">
        <v>0.18</v>
      </c>
      <c r="AC45" s="238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SUM('13:20'!G46)</f>
        <v>0</v>
      </c>
      <c r="H46" s="218">
        <f t="shared" si="7"/>
        <v>0</v>
      </c>
      <c r="I46" s="93">
        <f>SUM('13:20'!I46)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SUM('13:20'!N46)</f>
        <v>0</v>
      </c>
      <c r="O46" s="93">
        <f>SUM('13:20'!O46)</f>
        <v>0</v>
      </c>
      <c r="P46" s="93">
        <f>SUM('13:20'!P46)</f>
        <v>0</v>
      </c>
      <c r="Q46" s="93">
        <f>SUM('13:20'!Q46)</f>
        <v>0</v>
      </c>
      <c r="R46" s="93">
        <f>SUM('13:20'!R46)</f>
        <v>0</v>
      </c>
      <c r="S46" s="93">
        <f>SUM('13:20'!S46)</f>
        <v>0</v>
      </c>
      <c r="T46" s="93">
        <f>SUM('13:20'!T46)</f>
        <v>0</v>
      </c>
      <c r="U46" s="93">
        <f>SUM('13:20'!U46)</f>
        <v>0</v>
      </c>
      <c r="V46" s="202">
        <f t="shared" si="9"/>
        <v>0</v>
      </c>
      <c r="W46" s="33" t="str">
        <f t="shared" si="10"/>
        <v/>
      </c>
      <c r="X46" s="93">
        <f>SUM('13:20'!X46)</f>
        <v>0</v>
      </c>
      <c r="Y46" s="93">
        <f>SUM('13:20'!Y46)</f>
        <v>0</v>
      </c>
      <c r="Z46" s="93">
        <f>SUM('13:20'!Z46)</f>
        <v>0</v>
      </c>
      <c r="AA46" s="93">
        <f>SUM('13:20'!AA46)</f>
        <v>0</v>
      </c>
      <c r="AB46" s="315">
        <v>0.18</v>
      </c>
      <c r="AC46" s="238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SUM('13:20'!G47)</f>
        <v>0</v>
      </c>
      <c r="H47" s="218">
        <f t="shared" si="7"/>
        <v>0</v>
      </c>
      <c r="I47" s="93">
        <f>SUM('13:20'!I47)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SUM('13:20'!N47)</f>
        <v>0</v>
      </c>
      <c r="O47" s="93">
        <f>SUM('13:20'!O47)</f>
        <v>0</v>
      </c>
      <c r="P47" s="93">
        <f>SUM('13:20'!P47)</f>
        <v>0</v>
      </c>
      <c r="Q47" s="93">
        <f>SUM('13:20'!Q47)</f>
        <v>0</v>
      </c>
      <c r="R47" s="93">
        <f>SUM('13:20'!R47)</f>
        <v>0</v>
      </c>
      <c r="S47" s="93">
        <f>SUM('13:20'!S47)</f>
        <v>0</v>
      </c>
      <c r="T47" s="93">
        <f>SUM('13:20'!T47)</f>
        <v>0</v>
      </c>
      <c r="U47" s="93">
        <f>SUM('13:20'!U47)</f>
        <v>0</v>
      </c>
      <c r="V47" s="202">
        <f t="shared" si="9"/>
        <v>0</v>
      </c>
      <c r="W47" s="33" t="str">
        <f t="shared" si="10"/>
        <v/>
      </c>
      <c r="X47" s="93">
        <f>SUM('13:20'!X47)</f>
        <v>0</v>
      </c>
      <c r="Y47" s="93">
        <f>SUM('13:20'!Y47)</f>
        <v>0</v>
      </c>
      <c r="Z47" s="93">
        <f>SUM('13:20'!Z47)</f>
        <v>0</v>
      </c>
      <c r="AA47" s="93">
        <f>SUM('13:20'!AA47)</f>
        <v>0</v>
      </c>
      <c r="AB47" s="315">
        <v>0.18</v>
      </c>
      <c r="AC47" s="238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SUM('13:20'!G48)</f>
        <v>355</v>
      </c>
      <c r="H48" s="218">
        <f t="shared" si="7"/>
        <v>1785.65</v>
      </c>
      <c r="I48" s="93">
        <f>SUM('13:20'!I48)</f>
        <v>4</v>
      </c>
      <c r="J48" s="31">
        <f t="array" ref="J48">IF(ISERROR(G48/I48),"",G48/I48)</f>
        <v>88.75</v>
      </c>
      <c r="K48" s="35">
        <f t="array" ref="K48">IF(ISERROR(G48/L48),"",G48/L48)</f>
        <v>6.3392857142857144</v>
      </c>
      <c r="L48" s="87">
        <v>56</v>
      </c>
      <c r="M48" s="36">
        <f t="shared" si="8"/>
        <v>-2.3392857142857144</v>
      </c>
      <c r="N48" s="93">
        <f>SUM('13:20'!N48)</f>
        <v>0</v>
      </c>
      <c r="O48" s="93">
        <f>SUM('13:20'!O48)</f>
        <v>0</v>
      </c>
      <c r="P48" s="93">
        <f>SUM('13:20'!P48)</f>
        <v>0</v>
      </c>
      <c r="Q48" s="93">
        <f>SUM('13:20'!Q48)</f>
        <v>0</v>
      </c>
      <c r="R48" s="93">
        <f>SUM('13:20'!R48)</f>
        <v>0</v>
      </c>
      <c r="S48" s="93">
        <f>SUM('13:20'!S48)</f>
        <v>0</v>
      </c>
      <c r="T48" s="93">
        <f>SUM('13:20'!T48)</f>
        <v>0</v>
      </c>
      <c r="U48" s="93">
        <f>SUM('13:20'!U48)</f>
        <v>0</v>
      </c>
      <c r="V48" s="202">
        <f t="shared" si="9"/>
        <v>0</v>
      </c>
      <c r="W48" s="33">
        <f t="shared" si="10"/>
        <v>0</v>
      </c>
      <c r="X48" s="93">
        <f>SUM('13:20'!X48)</f>
        <v>0</v>
      </c>
      <c r="Y48" s="93">
        <f>SUM('13:20'!Y48)</f>
        <v>0</v>
      </c>
      <c r="Z48" s="93">
        <f>SUM('13:20'!Z48)</f>
        <v>0</v>
      </c>
      <c r="AA48" s="93">
        <f>SUM('13:20'!AA48)</f>
        <v>0</v>
      </c>
      <c r="AB48" s="315">
        <v>0.18</v>
      </c>
      <c r="AC48" s="238">
        <f t="shared" si="4"/>
        <v>63.9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SUM('13:20'!G49)</f>
        <v>0</v>
      </c>
      <c r="H49" s="218">
        <f t="shared" si="7"/>
        <v>0</v>
      </c>
      <c r="I49" s="93">
        <f>SUM('13:20'!I49)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SUM('13:20'!N49)</f>
        <v>0</v>
      </c>
      <c r="O49" s="93">
        <f>SUM('13:20'!O49)</f>
        <v>0</v>
      </c>
      <c r="P49" s="93">
        <f>SUM('13:20'!P49)</f>
        <v>0</v>
      </c>
      <c r="Q49" s="93">
        <f>SUM('13:20'!Q49)</f>
        <v>0</v>
      </c>
      <c r="R49" s="93">
        <f>SUM('13:20'!R49)</f>
        <v>0</v>
      </c>
      <c r="S49" s="93">
        <f>SUM('13:20'!S49)</f>
        <v>0</v>
      </c>
      <c r="T49" s="93">
        <f>SUM('13:20'!T49)</f>
        <v>0</v>
      </c>
      <c r="U49" s="93">
        <f>SUM('13:20'!U49)</f>
        <v>0</v>
      </c>
      <c r="V49" s="202"/>
      <c r="W49" s="33"/>
      <c r="X49" s="93">
        <f>SUM('13:20'!X49)</f>
        <v>0</v>
      </c>
      <c r="Y49" s="93">
        <f>SUM('13:20'!Y49)</f>
        <v>0</v>
      </c>
      <c r="Z49" s="93">
        <f>SUM('13:20'!Z49)</f>
        <v>0</v>
      </c>
      <c r="AA49" s="93">
        <f>SUM('13:20'!AA49)</f>
        <v>0</v>
      </c>
      <c r="AB49" s="315">
        <v>0.19</v>
      </c>
      <c r="AC49" s="238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SUM('13:20'!G50)</f>
        <v>0</v>
      </c>
      <c r="H50" s="218">
        <f t="shared" si="7"/>
        <v>0</v>
      </c>
      <c r="I50" s="93">
        <f>SUM('13:20'!I50)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SUM('13:20'!N50)</f>
        <v>0</v>
      </c>
      <c r="O50" s="93">
        <f>SUM('13:20'!O50)</f>
        <v>0</v>
      </c>
      <c r="P50" s="93">
        <f>SUM('13:20'!P50)</f>
        <v>0</v>
      </c>
      <c r="Q50" s="93">
        <f>SUM('13:20'!Q50)</f>
        <v>0</v>
      </c>
      <c r="R50" s="93">
        <f>SUM('13:20'!R50)</f>
        <v>0</v>
      </c>
      <c r="S50" s="93">
        <f>SUM('13:20'!S50)</f>
        <v>0</v>
      </c>
      <c r="T50" s="93">
        <f>SUM('13:20'!T50)</f>
        <v>0</v>
      </c>
      <c r="U50" s="93">
        <f>SUM('13:20'!U50)</f>
        <v>0</v>
      </c>
      <c r="V50" s="202"/>
      <c r="W50" s="33"/>
      <c r="X50" s="93">
        <f>SUM('13:20'!X50)</f>
        <v>0</v>
      </c>
      <c r="Y50" s="93">
        <f>SUM('13:20'!Y50)</f>
        <v>0</v>
      </c>
      <c r="Z50" s="93">
        <f>SUM('13:20'!Z50)</f>
        <v>0</v>
      </c>
      <c r="AA50" s="93">
        <f>SUM('13:20'!AA50)</f>
        <v>0</v>
      </c>
      <c r="AB50" s="315">
        <v>0.19</v>
      </c>
      <c r="AC50" s="238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6">
        <v>30100021</v>
      </c>
      <c r="B51" s="186" t="s">
        <v>450</v>
      </c>
      <c r="C51" s="16" t="s">
        <v>389</v>
      </c>
      <c r="D51" s="17">
        <v>5.03</v>
      </c>
      <c r="E51" s="17"/>
      <c r="F51" s="6"/>
      <c r="G51" s="93">
        <f>SUM('13:20'!G51)</f>
        <v>0</v>
      </c>
      <c r="H51" s="218">
        <f t="shared" si="7"/>
        <v>0</v>
      </c>
      <c r="I51" s="93">
        <f>SUM('13:20'!I51)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SUM('13:20'!N51)</f>
        <v>0</v>
      </c>
      <c r="O51" s="93">
        <f>SUM('13:20'!O51)</f>
        <v>0</v>
      </c>
      <c r="P51" s="93">
        <f>SUM('13:20'!P51)</f>
        <v>0</v>
      </c>
      <c r="Q51" s="93">
        <f>SUM('13:20'!Q51)</f>
        <v>0</v>
      </c>
      <c r="R51" s="93">
        <f>SUM('13:20'!R51)</f>
        <v>0</v>
      </c>
      <c r="S51" s="93">
        <f>SUM('13:20'!S51)</f>
        <v>0</v>
      </c>
      <c r="T51" s="93">
        <f>SUM('13:20'!T51)</f>
        <v>0</v>
      </c>
      <c r="U51" s="93">
        <f>SUM('13:20'!U51)</f>
        <v>0</v>
      </c>
      <c r="V51" s="202"/>
      <c r="W51" s="33"/>
      <c r="X51" s="93">
        <f>SUM('13:20'!X51)</f>
        <v>0</v>
      </c>
      <c r="Y51" s="93">
        <f>SUM('13:20'!Y51)</f>
        <v>0</v>
      </c>
      <c r="Z51" s="93">
        <f>SUM('13:20'!Z51)</f>
        <v>0</v>
      </c>
      <c r="AA51" s="93">
        <f>SUM('13:20'!AA51)</f>
        <v>0</v>
      </c>
      <c r="AB51" s="315">
        <v>0.19</v>
      </c>
      <c r="AC51" s="238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6">
        <v>30100018</v>
      </c>
      <c r="B52" s="186" t="s">
        <v>450</v>
      </c>
      <c r="C52" s="16" t="s">
        <v>391</v>
      </c>
      <c r="D52" s="17">
        <v>5.03</v>
      </c>
      <c r="E52" s="17"/>
      <c r="F52" s="6"/>
      <c r="G52" s="93">
        <f>SUM('13:20'!G52)</f>
        <v>0</v>
      </c>
      <c r="H52" s="218">
        <f t="shared" si="7"/>
        <v>0</v>
      </c>
      <c r="I52" s="93">
        <f>SUM('13:20'!I52)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SUM('13:20'!N52)</f>
        <v>0</v>
      </c>
      <c r="O52" s="93">
        <f>SUM('13:20'!O52)</f>
        <v>0</v>
      </c>
      <c r="P52" s="93">
        <f>SUM('13:20'!P52)</f>
        <v>0</v>
      </c>
      <c r="Q52" s="93">
        <f>SUM('13:20'!Q52)</f>
        <v>0</v>
      </c>
      <c r="R52" s="93">
        <f>SUM('13:20'!R52)</f>
        <v>0</v>
      </c>
      <c r="S52" s="93">
        <f>SUM('13:20'!S52)</f>
        <v>0</v>
      </c>
      <c r="T52" s="93">
        <f>SUM('13:20'!T52)</f>
        <v>0</v>
      </c>
      <c r="U52" s="93">
        <f>SUM('13:20'!U52)</f>
        <v>0</v>
      </c>
      <c r="V52" s="202"/>
      <c r="W52" s="33"/>
      <c r="X52" s="93">
        <f>SUM('13:20'!X52)</f>
        <v>0</v>
      </c>
      <c r="Y52" s="93">
        <f>SUM('13:20'!Y52)</f>
        <v>0</v>
      </c>
      <c r="Z52" s="93">
        <f>SUM('13:20'!Z52)</f>
        <v>0</v>
      </c>
      <c r="AA52" s="93">
        <f>SUM('13:20'!AA52)</f>
        <v>0</v>
      </c>
      <c r="AB52" s="315">
        <v>0.19</v>
      </c>
      <c r="AC52" s="238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9">
        <v>30700007</v>
      </c>
      <c r="B53" s="186" t="s">
        <v>451</v>
      </c>
      <c r="C53" s="183" t="s">
        <v>364</v>
      </c>
      <c r="D53" s="17">
        <v>5.03</v>
      </c>
      <c r="E53" s="17"/>
      <c r="F53" s="6"/>
      <c r="G53" s="93">
        <f>SUM('13:20'!G53)</f>
        <v>0</v>
      </c>
      <c r="H53" s="218">
        <f t="shared" si="7"/>
        <v>0</v>
      </c>
      <c r="I53" s="93">
        <f>SUM('13:20'!I53)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SUM('13:20'!N53)</f>
        <v>0</v>
      </c>
      <c r="O53" s="93">
        <f>SUM('13:20'!O53)</f>
        <v>0</v>
      </c>
      <c r="P53" s="93">
        <f>SUM('13:20'!P53)</f>
        <v>0</v>
      </c>
      <c r="Q53" s="93">
        <f>SUM('13:20'!Q53)</f>
        <v>0</v>
      </c>
      <c r="R53" s="93">
        <f>SUM('13:20'!R53)</f>
        <v>0</v>
      </c>
      <c r="S53" s="93">
        <f>SUM('13:20'!S53)</f>
        <v>0</v>
      </c>
      <c r="T53" s="93">
        <f>SUM('13:20'!T53)</f>
        <v>0</v>
      </c>
      <c r="U53" s="93">
        <f>SUM('13:20'!U53)</f>
        <v>0</v>
      </c>
      <c r="V53" s="202"/>
      <c r="W53" s="33"/>
      <c r="X53" s="93">
        <f>SUM('13:20'!X53)</f>
        <v>0</v>
      </c>
      <c r="Y53" s="93">
        <f>SUM('13:20'!Y53)</f>
        <v>0</v>
      </c>
      <c r="Z53" s="93">
        <f>SUM('13:20'!Z53)</f>
        <v>0</v>
      </c>
      <c r="AA53" s="93">
        <f>SUM('13:20'!AA53)</f>
        <v>0</v>
      </c>
      <c r="AB53" s="318">
        <v>0.94</v>
      </c>
      <c r="AC53" s="238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9">
        <v>30700006</v>
      </c>
      <c r="B54" s="186" t="s">
        <v>451</v>
      </c>
      <c r="C54" s="183" t="s">
        <v>365</v>
      </c>
      <c r="D54" s="17">
        <v>5.03</v>
      </c>
      <c r="E54" s="17"/>
      <c r="F54" s="6"/>
      <c r="G54" s="93">
        <f>SUM('13:20'!G54)</f>
        <v>0</v>
      </c>
      <c r="H54" s="218">
        <f t="shared" si="7"/>
        <v>0</v>
      </c>
      <c r="I54" s="93">
        <f>SUM('13:20'!I54)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SUM('13:20'!N54)</f>
        <v>0</v>
      </c>
      <c r="O54" s="93">
        <f>SUM('13:20'!O54)</f>
        <v>0</v>
      </c>
      <c r="P54" s="93">
        <f>SUM('13:20'!P54)</f>
        <v>0</v>
      </c>
      <c r="Q54" s="93">
        <f>SUM('13:20'!Q54)</f>
        <v>0</v>
      </c>
      <c r="R54" s="93">
        <f>SUM('13:20'!R54)</f>
        <v>0</v>
      </c>
      <c r="S54" s="93">
        <f>SUM('13:20'!S54)</f>
        <v>0</v>
      </c>
      <c r="T54" s="93">
        <f>SUM('13:20'!T54)</f>
        <v>0</v>
      </c>
      <c r="U54" s="93">
        <f>SUM('13:20'!U54)</f>
        <v>0</v>
      </c>
      <c r="V54" s="202"/>
      <c r="W54" s="33"/>
      <c r="X54" s="93">
        <f>SUM('13:20'!X54)</f>
        <v>0</v>
      </c>
      <c r="Y54" s="93">
        <f>SUM('13:20'!Y54)</f>
        <v>0</v>
      </c>
      <c r="Z54" s="93">
        <f>SUM('13:20'!Z54)</f>
        <v>0</v>
      </c>
      <c r="AA54" s="93">
        <f>SUM('13:20'!AA54)</f>
        <v>0</v>
      </c>
      <c r="AB54" s="318">
        <v>0.94</v>
      </c>
      <c r="AC54" s="238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9">
        <v>30700008</v>
      </c>
      <c r="B55" s="186" t="s">
        <v>451</v>
      </c>
      <c r="C55" s="183" t="s">
        <v>366</v>
      </c>
      <c r="D55" s="17">
        <v>5.03</v>
      </c>
      <c r="E55" s="17"/>
      <c r="F55" s="6"/>
      <c r="G55" s="93">
        <f>SUM('13:20'!G55)</f>
        <v>0</v>
      </c>
      <c r="H55" s="218">
        <f t="shared" si="7"/>
        <v>0</v>
      </c>
      <c r="I55" s="93">
        <f>SUM('13:20'!I55)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SUM('13:20'!N55)</f>
        <v>0</v>
      </c>
      <c r="O55" s="93">
        <f>SUM('13:20'!O55)</f>
        <v>0</v>
      </c>
      <c r="P55" s="93">
        <f>SUM('13:20'!P55)</f>
        <v>0</v>
      </c>
      <c r="Q55" s="93">
        <f>SUM('13:20'!Q55)</f>
        <v>0</v>
      </c>
      <c r="R55" s="93">
        <f>SUM('13:20'!R55)</f>
        <v>0</v>
      </c>
      <c r="S55" s="93">
        <f>SUM('13:20'!S55)</f>
        <v>0</v>
      </c>
      <c r="T55" s="93">
        <f>SUM('13:20'!T55)</f>
        <v>0</v>
      </c>
      <c r="U55" s="93">
        <f>SUM('13:20'!U55)</f>
        <v>0</v>
      </c>
      <c r="V55" s="202"/>
      <c r="W55" s="33"/>
      <c r="X55" s="93">
        <f>SUM('13:20'!X55)</f>
        <v>0</v>
      </c>
      <c r="Y55" s="93">
        <f>SUM('13:20'!Y55)</f>
        <v>0</v>
      </c>
      <c r="Z55" s="93">
        <f>SUM('13:20'!Z55)</f>
        <v>0</v>
      </c>
      <c r="AA55" s="93">
        <f>SUM('13:20'!AA55)</f>
        <v>0</v>
      </c>
      <c r="AB55" s="318">
        <v>0.94</v>
      </c>
      <c r="AC55" s="238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9">
        <v>30700009</v>
      </c>
      <c r="B56" s="186" t="s">
        <v>451</v>
      </c>
      <c r="C56" s="183" t="s">
        <v>367</v>
      </c>
      <c r="D56" s="17">
        <v>5.03</v>
      </c>
      <c r="E56" s="17"/>
      <c r="F56" s="6"/>
      <c r="G56" s="93">
        <f>SUM('13:20'!G56)</f>
        <v>0</v>
      </c>
      <c r="H56" s="218">
        <f t="shared" si="7"/>
        <v>0</v>
      </c>
      <c r="I56" s="93">
        <f>SUM('13:20'!I56)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SUM('13:20'!N56)</f>
        <v>0</v>
      </c>
      <c r="O56" s="93">
        <f>SUM('13:20'!O56)</f>
        <v>0</v>
      </c>
      <c r="P56" s="93">
        <f>SUM('13:20'!P56)</f>
        <v>0</v>
      </c>
      <c r="Q56" s="93">
        <f>SUM('13:20'!Q56)</f>
        <v>0</v>
      </c>
      <c r="R56" s="93">
        <f>SUM('13:20'!R56)</f>
        <v>0</v>
      </c>
      <c r="S56" s="93">
        <f>SUM('13:20'!S56)</f>
        <v>0</v>
      </c>
      <c r="T56" s="93">
        <f>SUM('13:20'!T56)</f>
        <v>0</v>
      </c>
      <c r="U56" s="93">
        <f>SUM('13:20'!U56)</f>
        <v>0</v>
      </c>
      <c r="V56" s="202"/>
      <c r="W56" s="33"/>
      <c r="X56" s="93">
        <f>SUM('13:20'!X56)</f>
        <v>0</v>
      </c>
      <c r="Y56" s="93">
        <f>SUM('13:20'!Y56)</f>
        <v>0</v>
      </c>
      <c r="Z56" s="93">
        <f>SUM('13:20'!Z56)</f>
        <v>0</v>
      </c>
      <c r="AA56" s="93">
        <f>SUM('13:20'!AA56)</f>
        <v>0</v>
      </c>
      <c r="AB56" s="318">
        <v>0.94</v>
      </c>
      <c r="AC56" s="238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SUM('13:20'!G57)</f>
        <v>0</v>
      </c>
      <c r="H57" s="218">
        <f t="shared" si="7"/>
        <v>0</v>
      </c>
      <c r="I57" s="93">
        <f>SUM('13:20'!I57)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8"/>
        <v>0</v>
      </c>
      <c r="N57" s="93">
        <f>SUM('13:20'!N57)</f>
        <v>0</v>
      </c>
      <c r="O57" s="93">
        <f>SUM('13:20'!O57)</f>
        <v>0</v>
      </c>
      <c r="P57" s="93">
        <f>SUM('13:20'!P57)</f>
        <v>0</v>
      </c>
      <c r="Q57" s="93">
        <f>SUM('13:20'!Q57)</f>
        <v>0</v>
      </c>
      <c r="R57" s="93">
        <f>SUM('13:20'!R57)</f>
        <v>0</v>
      </c>
      <c r="S57" s="93">
        <f>SUM('13:20'!S57)</f>
        <v>0</v>
      </c>
      <c r="T57" s="93">
        <f>SUM('13:20'!T57)</f>
        <v>0</v>
      </c>
      <c r="U57" s="93">
        <f>SUM('13:20'!U57)</f>
        <v>0</v>
      </c>
      <c r="V57" s="202">
        <f t="shared" ref="V57:V66" si="11">SUM(X57:AA57)</f>
        <v>0</v>
      </c>
      <c r="W57" s="33" t="str">
        <f t="shared" ref="W57:W66" si="12">IF(ISERROR(V57/G57),"",V57/G57)</f>
        <v/>
      </c>
      <c r="X57" s="93">
        <f>SUM('13:20'!X57)</f>
        <v>0</v>
      </c>
      <c r="Y57" s="93">
        <f>SUM('13:20'!Y57)</f>
        <v>0</v>
      </c>
      <c r="Z57" s="93">
        <f>SUM('13:20'!Z57)</f>
        <v>0</v>
      </c>
      <c r="AA57" s="93">
        <f>SUM('13:20'!AA57)</f>
        <v>0</v>
      </c>
      <c r="AB57" s="315">
        <v>0.19</v>
      </c>
      <c r="AC57" s="238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SUM('13:20'!G58)</f>
        <v>0</v>
      </c>
      <c r="H58" s="218">
        <f t="shared" si="7"/>
        <v>0</v>
      </c>
      <c r="I58" s="93">
        <f>SUM('13:20'!I58)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SUM('13:20'!N58)</f>
        <v>0</v>
      </c>
      <c r="O58" s="93">
        <f>SUM('13:20'!O58)</f>
        <v>0</v>
      </c>
      <c r="P58" s="93">
        <f>SUM('13:20'!P58)</f>
        <v>0</v>
      </c>
      <c r="Q58" s="93">
        <f>SUM('13:20'!Q58)</f>
        <v>0</v>
      </c>
      <c r="R58" s="93">
        <f>SUM('13:20'!R58)</f>
        <v>0</v>
      </c>
      <c r="S58" s="93">
        <f>SUM('13:20'!S58)</f>
        <v>0</v>
      </c>
      <c r="T58" s="93">
        <f>SUM('13:20'!T58)</f>
        <v>0</v>
      </c>
      <c r="U58" s="93">
        <f>SUM('13:20'!U58)</f>
        <v>0</v>
      </c>
      <c r="V58" s="202">
        <f t="shared" si="11"/>
        <v>0</v>
      </c>
      <c r="W58" s="33" t="str">
        <f t="shared" si="12"/>
        <v/>
      </c>
      <c r="X58" s="93">
        <f>SUM('13:20'!X58)</f>
        <v>0</v>
      </c>
      <c r="Y58" s="93">
        <f>SUM('13:20'!Y58)</f>
        <v>0</v>
      </c>
      <c r="Z58" s="93">
        <f>SUM('13:20'!Z58)</f>
        <v>0</v>
      </c>
      <c r="AA58" s="93">
        <f>SUM('13:20'!AA58)</f>
        <v>0</v>
      </c>
      <c r="AB58" s="315">
        <v>0.19</v>
      </c>
      <c r="AC58" s="238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SUM('13:20'!G59)</f>
        <v>0</v>
      </c>
      <c r="H59" s="218">
        <f t="shared" si="7"/>
        <v>0</v>
      </c>
      <c r="I59" s="93">
        <f>SUM('13:20'!I59)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SUM('13:20'!N59)</f>
        <v>0</v>
      </c>
      <c r="O59" s="93">
        <f>SUM('13:20'!O59)</f>
        <v>0</v>
      </c>
      <c r="P59" s="93">
        <f>SUM('13:20'!P59)</f>
        <v>0</v>
      </c>
      <c r="Q59" s="93">
        <f>SUM('13:20'!Q59)</f>
        <v>0</v>
      </c>
      <c r="R59" s="93">
        <f>SUM('13:20'!R59)</f>
        <v>0</v>
      </c>
      <c r="S59" s="93">
        <f>SUM('13:20'!S59)</f>
        <v>0</v>
      </c>
      <c r="T59" s="93">
        <f>SUM('13:20'!T59)</f>
        <v>0</v>
      </c>
      <c r="U59" s="93">
        <f>SUM('13:20'!U59)</f>
        <v>0</v>
      </c>
      <c r="V59" s="202">
        <f t="shared" si="11"/>
        <v>0</v>
      </c>
      <c r="W59" s="33" t="str">
        <f t="shared" si="12"/>
        <v/>
      </c>
      <c r="X59" s="93">
        <f>SUM('13:20'!X59)</f>
        <v>0</v>
      </c>
      <c r="Y59" s="93">
        <f>SUM('13:20'!Y59)</f>
        <v>0</v>
      </c>
      <c r="Z59" s="93">
        <f>SUM('13:20'!Z59)</f>
        <v>0</v>
      </c>
      <c r="AA59" s="93">
        <f>SUM('13:20'!AA59)</f>
        <v>0</v>
      </c>
      <c r="AB59" s="315">
        <v>0.19</v>
      </c>
      <c r="AC59" s="238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SUM('13:20'!G60)</f>
        <v>0</v>
      </c>
      <c r="H60" s="218">
        <f t="shared" si="7"/>
        <v>0</v>
      </c>
      <c r="I60" s="93">
        <f>SUM('13:20'!I60)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SUM('13:20'!N60)</f>
        <v>0</v>
      </c>
      <c r="O60" s="93">
        <f>SUM('13:20'!O60)</f>
        <v>0</v>
      </c>
      <c r="P60" s="93">
        <f>SUM('13:20'!P60)</f>
        <v>0</v>
      </c>
      <c r="Q60" s="93">
        <f>SUM('13:20'!Q60)</f>
        <v>0</v>
      </c>
      <c r="R60" s="93">
        <f>SUM('13:20'!R60)</f>
        <v>0</v>
      </c>
      <c r="S60" s="93">
        <f>SUM('13:20'!S60)</f>
        <v>0</v>
      </c>
      <c r="T60" s="93">
        <f>SUM('13:20'!T60)</f>
        <v>0</v>
      </c>
      <c r="U60" s="93">
        <f>SUM('13:20'!U60)</f>
        <v>0</v>
      </c>
      <c r="V60" s="202">
        <f t="shared" si="11"/>
        <v>0</v>
      </c>
      <c r="W60" s="33" t="str">
        <f t="shared" si="12"/>
        <v/>
      </c>
      <c r="X60" s="93">
        <f>SUM('13:20'!X60)</f>
        <v>0</v>
      </c>
      <c r="Y60" s="93">
        <f>SUM('13:20'!Y60)</f>
        <v>0</v>
      </c>
      <c r="Z60" s="93">
        <f>SUM('13:20'!Z60)</f>
        <v>0</v>
      </c>
      <c r="AA60" s="93">
        <f>SUM('13:20'!AA60)</f>
        <v>0</v>
      </c>
      <c r="AB60" s="315">
        <v>0.21</v>
      </c>
      <c r="AC60" s="238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SUM('13:20'!G61)</f>
        <v>0</v>
      </c>
      <c r="H61" s="218">
        <f t="shared" si="7"/>
        <v>0</v>
      </c>
      <c r="I61" s="93">
        <f>SUM('13:20'!I61)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SUM('13:20'!N61)</f>
        <v>0</v>
      </c>
      <c r="O61" s="93">
        <f>SUM('13:20'!O61)</f>
        <v>0</v>
      </c>
      <c r="P61" s="93">
        <f>SUM('13:20'!P61)</f>
        <v>0</v>
      </c>
      <c r="Q61" s="93">
        <f>SUM('13:20'!Q61)</f>
        <v>0</v>
      </c>
      <c r="R61" s="93">
        <f>SUM('13:20'!R61)</f>
        <v>0</v>
      </c>
      <c r="S61" s="93">
        <f>SUM('13:20'!S61)</f>
        <v>0</v>
      </c>
      <c r="T61" s="93">
        <f>SUM('13:20'!T61)</f>
        <v>0</v>
      </c>
      <c r="U61" s="93">
        <f>SUM('13:20'!U61)</f>
        <v>0</v>
      </c>
      <c r="V61" s="202">
        <f t="shared" si="11"/>
        <v>0</v>
      </c>
      <c r="W61" s="33" t="str">
        <f t="shared" si="12"/>
        <v/>
      </c>
      <c r="X61" s="93">
        <f>SUM('13:20'!X61)</f>
        <v>0</v>
      </c>
      <c r="Y61" s="93">
        <f>SUM('13:20'!Y61)</f>
        <v>0</v>
      </c>
      <c r="Z61" s="93">
        <f>SUM('13:20'!Z61)</f>
        <v>0</v>
      </c>
      <c r="AA61" s="93">
        <f>SUM('13:20'!AA61)</f>
        <v>0</v>
      </c>
      <c r="AB61" s="315">
        <v>0.21</v>
      </c>
      <c r="AC61" s="238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SUM('13:20'!G62)</f>
        <v>0</v>
      </c>
      <c r="H62" s="218">
        <f t="shared" si="7"/>
        <v>0</v>
      </c>
      <c r="I62" s="93">
        <f>SUM('13:20'!I62)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SUM('13:20'!N62)</f>
        <v>0</v>
      </c>
      <c r="O62" s="93">
        <f>SUM('13:20'!O62)</f>
        <v>0</v>
      </c>
      <c r="P62" s="93">
        <f>SUM('13:20'!P62)</f>
        <v>0</v>
      </c>
      <c r="Q62" s="93">
        <f>SUM('13:20'!Q62)</f>
        <v>0</v>
      </c>
      <c r="R62" s="93">
        <f>SUM('13:20'!R62)</f>
        <v>0</v>
      </c>
      <c r="S62" s="93">
        <f>SUM('13:20'!S62)</f>
        <v>0</v>
      </c>
      <c r="T62" s="93">
        <f>SUM('13:20'!T62)</f>
        <v>0</v>
      </c>
      <c r="U62" s="93">
        <f>SUM('13:20'!U62)</f>
        <v>0</v>
      </c>
      <c r="V62" s="202">
        <f t="shared" si="11"/>
        <v>0</v>
      </c>
      <c r="W62" s="33" t="str">
        <f t="shared" si="12"/>
        <v/>
      </c>
      <c r="X62" s="93">
        <f>SUM('13:20'!X62)</f>
        <v>0</v>
      </c>
      <c r="Y62" s="93">
        <f>SUM('13:20'!Y62)</f>
        <v>0</v>
      </c>
      <c r="Z62" s="93">
        <f>SUM('13:20'!Z62)</f>
        <v>0</v>
      </c>
      <c r="AA62" s="93">
        <f>SUM('13:20'!AA62)</f>
        <v>0</v>
      </c>
      <c r="AB62" s="315">
        <v>0.21</v>
      </c>
      <c r="AC62" s="238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SUM('13:20'!G63)</f>
        <v>0</v>
      </c>
      <c r="H63" s="218">
        <f t="shared" si="7"/>
        <v>0</v>
      </c>
      <c r="I63" s="93">
        <f>SUM('13:20'!I63)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SUM('13:20'!N63)</f>
        <v>0</v>
      </c>
      <c r="O63" s="93">
        <f>SUM('13:20'!O63)</f>
        <v>0</v>
      </c>
      <c r="P63" s="93">
        <f>SUM('13:20'!P63)</f>
        <v>0</v>
      </c>
      <c r="Q63" s="93">
        <f>SUM('13:20'!Q63)</f>
        <v>0</v>
      </c>
      <c r="R63" s="93">
        <f>SUM('13:20'!R63)</f>
        <v>0</v>
      </c>
      <c r="S63" s="93">
        <f>SUM('13:20'!S63)</f>
        <v>0</v>
      </c>
      <c r="T63" s="93">
        <f>SUM('13:20'!T63)</f>
        <v>0</v>
      </c>
      <c r="U63" s="93">
        <f>SUM('13:20'!U63)</f>
        <v>0</v>
      </c>
      <c r="V63" s="202">
        <f t="shared" si="11"/>
        <v>0</v>
      </c>
      <c r="W63" s="33" t="str">
        <f t="shared" si="12"/>
        <v/>
      </c>
      <c r="X63" s="93">
        <f>SUM('13:20'!X63)</f>
        <v>0</v>
      </c>
      <c r="Y63" s="93">
        <f>SUM('13:20'!Y63)</f>
        <v>0</v>
      </c>
      <c r="Z63" s="93">
        <f>SUM('13:20'!Z63)</f>
        <v>0</v>
      </c>
      <c r="AA63" s="93">
        <f>SUM('13:20'!AA63)</f>
        <v>0</v>
      </c>
      <c r="AB63" s="315">
        <v>0.21</v>
      </c>
      <c r="AC63" s="238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SUM('13:20'!G64)</f>
        <v>0</v>
      </c>
      <c r="H64" s="218">
        <f t="shared" si="7"/>
        <v>0</v>
      </c>
      <c r="I64" s="93">
        <f>SUM('13:20'!I64)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SUM('13:20'!N64)</f>
        <v>0</v>
      </c>
      <c r="O64" s="93">
        <f>SUM('13:20'!O64)</f>
        <v>0</v>
      </c>
      <c r="P64" s="93">
        <f>SUM('13:20'!P64)</f>
        <v>0</v>
      </c>
      <c r="Q64" s="93">
        <f>SUM('13:20'!Q64)</f>
        <v>0</v>
      </c>
      <c r="R64" s="93">
        <f>SUM('13:20'!R64)</f>
        <v>0</v>
      </c>
      <c r="S64" s="93">
        <f>SUM('13:20'!S64)</f>
        <v>0</v>
      </c>
      <c r="T64" s="93">
        <f>SUM('13:20'!T64)</f>
        <v>0</v>
      </c>
      <c r="U64" s="93">
        <f>SUM('13:20'!U64)</f>
        <v>0</v>
      </c>
      <c r="V64" s="202">
        <f t="shared" si="11"/>
        <v>0</v>
      </c>
      <c r="W64" s="33" t="str">
        <f t="shared" si="12"/>
        <v/>
      </c>
      <c r="X64" s="93">
        <f>SUM('13:20'!X64)</f>
        <v>0</v>
      </c>
      <c r="Y64" s="93">
        <f>SUM('13:20'!Y64)</f>
        <v>0</v>
      </c>
      <c r="Z64" s="93">
        <f>SUM('13:20'!Z64)</f>
        <v>0</v>
      </c>
      <c r="AA64" s="93">
        <f>SUM('13:20'!AA64)</f>
        <v>0</v>
      </c>
      <c r="AB64" s="315">
        <v>0.21</v>
      </c>
      <c r="AC64" s="238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SUM('13:20'!G65)</f>
        <v>0</v>
      </c>
      <c r="H65" s="218">
        <f t="shared" si="7"/>
        <v>0</v>
      </c>
      <c r="I65" s="93">
        <f>SUM('13:20'!I65)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SUM('13:20'!N65)</f>
        <v>0</v>
      </c>
      <c r="O65" s="93">
        <f>SUM('13:20'!O65)</f>
        <v>0</v>
      </c>
      <c r="P65" s="93">
        <f>SUM('13:20'!P65)</f>
        <v>0</v>
      </c>
      <c r="Q65" s="93">
        <f>SUM('13:20'!Q65)</f>
        <v>0</v>
      </c>
      <c r="R65" s="93">
        <f>SUM('13:20'!R65)</f>
        <v>0</v>
      </c>
      <c r="S65" s="93">
        <f>SUM('13:20'!S65)</f>
        <v>0</v>
      </c>
      <c r="T65" s="93">
        <f>SUM('13:20'!T65)</f>
        <v>0</v>
      </c>
      <c r="U65" s="93">
        <f>SUM('13:20'!U65)</f>
        <v>0</v>
      </c>
      <c r="V65" s="202">
        <f t="shared" si="11"/>
        <v>0</v>
      </c>
      <c r="W65" s="33" t="str">
        <f t="shared" si="12"/>
        <v/>
      </c>
      <c r="X65" s="93">
        <f>SUM('13:20'!X65)</f>
        <v>0</v>
      </c>
      <c r="Y65" s="93">
        <f>SUM('13:20'!Y65)</f>
        <v>0</v>
      </c>
      <c r="Z65" s="93">
        <f>SUM('13:20'!Z65)</f>
        <v>0</v>
      </c>
      <c r="AA65" s="93">
        <f>SUM('13:20'!AA65)</f>
        <v>0</v>
      </c>
      <c r="AB65" s="315">
        <v>0.21</v>
      </c>
      <c r="AC65" s="238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SUM('13:20'!G66)</f>
        <v>0</v>
      </c>
      <c r="H66" s="218">
        <f t="shared" si="7"/>
        <v>0</v>
      </c>
      <c r="I66" s="93">
        <f>SUM('13:20'!I66)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SUM('13:20'!N66)</f>
        <v>0</v>
      </c>
      <c r="O66" s="93">
        <f>SUM('13:20'!O66)</f>
        <v>0</v>
      </c>
      <c r="P66" s="93">
        <f>SUM('13:20'!P66)</f>
        <v>0</v>
      </c>
      <c r="Q66" s="93">
        <f>SUM('13:20'!Q66)</f>
        <v>0</v>
      </c>
      <c r="R66" s="93">
        <f>SUM('13:20'!R66)</f>
        <v>0</v>
      </c>
      <c r="S66" s="93">
        <f>SUM('13:20'!S66)</f>
        <v>0</v>
      </c>
      <c r="T66" s="93">
        <f>SUM('13:20'!T66)</f>
        <v>0</v>
      </c>
      <c r="U66" s="93">
        <f>SUM('13:20'!U66)</f>
        <v>0</v>
      </c>
      <c r="V66" s="202">
        <f t="shared" si="11"/>
        <v>0</v>
      </c>
      <c r="W66" s="33" t="str">
        <f t="shared" si="12"/>
        <v/>
      </c>
      <c r="X66" s="93">
        <f>SUM('13:20'!X66)</f>
        <v>0</v>
      </c>
      <c r="Y66" s="93">
        <f>SUM('13:20'!Y66)</f>
        <v>0</v>
      </c>
      <c r="Z66" s="93">
        <f>SUM('13:20'!Z66)</f>
        <v>0</v>
      </c>
      <c r="AA66" s="93">
        <f>SUM('13:20'!AA66)</f>
        <v>0</v>
      </c>
      <c r="AB66" s="315">
        <v>0.21</v>
      </c>
      <c r="AC66" s="238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6">
        <v>30100043</v>
      </c>
      <c r="B67" s="62" t="s">
        <v>446</v>
      </c>
      <c r="C67" s="257" t="s">
        <v>447</v>
      </c>
      <c r="D67" s="17">
        <v>5.03</v>
      </c>
      <c r="E67" s="17"/>
      <c r="F67" s="6"/>
      <c r="G67" s="93">
        <f>SUM('13:20'!G67)</f>
        <v>0</v>
      </c>
      <c r="H67" s="218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315">
        <v>0.21</v>
      </c>
      <c r="AC67" s="238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6">
        <v>30100064</v>
      </c>
      <c r="B68" s="188" t="s">
        <v>481</v>
      </c>
      <c r="C68" s="183" t="s">
        <v>398</v>
      </c>
      <c r="D68" s="17">
        <v>5</v>
      </c>
      <c r="E68" s="17"/>
      <c r="F68" s="6"/>
      <c r="G68" s="93">
        <f>SUM('13:20'!G68)</f>
        <v>0</v>
      </c>
      <c r="H68" s="218">
        <f t="shared" si="7"/>
        <v>0</v>
      </c>
      <c r="I68" s="93">
        <f>SUM('13:20'!I68)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SUM('13:20'!N68)</f>
        <v>0</v>
      </c>
      <c r="O68" s="93">
        <f>SUM('13:20'!O68)</f>
        <v>0</v>
      </c>
      <c r="P68" s="93">
        <f>SUM('13:20'!P68)</f>
        <v>0</v>
      </c>
      <c r="Q68" s="93">
        <f>SUM('13:20'!Q68)</f>
        <v>0</v>
      </c>
      <c r="R68" s="93">
        <f>SUM('13:20'!R68)</f>
        <v>0</v>
      </c>
      <c r="S68" s="93">
        <f>SUM('13:20'!S68)</f>
        <v>0</v>
      </c>
      <c r="T68" s="93">
        <f>SUM('13:20'!T68)</f>
        <v>0</v>
      </c>
      <c r="U68" s="93">
        <f>SUM('13:20'!U68)</f>
        <v>0</v>
      </c>
      <c r="V68" s="202"/>
      <c r="W68" s="33"/>
      <c r="X68" s="93">
        <f>SUM('13:20'!X68)</f>
        <v>0</v>
      </c>
      <c r="Y68" s="93">
        <f>SUM('13:20'!Y68)</f>
        <v>0</v>
      </c>
      <c r="Z68" s="93">
        <f>SUM('13:20'!Z68)</f>
        <v>0</v>
      </c>
      <c r="AA68" s="93">
        <f>SUM('13:20'!AA68)</f>
        <v>0</v>
      </c>
      <c r="AB68" s="318">
        <v>0.21</v>
      </c>
      <c r="AC68" s="238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SUM('13:20'!G69)</f>
        <v>765</v>
      </c>
      <c r="H69" s="218">
        <f t="shared" si="7"/>
        <v>3847.9500000000003</v>
      </c>
      <c r="I69" s="93">
        <f>SUM('13:20'!I69)</f>
        <v>27.5</v>
      </c>
      <c r="J69" s="31">
        <f t="array" ref="J69">IF(ISERROR(G69/I69),"",G69/I69)</f>
        <v>27.818181818181817</v>
      </c>
      <c r="K69" s="35">
        <f t="array" ref="K69">IF(ISERROR(G69/L69),"",G69/L69)</f>
        <v>35.581395348837212</v>
      </c>
      <c r="L69" s="87">
        <v>21.5</v>
      </c>
      <c r="M69" s="36">
        <f>IF(ISERROR(I69-K69),"",I69-K69)</f>
        <v>-8.0813953488372121</v>
      </c>
      <c r="N69" s="93">
        <f>SUM('13:20'!N69)</f>
        <v>0</v>
      </c>
      <c r="O69" s="93">
        <f>SUM('13:20'!O69)</f>
        <v>0</v>
      </c>
      <c r="P69" s="93">
        <f>SUM('13:20'!P69)</f>
        <v>0</v>
      </c>
      <c r="Q69" s="93">
        <f>SUM('13:20'!Q69)</f>
        <v>0</v>
      </c>
      <c r="R69" s="93">
        <f>SUM('13:20'!R69)</f>
        <v>0</v>
      </c>
      <c r="S69" s="93">
        <f>SUM('13:20'!S69)</f>
        <v>0</v>
      </c>
      <c r="T69" s="93">
        <f>SUM('13:20'!T69)</f>
        <v>0</v>
      </c>
      <c r="U69" s="93">
        <f>SUM('13:20'!U69)</f>
        <v>0</v>
      </c>
      <c r="V69" s="202">
        <f>SUM(X69:AA69)</f>
        <v>0</v>
      </c>
      <c r="W69" s="33">
        <f>IF(ISERROR(V69/G69),"",V69/G69)</f>
        <v>0</v>
      </c>
      <c r="X69" s="93">
        <f>SUM('13:20'!X69)</f>
        <v>0</v>
      </c>
      <c r="Y69" s="93">
        <f>SUM('13:20'!Y69)</f>
        <v>0</v>
      </c>
      <c r="Z69" s="93">
        <f>SUM('13:20'!Z69)</f>
        <v>0</v>
      </c>
      <c r="AA69" s="93">
        <f>SUM('13:20'!AA69)</f>
        <v>0</v>
      </c>
      <c r="AB69" s="315">
        <v>0.49</v>
      </c>
      <c r="AC69" s="238">
        <f t="shared" si="4"/>
        <v>374.84999999999997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SUM('13:20'!G70)</f>
        <v>214</v>
      </c>
      <c r="H70" s="218">
        <f t="shared" si="7"/>
        <v>1076.42</v>
      </c>
      <c r="I70" s="93">
        <f>SUM('13:20'!I70)</f>
        <v>10</v>
      </c>
      <c r="J70" s="31">
        <f t="array" ref="J70">IF(ISERROR(G70/I70),"",G70/I70)</f>
        <v>21.4</v>
      </c>
      <c r="K70" s="35">
        <f t="array" ref="K70">IF(ISERROR(G70/L70),"",G70/L70)</f>
        <v>9.9534883720930232</v>
      </c>
      <c r="L70" s="87">
        <v>21.5</v>
      </c>
      <c r="M70" s="36">
        <f>IF(ISERROR(I70-K70),"",I70-K70)</f>
        <v>4.6511627906976827E-2</v>
      </c>
      <c r="N70" s="93">
        <f>SUM('13:20'!N70)</f>
        <v>0</v>
      </c>
      <c r="O70" s="93">
        <f>SUM('13:20'!O70)</f>
        <v>0</v>
      </c>
      <c r="P70" s="93">
        <f>SUM('13:20'!P70)</f>
        <v>0</v>
      </c>
      <c r="Q70" s="93">
        <f>SUM('13:20'!Q70)</f>
        <v>0</v>
      </c>
      <c r="R70" s="93">
        <f>SUM('13:20'!R70)</f>
        <v>0</v>
      </c>
      <c r="S70" s="93">
        <f>SUM('13:20'!S70)</f>
        <v>0</v>
      </c>
      <c r="T70" s="93">
        <f>SUM('13:20'!T70)</f>
        <v>0</v>
      </c>
      <c r="U70" s="93">
        <f>SUM('13:20'!U70)</f>
        <v>0</v>
      </c>
      <c r="V70" s="202">
        <f>SUM(X70:AA70)</f>
        <v>0</v>
      </c>
      <c r="W70" s="33">
        <f>IF(ISERROR(V70/G70),"",V70/G70)</f>
        <v>0</v>
      </c>
      <c r="X70" s="93">
        <f>SUM('13:20'!X70)</f>
        <v>0</v>
      </c>
      <c r="Y70" s="93">
        <f>SUM('13:20'!Y70)</f>
        <v>0</v>
      </c>
      <c r="Z70" s="93">
        <f>SUM('13:20'!Z70)</f>
        <v>0</v>
      </c>
      <c r="AA70" s="93">
        <f>SUM('13:20'!AA70)</f>
        <v>0</v>
      </c>
      <c r="AB70" s="315">
        <v>0.49</v>
      </c>
      <c r="AC70" s="238">
        <f t="shared" si="4"/>
        <v>104.86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6"/>
      <c r="B71" s="188" t="s">
        <v>482</v>
      </c>
      <c r="C71" s="183" t="s">
        <v>361</v>
      </c>
      <c r="D71" s="17"/>
      <c r="E71" s="17"/>
      <c r="F71" s="6"/>
      <c r="G71" s="93">
        <f>SUM('13:20'!G71)</f>
        <v>0</v>
      </c>
      <c r="H71" s="218">
        <f t="shared" si="7"/>
        <v>0</v>
      </c>
      <c r="I71" s="93">
        <f>SUM('13:20'!I71)</f>
        <v>0</v>
      </c>
      <c r="J71" s="31"/>
      <c r="K71" s="35"/>
      <c r="L71" s="87"/>
      <c r="M71" s="36"/>
      <c r="N71" s="93">
        <f>SUM('13:20'!N71)</f>
        <v>0</v>
      </c>
      <c r="O71" s="93">
        <f>SUM('13:20'!O71)</f>
        <v>0</v>
      </c>
      <c r="P71" s="93">
        <f>SUM('13:20'!P71)</f>
        <v>0</v>
      </c>
      <c r="Q71" s="93">
        <f>SUM('13:20'!Q71)</f>
        <v>0</v>
      </c>
      <c r="R71" s="93">
        <f>SUM('13:20'!R71)</f>
        <v>0</v>
      </c>
      <c r="S71" s="93">
        <f>SUM('13:20'!S71)</f>
        <v>0</v>
      </c>
      <c r="T71" s="93">
        <f>SUM('13:20'!T71)</f>
        <v>0</v>
      </c>
      <c r="U71" s="93">
        <f>SUM('13:20'!U71)</f>
        <v>0</v>
      </c>
      <c r="V71" s="202"/>
      <c r="W71" s="33"/>
      <c r="X71" s="93">
        <f>SUM('13:20'!X71)</f>
        <v>0</v>
      </c>
      <c r="Y71" s="93">
        <f>SUM('13:20'!Y71)</f>
        <v>0</v>
      </c>
      <c r="Z71" s="93">
        <f>SUM('13:20'!Z71)</f>
        <v>0</v>
      </c>
      <c r="AA71" s="93">
        <f>SUM('13:20'!AA71)</f>
        <v>0</v>
      </c>
      <c r="AB71" s="315"/>
      <c r="AC71" s="238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SUM('13:20'!G72)</f>
        <v>0</v>
      </c>
      <c r="H72" s="218">
        <f t="shared" si="7"/>
        <v>0</v>
      </c>
      <c r="I72" s="93">
        <f>SUM('13:20'!I72)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SUM('13:20'!N72)</f>
        <v>0</v>
      </c>
      <c r="O72" s="93">
        <f>SUM('13:20'!O72)</f>
        <v>0</v>
      </c>
      <c r="P72" s="93">
        <f>SUM('13:20'!P72)</f>
        <v>0</v>
      </c>
      <c r="Q72" s="93">
        <f>SUM('13:20'!Q72)</f>
        <v>0</v>
      </c>
      <c r="R72" s="93">
        <f>SUM('13:20'!R72)</f>
        <v>0</v>
      </c>
      <c r="S72" s="93">
        <f>SUM('13:20'!S72)</f>
        <v>0</v>
      </c>
      <c r="T72" s="93">
        <f>SUM('13:20'!T72)</f>
        <v>0</v>
      </c>
      <c r="U72" s="93">
        <f>SUM('13:20'!U72)</f>
        <v>0</v>
      </c>
      <c r="V72" s="202">
        <f>SUM(X72:AA72)</f>
        <v>0</v>
      </c>
      <c r="W72" s="33" t="str">
        <f>IF(ISERROR(V72/G72),"",V72/G72)</f>
        <v/>
      </c>
      <c r="X72" s="93">
        <f>SUM('13:20'!X72)</f>
        <v>0</v>
      </c>
      <c r="Y72" s="93">
        <f>SUM('13:20'!Y72)</f>
        <v>0</v>
      </c>
      <c r="Z72" s="93">
        <f>SUM('13:20'!Z72)</f>
        <v>0</v>
      </c>
      <c r="AA72" s="93">
        <f>SUM('13:20'!AA72)</f>
        <v>0</v>
      </c>
      <c r="AB72" s="315">
        <v>0.43</v>
      </c>
      <c r="AC72" s="238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SUM('13:20'!G73)</f>
        <v>0</v>
      </c>
      <c r="H73" s="218">
        <f t="shared" si="7"/>
        <v>0</v>
      </c>
      <c r="I73" s="93">
        <f>SUM('13:20'!I73)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SUM('13:20'!N73)</f>
        <v>0</v>
      </c>
      <c r="O73" s="93">
        <f>SUM('13:20'!O73)</f>
        <v>0</v>
      </c>
      <c r="P73" s="93">
        <f>SUM('13:20'!P73)</f>
        <v>0</v>
      </c>
      <c r="Q73" s="93">
        <f>SUM('13:20'!Q73)</f>
        <v>0</v>
      </c>
      <c r="R73" s="93">
        <f>SUM('13:20'!R73)</f>
        <v>0</v>
      </c>
      <c r="S73" s="93">
        <f>SUM('13:20'!S73)</f>
        <v>0</v>
      </c>
      <c r="T73" s="93">
        <f>SUM('13:20'!T73)</f>
        <v>0</v>
      </c>
      <c r="U73" s="93">
        <f>SUM('13:20'!U73)</f>
        <v>0</v>
      </c>
      <c r="V73" s="202">
        <f>SUM(X73:AA73)</f>
        <v>0</v>
      </c>
      <c r="W73" s="33" t="str">
        <f>IF(ISERROR(V73/G73),"",V73/G73)</f>
        <v/>
      </c>
      <c r="X73" s="93">
        <f>SUM('13:20'!X73)</f>
        <v>0</v>
      </c>
      <c r="Y73" s="93">
        <f>SUM('13:20'!Y73)</f>
        <v>0</v>
      </c>
      <c r="Z73" s="93">
        <f>SUM('13:20'!Z73)</f>
        <v>0</v>
      </c>
      <c r="AA73" s="93">
        <f>SUM('13:20'!AA73)</f>
        <v>0</v>
      </c>
      <c r="AB73" s="315">
        <v>0.43</v>
      </c>
      <c r="AC73" s="238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SUM('13:20'!G74)</f>
        <v>0</v>
      </c>
      <c r="H74" s="218">
        <f t="shared" si="7"/>
        <v>0</v>
      </c>
      <c r="I74" s="93">
        <f>SUM('13:20'!I74)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SUM('13:20'!N74)</f>
        <v>0</v>
      </c>
      <c r="O74" s="93">
        <f>SUM('13:20'!O74)</f>
        <v>0</v>
      </c>
      <c r="P74" s="93">
        <f>SUM('13:20'!P74)</f>
        <v>0</v>
      </c>
      <c r="Q74" s="93">
        <f>SUM('13:20'!Q74)</f>
        <v>0</v>
      </c>
      <c r="R74" s="93">
        <f>SUM('13:20'!R74)</f>
        <v>0</v>
      </c>
      <c r="S74" s="93">
        <f>SUM('13:20'!S74)</f>
        <v>0</v>
      </c>
      <c r="T74" s="93">
        <f>SUM('13:20'!T74)</f>
        <v>0</v>
      </c>
      <c r="U74" s="93">
        <f>SUM('13:20'!U74)</f>
        <v>0</v>
      </c>
      <c r="V74" s="202">
        <f>SUM(X74:AA74)</f>
        <v>0</v>
      </c>
      <c r="W74" s="33" t="str">
        <f>IF(ISERROR(V74/G74),"",V74/G74)</f>
        <v/>
      </c>
      <c r="X74" s="93">
        <f>SUM('13:20'!X74)</f>
        <v>0</v>
      </c>
      <c r="Y74" s="93">
        <f>SUM('13:20'!Y74)</f>
        <v>0</v>
      </c>
      <c r="Z74" s="93">
        <f>SUM('13:20'!Z74)</f>
        <v>0</v>
      </c>
      <c r="AA74" s="93">
        <f>SUM('13:20'!AA74)</f>
        <v>0</v>
      </c>
      <c r="AB74" s="315">
        <v>0.43</v>
      </c>
      <c r="AC74" s="238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6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SUM('13:20'!G75)</f>
        <v>0</v>
      </c>
      <c r="H75" s="218">
        <f t="shared" si="7"/>
        <v>0</v>
      </c>
      <c r="I75" s="93">
        <f>SUM('13:20'!I75)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SUM('13:20'!N75)</f>
        <v>0</v>
      </c>
      <c r="O75" s="93">
        <f>SUM('13:20'!O75)</f>
        <v>0</v>
      </c>
      <c r="P75" s="93">
        <f>SUM('13:20'!P75)</f>
        <v>0</v>
      </c>
      <c r="Q75" s="93">
        <f>SUM('13:20'!Q75)</f>
        <v>0</v>
      </c>
      <c r="R75" s="93">
        <f>SUM('13:20'!R75)</f>
        <v>0</v>
      </c>
      <c r="S75" s="93">
        <f>SUM('13:20'!S75)</f>
        <v>0</v>
      </c>
      <c r="T75" s="93">
        <f>SUM('13:20'!T75)</f>
        <v>0</v>
      </c>
      <c r="U75" s="93">
        <f>SUM('13:20'!U75)</f>
        <v>0</v>
      </c>
      <c r="V75" s="202">
        <f>SUM(X75:AA75)</f>
        <v>0</v>
      </c>
      <c r="W75" s="33" t="str">
        <f>IF(ISERROR(V75/G75),"",V75/G75)</f>
        <v/>
      </c>
      <c r="X75" s="93">
        <f>SUM('13:20'!X75)</f>
        <v>0</v>
      </c>
      <c r="Y75" s="93">
        <f>SUM('13:20'!Y75)</f>
        <v>0</v>
      </c>
      <c r="Z75" s="93">
        <f>SUM('13:20'!Z75)</f>
        <v>0</v>
      </c>
      <c r="AA75" s="93">
        <f>SUM('13:20'!AA75)</f>
        <v>0</v>
      </c>
      <c r="AB75" s="315">
        <v>0.43</v>
      </c>
      <c r="AC75" s="238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8">
        <v>30600013</v>
      </c>
      <c r="B76" s="193" t="s">
        <v>377</v>
      </c>
      <c r="C76" s="183" t="s">
        <v>374</v>
      </c>
      <c r="D76" s="17"/>
      <c r="E76" s="17"/>
      <c r="F76" s="6"/>
      <c r="G76" s="93">
        <f>SUM('13:20'!G76)</f>
        <v>0</v>
      </c>
      <c r="H76" s="218">
        <f t="shared" si="7"/>
        <v>0</v>
      </c>
      <c r="I76" s="93">
        <f>SUM('13:20'!I76)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SUM('13:20'!N76)</f>
        <v>0</v>
      </c>
      <c r="O76" s="93">
        <f>SUM('13:20'!O76)</f>
        <v>0</v>
      </c>
      <c r="P76" s="93">
        <f>SUM('13:20'!P76)</f>
        <v>0</v>
      </c>
      <c r="Q76" s="93">
        <f>SUM('13:20'!Q76)</f>
        <v>0</v>
      </c>
      <c r="R76" s="93">
        <f>SUM('13:20'!R76)</f>
        <v>0</v>
      </c>
      <c r="S76" s="93">
        <f>SUM('13:20'!S76)</f>
        <v>0</v>
      </c>
      <c r="T76" s="93">
        <f>SUM('13:20'!T76)</f>
        <v>0</v>
      </c>
      <c r="U76" s="93">
        <f>SUM('13:20'!U76)</f>
        <v>0</v>
      </c>
      <c r="V76" s="202"/>
      <c r="W76" s="33"/>
      <c r="X76" s="93">
        <f>SUM('13:20'!X76)</f>
        <v>0</v>
      </c>
      <c r="Y76" s="93">
        <f>SUM('13:20'!Y76)</f>
        <v>0</v>
      </c>
      <c r="Z76" s="93">
        <f>SUM('13:20'!Z76)</f>
        <v>0</v>
      </c>
      <c r="AA76" s="93">
        <f>SUM('13:20'!AA76)</f>
        <v>0</v>
      </c>
      <c r="AB76" s="315">
        <v>0.43</v>
      </c>
      <c r="AC76" s="238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8">
        <v>30600014</v>
      </c>
      <c r="B77" s="193" t="s">
        <v>377</v>
      </c>
      <c r="C77" s="183" t="s">
        <v>369</v>
      </c>
      <c r="D77" s="17"/>
      <c r="E77" s="17"/>
      <c r="F77" s="6"/>
      <c r="G77" s="93">
        <f>SUM('13:20'!G77)</f>
        <v>0</v>
      </c>
      <c r="H77" s="218">
        <f t="shared" si="7"/>
        <v>0</v>
      </c>
      <c r="I77" s="93">
        <f>SUM('13:20'!I77)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SUM('13:20'!N77)</f>
        <v>0</v>
      </c>
      <c r="O77" s="93">
        <f>SUM('13:20'!O77)</f>
        <v>0</v>
      </c>
      <c r="P77" s="93">
        <f>SUM('13:20'!P77)</f>
        <v>0</v>
      </c>
      <c r="Q77" s="93">
        <f>SUM('13:20'!Q77)</f>
        <v>0</v>
      </c>
      <c r="R77" s="93">
        <f>SUM('13:20'!R77)</f>
        <v>0</v>
      </c>
      <c r="S77" s="93">
        <f>SUM('13:20'!S77)</f>
        <v>0</v>
      </c>
      <c r="T77" s="93">
        <f>SUM('13:20'!T77)</f>
        <v>0</v>
      </c>
      <c r="U77" s="93">
        <f>SUM('13:20'!U77)</f>
        <v>0</v>
      </c>
      <c r="V77" s="202"/>
      <c r="W77" s="33"/>
      <c r="X77" s="93">
        <f>SUM('13:20'!X77)</f>
        <v>0</v>
      </c>
      <c r="Y77" s="93">
        <f>SUM('13:20'!Y77)</f>
        <v>0</v>
      </c>
      <c r="Z77" s="93">
        <f>SUM('13:20'!Z77)</f>
        <v>0</v>
      </c>
      <c r="AA77" s="93">
        <f>SUM('13:20'!AA77)</f>
        <v>0</v>
      </c>
      <c r="AB77" s="315">
        <v>0.43</v>
      </c>
      <c r="AC77" s="238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8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SUM('13:20'!G78)</f>
        <v>0</v>
      </c>
      <c r="H78" s="218">
        <f t="shared" si="7"/>
        <v>0</v>
      </c>
      <c r="I78" s="93">
        <f>SUM('13:20'!I78)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SUM('13:20'!N78)</f>
        <v>0</v>
      </c>
      <c r="O78" s="93">
        <f>SUM('13:20'!O78)</f>
        <v>0</v>
      </c>
      <c r="P78" s="93">
        <f>SUM('13:20'!P78)</f>
        <v>0</v>
      </c>
      <c r="Q78" s="93">
        <f>SUM('13:20'!Q78)</f>
        <v>0</v>
      </c>
      <c r="R78" s="93">
        <f>SUM('13:20'!R78)</f>
        <v>0</v>
      </c>
      <c r="S78" s="93">
        <f>SUM('13:20'!S78)</f>
        <v>0</v>
      </c>
      <c r="T78" s="93">
        <f>SUM('13:20'!T78)</f>
        <v>0</v>
      </c>
      <c r="U78" s="93">
        <f>SUM('13:20'!U78)</f>
        <v>0</v>
      </c>
      <c r="V78" s="202"/>
      <c r="W78" s="33"/>
      <c r="X78" s="93">
        <f>SUM('13:20'!X78)</f>
        <v>0</v>
      </c>
      <c r="Y78" s="93">
        <f>SUM('13:20'!Y78)</f>
        <v>0</v>
      </c>
      <c r="Z78" s="93">
        <f>SUM('13:20'!Z78)</f>
        <v>0</v>
      </c>
      <c r="AA78" s="93">
        <f>SUM('13:20'!AA78)</f>
        <v>0</v>
      </c>
      <c r="AB78" s="315">
        <v>0.43</v>
      </c>
      <c r="AC78" s="238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8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SUM('13:20'!G79)</f>
        <v>0</v>
      </c>
      <c r="H79" s="218">
        <f t="shared" si="7"/>
        <v>0</v>
      </c>
      <c r="I79" s="93">
        <f>SUM('13:20'!I79)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SUM('13:20'!N79)</f>
        <v>0</v>
      </c>
      <c r="O79" s="93">
        <f>SUM('13:20'!O79)</f>
        <v>0</v>
      </c>
      <c r="P79" s="93">
        <f>SUM('13:20'!P79)</f>
        <v>0</v>
      </c>
      <c r="Q79" s="93">
        <f>SUM('13:20'!Q79)</f>
        <v>0</v>
      </c>
      <c r="R79" s="93">
        <f>SUM('13:20'!R79)</f>
        <v>0</v>
      </c>
      <c r="S79" s="93">
        <f>SUM('13:20'!S79)</f>
        <v>0</v>
      </c>
      <c r="T79" s="93">
        <f>SUM('13:20'!T79)</f>
        <v>0</v>
      </c>
      <c r="U79" s="93">
        <f>SUM('13:20'!U79)</f>
        <v>0</v>
      </c>
      <c r="V79" s="202"/>
      <c r="W79" s="33"/>
      <c r="X79" s="93">
        <f>SUM('13:20'!X79)</f>
        <v>0</v>
      </c>
      <c r="Y79" s="93">
        <f>SUM('13:20'!Y79)</f>
        <v>0</v>
      </c>
      <c r="Z79" s="93">
        <f>SUM('13:20'!Z79)</f>
        <v>0</v>
      </c>
      <c r="AA79" s="93">
        <f>SUM('13:20'!AA79)</f>
        <v>0</v>
      </c>
      <c r="AB79" s="315">
        <v>0.43</v>
      </c>
      <c r="AC79" s="238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8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SUM('13:20'!G80)</f>
        <v>0</v>
      </c>
      <c r="H80" s="218">
        <f t="shared" si="7"/>
        <v>0</v>
      </c>
      <c r="I80" s="93">
        <f>SUM('13:20'!I80)</f>
        <v>0</v>
      </c>
      <c r="J80" s="31"/>
      <c r="K80" s="35"/>
      <c r="L80" s="87">
        <v>4</v>
      </c>
      <c r="M80" s="36"/>
      <c r="N80" s="93">
        <f>SUM('13:20'!N80)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318">
        <v>0.69</v>
      </c>
      <c r="AC80" s="238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8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SUM('13:20'!G81)</f>
        <v>0</v>
      </c>
      <c r="H81" s="218">
        <f t="shared" si="7"/>
        <v>0</v>
      </c>
      <c r="I81" s="93">
        <f>SUM('13:20'!I81)</f>
        <v>0</v>
      </c>
      <c r="J81" s="31"/>
      <c r="K81" s="35"/>
      <c r="L81" s="87">
        <v>4</v>
      </c>
      <c r="M81" s="36"/>
      <c r="N81" s="93">
        <f>SUM('13:20'!N81)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318">
        <v>0.69</v>
      </c>
      <c r="AC81" s="238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8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SUM('13:20'!G82)</f>
        <v>0</v>
      </c>
      <c r="H82" s="218">
        <f t="shared" si="7"/>
        <v>0</v>
      </c>
      <c r="I82" s="93">
        <f>SUM('13:20'!I82)</f>
        <v>0</v>
      </c>
      <c r="J82" s="31"/>
      <c r="K82" s="35"/>
      <c r="L82" s="87">
        <v>4</v>
      </c>
      <c r="M82" s="36"/>
      <c r="N82" s="93">
        <f>SUM('13:20'!N82)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318">
        <v>0.69</v>
      </c>
      <c r="AC82" s="238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SUM('13:20'!G83)</f>
        <v>0</v>
      </c>
      <c r="H83" s="218">
        <f t="shared" si="7"/>
        <v>0</v>
      </c>
      <c r="I83" s="93">
        <f>SUM('13:20'!I83)</f>
        <v>0</v>
      </c>
      <c r="J83" s="31"/>
      <c r="K83" s="35"/>
      <c r="L83" s="87">
        <v>4</v>
      </c>
      <c r="M83" s="36"/>
      <c r="N83" s="93">
        <f>SUM('13:20'!N83)</f>
        <v>0</v>
      </c>
      <c r="O83" s="93">
        <f>SUM('13:20'!O83)</f>
        <v>0</v>
      </c>
      <c r="P83" s="93">
        <f>SUM('13:20'!P83)</f>
        <v>0</v>
      </c>
      <c r="Q83" s="93">
        <f>SUM('13:20'!Q83)</f>
        <v>0</v>
      </c>
      <c r="R83" s="93">
        <f>SUM('13:20'!R83)</f>
        <v>0</v>
      </c>
      <c r="S83" s="93">
        <f>SUM('13:20'!S83)</f>
        <v>0</v>
      </c>
      <c r="T83" s="93">
        <f>SUM('13:20'!T83)</f>
        <v>0</v>
      </c>
      <c r="U83" s="93">
        <f>SUM('13:20'!U83)</f>
        <v>0</v>
      </c>
      <c r="V83" s="202"/>
      <c r="W83" s="33"/>
      <c r="X83" s="93">
        <f>SUM('13:20'!X83)</f>
        <v>0</v>
      </c>
      <c r="Y83" s="93">
        <f>SUM('13:20'!Y83)</f>
        <v>0</v>
      </c>
      <c r="Z83" s="93">
        <f>SUM('13:20'!Z83)</f>
        <v>0</v>
      </c>
      <c r="AA83" s="93">
        <f>SUM('13:20'!AA83)</f>
        <v>0</v>
      </c>
      <c r="AB83" s="315">
        <v>0.95</v>
      </c>
      <c r="AC83" s="238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SUM('13:20'!G84)</f>
        <v>0</v>
      </c>
      <c r="H84" s="218">
        <f t="shared" si="7"/>
        <v>0</v>
      </c>
      <c r="I84" s="93">
        <f>SUM('13:20'!I84)</f>
        <v>0</v>
      </c>
      <c r="J84" s="31"/>
      <c r="K84" s="35"/>
      <c r="L84" s="87">
        <v>4</v>
      </c>
      <c r="M84" s="36"/>
      <c r="N84" s="93">
        <f>SUM('13:20'!N84)</f>
        <v>0</v>
      </c>
      <c r="O84" s="93">
        <f>SUM('13:20'!O84)</f>
        <v>0</v>
      </c>
      <c r="P84" s="93">
        <f>SUM('13:20'!P84)</f>
        <v>0</v>
      </c>
      <c r="Q84" s="93">
        <f>SUM('13:20'!Q84)</f>
        <v>0</v>
      </c>
      <c r="R84" s="93">
        <f>SUM('13:20'!R84)</f>
        <v>0</v>
      </c>
      <c r="S84" s="93">
        <f>SUM('13:20'!S84)</f>
        <v>0</v>
      </c>
      <c r="T84" s="93">
        <f>SUM('13:20'!T84)</f>
        <v>0</v>
      </c>
      <c r="U84" s="93">
        <f>SUM('13:20'!U84)</f>
        <v>0</v>
      </c>
      <c r="V84" s="202"/>
      <c r="W84" s="33"/>
      <c r="X84" s="93">
        <f>SUM('13:20'!X84)</f>
        <v>0</v>
      </c>
      <c r="Y84" s="93">
        <f>SUM('13:20'!Y84)</f>
        <v>0</v>
      </c>
      <c r="Z84" s="93">
        <f>SUM('13:20'!Z84)</f>
        <v>0</v>
      </c>
      <c r="AA84" s="93">
        <f>SUM('13:20'!AA84)</f>
        <v>0</v>
      </c>
      <c r="AB84" s="315">
        <v>0.95</v>
      </c>
      <c r="AC84" s="238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SUM('13:20'!G85)</f>
        <v>0</v>
      </c>
      <c r="H85" s="218">
        <f t="shared" si="7"/>
        <v>0</v>
      </c>
      <c r="I85" s="93">
        <f>SUM('13:20'!I85)</f>
        <v>0</v>
      </c>
      <c r="J85" s="31"/>
      <c r="K85" s="35"/>
      <c r="L85" s="87">
        <v>4</v>
      </c>
      <c r="M85" s="36"/>
      <c r="N85" s="93">
        <f>SUM('13:20'!N85)</f>
        <v>0</v>
      </c>
      <c r="O85" s="93">
        <f>SUM('13:20'!O85)</f>
        <v>0</v>
      </c>
      <c r="P85" s="93">
        <f>SUM('13:20'!P85)</f>
        <v>0</v>
      </c>
      <c r="Q85" s="93">
        <f>SUM('13:20'!Q85)</f>
        <v>0</v>
      </c>
      <c r="R85" s="93">
        <f>SUM('13:20'!R85)</f>
        <v>0</v>
      </c>
      <c r="S85" s="93">
        <f>SUM('13:20'!S85)</f>
        <v>0</v>
      </c>
      <c r="T85" s="93">
        <f>SUM('13:20'!T85)</f>
        <v>0</v>
      </c>
      <c r="U85" s="93">
        <f>SUM('13:20'!U85)</f>
        <v>0</v>
      </c>
      <c r="V85" s="202"/>
      <c r="W85" s="33"/>
      <c r="X85" s="93">
        <f>SUM('13:20'!X85)</f>
        <v>0</v>
      </c>
      <c r="Y85" s="93">
        <f>SUM('13:20'!Y85)</f>
        <v>0</v>
      </c>
      <c r="Z85" s="93">
        <f>SUM('13:20'!Z85)</f>
        <v>0</v>
      </c>
      <c r="AA85" s="93">
        <f>SUM('13:20'!AA85)</f>
        <v>0</v>
      </c>
      <c r="AB85" s="315">
        <v>0.95</v>
      </c>
      <c r="AC85" s="238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09" t="s">
        <v>86</v>
      </c>
      <c r="B86" s="609"/>
      <c r="C86" s="215" t="s">
        <v>71</v>
      </c>
      <c r="D86" s="20"/>
      <c r="E86" s="20"/>
      <c r="F86" s="32"/>
      <c r="G86" s="94">
        <f>SUM(G29:G85)</f>
        <v>4948</v>
      </c>
      <c r="H86" s="30">
        <f>SUM(H29:H85)</f>
        <v>24905.740000000005</v>
      </c>
      <c r="I86" s="30">
        <f>SUM(I29:I85)</f>
        <v>81.5</v>
      </c>
      <c r="J86" s="31">
        <f t="array" ref="J86">IF(ISERROR(G86/I86),"",G86/I86)</f>
        <v>60.711656441717793</v>
      </c>
      <c r="K86" s="30">
        <f>SUM(K29:K85)</f>
        <v>131.19651375756027</v>
      </c>
      <c r="L86" s="98"/>
      <c r="M86" s="89">
        <f t="shared" ref="M86:V86" si="15">SUM(M29:M85)</f>
        <v>-42.408052219098735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202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15"/>
      <c r="AC86" s="91">
        <f>SUM(AC29:AC85)</f>
        <v>1334.07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8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SUM('13:20'!G87)</f>
        <v>0</v>
      </c>
      <c r="H87" s="93">
        <f>SUM('13:20'!H87)</f>
        <v>0</v>
      </c>
      <c r="I87" s="93">
        <f>SUM('13:20'!I87)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SUM('13:20'!N87)</f>
        <v>0</v>
      </c>
      <c r="O87" s="93">
        <f>SUM('13:20'!O87)</f>
        <v>0</v>
      </c>
      <c r="P87" s="93">
        <f>SUM('13:20'!P87)</f>
        <v>0</v>
      </c>
      <c r="Q87" s="93">
        <f>SUM('13:20'!Q87)</f>
        <v>0</v>
      </c>
      <c r="R87" s="93">
        <f>SUM('13:20'!R87)</f>
        <v>0</v>
      </c>
      <c r="S87" s="93">
        <f>SUM('13:20'!S87)</f>
        <v>0</v>
      </c>
      <c r="T87" s="93">
        <f>SUM('13:20'!T87)</f>
        <v>0</v>
      </c>
      <c r="U87" s="93">
        <f>SUM('13:20'!U87)</f>
        <v>0</v>
      </c>
      <c r="V87" s="202">
        <f t="shared" ref="V87:V93" si="18">SUM(X87:AA87)</f>
        <v>0</v>
      </c>
      <c r="W87" s="33" t="str">
        <f t="shared" si="16"/>
        <v/>
      </c>
      <c r="X87" s="93">
        <f>SUM('13:20'!X87)</f>
        <v>0</v>
      </c>
      <c r="Y87" s="93">
        <f>SUM('13:20'!Y87)</f>
        <v>0</v>
      </c>
      <c r="Z87" s="93">
        <f>SUM('13:20'!Z87)</f>
        <v>0</v>
      </c>
      <c r="AA87" s="93">
        <f>SUM('13:20'!AA87)</f>
        <v>0</v>
      </c>
      <c r="AB87" s="315">
        <v>1.18</v>
      </c>
      <c r="AC87" s="238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8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SUM('13:20'!G88)</f>
        <v>0</v>
      </c>
      <c r="H88" s="93">
        <f>SUM('13:20'!H88)</f>
        <v>0</v>
      </c>
      <c r="I88" s="93">
        <f>SUM('13:20'!I88)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SUM('13:20'!N88)</f>
        <v>0</v>
      </c>
      <c r="O88" s="93">
        <f>SUM('13:20'!O88)</f>
        <v>0</v>
      </c>
      <c r="P88" s="93">
        <f>SUM('13:20'!P88)</f>
        <v>0</v>
      </c>
      <c r="Q88" s="93">
        <f>SUM('13:20'!Q88)</f>
        <v>0</v>
      </c>
      <c r="R88" s="93">
        <f>SUM('13:20'!R88)</f>
        <v>0</v>
      </c>
      <c r="S88" s="93">
        <f>SUM('13:20'!S88)</f>
        <v>0</v>
      </c>
      <c r="T88" s="93">
        <f>SUM('13:20'!T88)</f>
        <v>0</v>
      </c>
      <c r="U88" s="93">
        <f>SUM('13:20'!U88)</f>
        <v>0</v>
      </c>
      <c r="V88" s="202">
        <f t="shared" si="18"/>
        <v>0</v>
      </c>
      <c r="W88" s="33" t="str">
        <f t="shared" si="16"/>
        <v/>
      </c>
      <c r="X88" s="93">
        <f>SUM('13:20'!X88)</f>
        <v>0</v>
      </c>
      <c r="Y88" s="93">
        <f>SUM('13:20'!Y88)</f>
        <v>0</v>
      </c>
      <c r="Z88" s="93">
        <f>SUM('13:20'!Z88)</f>
        <v>0</v>
      </c>
      <c r="AA88" s="93">
        <f>SUM('13:20'!AA88)</f>
        <v>0</v>
      </c>
      <c r="AB88" s="315">
        <v>1.18</v>
      </c>
      <c r="AC88" s="238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8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SUM('13:20'!G89)</f>
        <v>0</v>
      </c>
      <c r="H89" s="93">
        <f>SUM('13:20'!H89)</f>
        <v>0</v>
      </c>
      <c r="I89" s="93">
        <f>SUM('13:20'!I89)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SUM('13:20'!N89)</f>
        <v>0</v>
      </c>
      <c r="O89" s="93">
        <f>SUM('13:20'!O89)</f>
        <v>0</v>
      </c>
      <c r="P89" s="93">
        <f>SUM('13:20'!P89)</f>
        <v>0</v>
      </c>
      <c r="Q89" s="93">
        <f>SUM('13:20'!Q89)</f>
        <v>0</v>
      </c>
      <c r="R89" s="93">
        <f>SUM('13:20'!R89)</f>
        <v>0</v>
      </c>
      <c r="S89" s="93">
        <f>SUM('13:20'!S89)</f>
        <v>0</v>
      </c>
      <c r="T89" s="93">
        <f>SUM('13:20'!T89)</f>
        <v>0</v>
      </c>
      <c r="U89" s="93">
        <f>SUM('13:20'!U89)</f>
        <v>0</v>
      </c>
      <c r="V89" s="202">
        <f t="shared" si="18"/>
        <v>0</v>
      </c>
      <c r="W89" s="33" t="str">
        <f t="shared" si="16"/>
        <v/>
      </c>
      <c r="X89" s="93">
        <f>SUM('13:20'!X89)</f>
        <v>0</v>
      </c>
      <c r="Y89" s="93">
        <f>SUM('13:20'!Y89)</f>
        <v>0</v>
      </c>
      <c r="Z89" s="93">
        <f>SUM('13:20'!Z89)</f>
        <v>0</v>
      </c>
      <c r="AA89" s="93">
        <f>SUM('13:20'!AA89)</f>
        <v>0</v>
      </c>
      <c r="AB89" s="315">
        <v>1.18</v>
      </c>
      <c r="AC89" s="238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80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SUM('13:20'!G90)</f>
        <v>0</v>
      </c>
      <c r="H90" s="93">
        <f>SUM('13:20'!H90)</f>
        <v>0</v>
      </c>
      <c r="I90" s="93">
        <f>SUM('13:20'!I90)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SUM('13:20'!N90)</f>
        <v>0</v>
      </c>
      <c r="O90" s="93">
        <f>SUM('13:20'!O90)</f>
        <v>0</v>
      </c>
      <c r="P90" s="93">
        <f>SUM('13:20'!P90)</f>
        <v>0</v>
      </c>
      <c r="Q90" s="93">
        <f>SUM('13:20'!Q90)</f>
        <v>0</v>
      </c>
      <c r="R90" s="93">
        <f>SUM('13:20'!R90)</f>
        <v>0</v>
      </c>
      <c r="S90" s="93">
        <f>SUM('13:20'!S90)</f>
        <v>0</v>
      </c>
      <c r="T90" s="93">
        <f>SUM('13:20'!T90)</f>
        <v>0</v>
      </c>
      <c r="U90" s="93">
        <f>SUM('13:20'!U90)</f>
        <v>0</v>
      </c>
      <c r="V90" s="202">
        <f t="shared" si="18"/>
        <v>0</v>
      </c>
      <c r="W90" s="33" t="str">
        <f t="shared" si="16"/>
        <v/>
      </c>
      <c r="X90" s="93">
        <f>SUM('13:20'!X90)</f>
        <v>0</v>
      </c>
      <c r="Y90" s="93">
        <f>SUM('13:20'!Y90)</f>
        <v>0</v>
      </c>
      <c r="Z90" s="93">
        <f>SUM('13:20'!Z90)</f>
        <v>0</v>
      </c>
      <c r="AA90" s="93">
        <f>SUM('13:20'!AA90)</f>
        <v>0</v>
      </c>
      <c r="AB90" s="315">
        <v>1.1100000000000001</v>
      </c>
      <c r="AC90" s="238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80">
        <v>30400013</v>
      </c>
      <c r="B91" s="211" t="s">
        <v>469</v>
      </c>
      <c r="C91" s="16" t="s">
        <v>72</v>
      </c>
      <c r="D91" s="17">
        <v>5.03</v>
      </c>
      <c r="E91" s="17"/>
      <c r="F91" s="6"/>
      <c r="G91" s="93">
        <f>SUM('13:20'!G91)</f>
        <v>0</v>
      </c>
      <c r="H91" s="93">
        <f>SUM('13:20'!H91)</f>
        <v>0</v>
      </c>
      <c r="I91" s="93">
        <f>SUM('13:20'!I91)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SUM('13:20'!N91)</f>
        <v>0</v>
      </c>
      <c r="O91" s="93">
        <f>SUM('13:20'!O91)</f>
        <v>0</v>
      </c>
      <c r="P91" s="93">
        <f>SUM('13:20'!P91)</f>
        <v>0</v>
      </c>
      <c r="Q91" s="93">
        <f>SUM('13:20'!Q91)</f>
        <v>0</v>
      </c>
      <c r="R91" s="93">
        <f>SUM('13:20'!R91)</f>
        <v>0</v>
      </c>
      <c r="S91" s="93">
        <f>SUM('13:20'!S91)</f>
        <v>0</v>
      </c>
      <c r="T91" s="93">
        <f>SUM('13:20'!T91)</f>
        <v>0</v>
      </c>
      <c r="U91" s="93">
        <f>SUM('13:20'!U91)</f>
        <v>0</v>
      </c>
      <c r="V91" s="202">
        <f t="shared" si="18"/>
        <v>0</v>
      </c>
      <c r="W91" s="33" t="str">
        <f t="shared" si="16"/>
        <v/>
      </c>
      <c r="X91" s="93">
        <f>SUM('13:20'!X91)</f>
        <v>0</v>
      </c>
      <c r="Y91" s="93">
        <f>SUM('13:20'!Y91)</f>
        <v>0</v>
      </c>
      <c r="Z91" s="93">
        <f>SUM('13:20'!Z91)</f>
        <v>0</v>
      </c>
      <c r="AA91" s="93">
        <f>SUM('13:20'!AA91)</f>
        <v>0</v>
      </c>
      <c r="AB91" s="315">
        <v>1.1100000000000001</v>
      </c>
      <c r="AC91" s="238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80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SUM('13:20'!G92)</f>
        <v>0</v>
      </c>
      <c r="H92" s="93">
        <f>SUM('13:20'!H92)</f>
        <v>0</v>
      </c>
      <c r="I92" s="93">
        <f>SUM('13:20'!I92)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SUM('13:20'!N92)</f>
        <v>0</v>
      </c>
      <c r="O92" s="93">
        <f>SUM('13:20'!O92)</f>
        <v>0</v>
      </c>
      <c r="P92" s="93">
        <f>SUM('13:20'!P92)</f>
        <v>0</v>
      </c>
      <c r="Q92" s="93">
        <f>SUM('13:20'!Q92)</f>
        <v>0</v>
      </c>
      <c r="R92" s="93">
        <f>SUM('13:20'!R92)</f>
        <v>0</v>
      </c>
      <c r="S92" s="93">
        <f>SUM('13:20'!S92)</f>
        <v>0</v>
      </c>
      <c r="T92" s="93">
        <f>SUM('13:20'!T92)</f>
        <v>0</v>
      </c>
      <c r="U92" s="93">
        <f>SUM('13:20'!U92)</f>
        <v>0</v>
      </c>
      <c r="V92" s="202">
        <f t="shared" si="18"/>
        <v>0</v>
      </c>
      <c r="W92" s="33" t="str">
        <f t="shared" si="16"/>
        <v/>
      </c>
      <c r="X92" s="93">
        <f>SUM('13:20'!X92)</f>
        <v>0</v>
      </c>
      <c r="Y92" s="93">
        <f>SUM('13:20'!Y92)</f>
        <v>0</v>
      </c>
      <c r="Z92" s="93">
        <f>SUM('13:20'!Z92)</f>
        <v>0</v>
      </c>
      <c r="AA92" s="93">
        <f>SUM('13:20'!AA92)</f>
        <v>0</v>
      </c>
      <c r="AB92" s="315">
        <v>1.1100000000000001</v>
      </c>
      <c r="AC92" s="238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80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SUM('13:20'!G93)</f>
        <v>0</v>
      </c>
      <c r="H93" s="93">
        <f>SUM('13:20'!H93)</f>
        <v>0</v>
      </c>
      <c r="I93" s="93">
        <f>SUM('13:20'!I93)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SUM('13:20'!N93)</f>
        <v>0</v>
      </c>
      <c r="O93" s="93">
        <f>SUM('13:20'!O93)</f>
        <v>0</v>
      </c>
      <c r="P93" s="93">
        <f>SUM('13:20'!P93)</f>
        <v>0</v>
      </c>
      <c r="Q93" s="93">
        <f>SUM('13:20'!Q93)</f>
        <v>0</v>
      </c>
      <c r="R93" s="93">
        <f>SUM('13:20'!R93)</f>
        <v>0</v>
      </c>
      <c r="S93" s="93">
        <f>SUM('13:20'!S93)</f>
        <v>0</v>
      </c>
      <c r="T93" s="93">
        <f>SUM('13:20'!T93)</f>
        <v>0</v>
      </c>
      <c r="U93" s="93">
        <f>SUM('13:20'!U93)</f>
        <v>0</v>
      </c>
      <c r="V93" s="202">
        <f t="shared" si="18"/>
        <v>0</v>
      </c>
      <c r="W93" s="33" t="str">
        <f t="shared" si="16"/>
        <v/>
      </c>
      <c r="X93" s="93">
        <f>SUM('13:20'!X93)</f>
        <v>0</v>
      </c>
      <c r="Y93" s="93">
        <f>SUM('13:20'!Y93)</f>
        <v>0</v>
      </c>
      <c r="Z93" s="93">
        <f>SUM('13:20'!Z93)</f>
        <v>0</v>
      </c>
      <c r="AA93" s="93">
        <f>SUM('13:20'!AA93)</f>
        <v>0</v>
      </c>
      <c r="AB93" s="315">
        <v>1.1100000000000001</v>
      </c>
      <c r="AC93" s="238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80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SUM('13:20'!G94)</f>
        <v>0</v>
      </c>
      <c r="H94" s="93">
        <f>SUM('13:20'!H94)</f>
        <v>0</v>
      </c>
      <c r="I94" s="93">
        <f>SUM('13:20'!I94)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SUM('13:20'!N94)</f>
        <v>0</v>
      </c>
      <c r="O94" s="93">
        <f>SUM('13:20'!O94)</f>
        <v>0</v>
      </c>
      <c r="P94" s="93">
        <f>SUM('13:20'!P94)</f>
        <v>0</v>
      </c>
      <c r="Q94" s="93">
        <f>SUM('13:20'!Q94)</f>
        <v>0</v>
      </c>
      <c r="R94" s="93">
        <f>SUM('13:20'!R94)</f>
        <v>0</v>
      </c>
      <c r="S94" s="93">
        <f>SUM('13:20'!S94)</f>
        <v>0</v>
      </c>
      <c r="T94" s="93">
        <f>SUM('13:20'!T94)</f>
        <v>0</v>
      </c>
      <c r="U94" s="93">
        <f>SUM('13:20'!U94)</f>
        <v>0</v>
      </c>
      <c r="V94" s="203"/>
      <c r="W94" s="33"/>
      <c r="X94" s="93">
        <f>SUM('13:20'!X94)</f>
        <v>0</v>
      </c>
      <c r="Y94" s="93">
        <f>SUM('13:20'!Y94)</f>
        <v>0</v>
      </c>
      <c r="Z94" s="93">
        <f>SUM('13:20'!Z94)</f>
        <v>0</v>
      </c>
      <c r="AA94" s="93">
        <f>SUM('13:20'!AA94)</f>
        <v>0</v>
      </c>
      <c r="AB94" s="315">
        <v>0.84</v>
      </c>
      <c r="AC94" s="238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8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SUM('13:20'!G95)</f>
        <v>0</v>
      </c>
      <c r="H95" s="93">
        <f>SUM('13:20'!H95)</f>
        <v>0</v>
      </c>
      <c r="I95" s="93">
        <f>SUM('13:20'!I95)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SUM('13:20'!N95)</f>
        <v>0</v>
      </c>
      <c r="O95" s="93">
        <f>SUM('13:20'!O95)</f>
        <v>0</v>
      </c>
      <c r="P95" s="93">
        <f>SUM('13:20'!P95)</f>
        <v>0</v>
      </c>
      <c r="Q95" s="93">
        <f>SUM('13:20'!Q95)</f>
        <v>0</v>
      </c>
      <c r="R95" s="93">
        <f>SUM('13:20'!R95)</f>
        <v>0</v>
      </c>
      <c r="S95" s="93">
        <f>SUM('13:20'!S95)</f>
        <v>0</v>
      </c>
      <c r="T95" s="93">
        <f>SUM('13:20'!T95)</f>
        <v>0</v>
      </c>
      <c r="U95" s="93">
        <f>SUM('13:20'!U95)</f>
        <v>0</v>
      </c>
      <c r="V95" s="203">
        <f>SUM(X95:AA95)</f>
        <v>0</v>
      </c>
      <c r="W95" s="33" t="str">
        <f>IF(ISERROR(V95/G95),"",V95/G95)</f>
        <v/>
      </c>
      <c r="X95" s="93">
        <f>SUM('13:20'!X95)</f>
        <v>0</v>
      </c>
      <c r="Y95" s="93">
        <f>SUM('13:20'!Y95)</f>
        <v>0</v>
      </c>
      <c r="Z95" s="93">
        <f>SUM('13:20'!Z95)</f>
        <v>0</v>
      </c>
      <c r="AA95" s="93">
        <f>SUM('13:20'!AA95)</f>
        <v>0</v>
      </c>
      <c r="AB95" s="315">
        <v>1.06</v>
      </c>
      <c r="AC95" s="238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8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SUM('13:20'!G96)</f>
        <v>0</v>
      </c>
      <c r="H96" s="93">
        <f>SUM('13:20'!H96)</f>
        <v>0</v>
      </c>
      <c r="I96" s="93">
        <f>SUM('13:20'!I96)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SUM('13:20'!N96)</f>
        <v>0</v>
      </c>
      <c r="O96" s="93">
        <f>SUM('13:20'!O96)</f>
        <v>0</v>
      </c>
      <c r="P96" s="93">
        <f>SUM('13:20'!P96)</f>
        <v>0</v>
      </c>
      <c r="Q96" s="93">
        <f>SUM('13:20'!Q96)</f>
        <v>0</v>
      </c>
      <c r="R96" s="93">
        <f>SUM('13:20'!R96)</f>
        <v>0</v>
      </c>
      <c r="S96" s="93">
        <f>SUM('13:20'!S96)</f>
        <v>0</v>
      </c>
      <c r="T96" s="93">
        <f>SUM('13:20'!T96)</f>
        <v>0</v>
      </c>
      <c r="U96" s="93">
        <f>SUM('13:20'!U96)</f>
        <v>0</v>
      </c>
      <c r="V96" s="203">
        <f>SUM(X96:AA96)</f>
        <v>0</v>
      </c>
      <c r="W96" s="33" t="str">
        <f>IF(ISERROR(V96/G96),"",V96/G96)</f>
        <v/>
      </c>
      <c r="X96" s="93">
        <f>SUM('13:20'!X96)</f>
        <v>0</v>
      </c>
      <c r="Y96" s="93">
        <f>SUM('13:20'!Y96)</f>
        <v>0</v>
      </c>
      <c r="Z96" s="93">
        <f>SUM('13:20'!Z96)</f>
        <v>0</v>
      </c>
      <c r="AA96" s="93">
        <f>SUM('13:20'!AA96)</f>
        <v>0</v>
      </c>
      <c r="AB96" s="315">
        <v>1.06</v>
      </c>
      <c r="AC96" s="238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8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SUM('13:20'!G97)</f>
        <v>135</v>
      </c>
      <c r="H97" s="93">
        <f>SUM('13:20'!H97)</f>
        <v>679.05000000000007</v>
      </c>
      <c r="I97" s="93">
        <f>SUM('13:20'!I97)</f>
        <v>16</v>
      </c>
      <c r="J97" s="31">
        <f t="array" ref="J97">IF(ISERROR(G97/I97),"",G97/I97)</f>
        <v>8.4375</v>
      </c>
      <c r="K97" s="35">
        <f t="array" ref="K97">IF(ISERROR(G97/L97),"",G97/L97)</f>
        <v>16.875</v>
      </c>
      <c r="L97" s="87">
        <v>8</v>
      </c>
      <c r="M97" s="36">
        <f>IF(ISERROR(I97-K97),"",I97-K97)</f>
        <v>-0.875</v>
      </c>
      <c r="N97" s="93">
        <f>SUM('13:20'!N97)</f>
        <v>0</v>
      </c>
      <c r="O97" s="93">
        <f>SUM('13:20'!O97)</f>
        <v>0</v>
      </c>
      <c r="P97" s="93">
        <f>SUM('13:20'!P97)</f>
        <v>0</v>
      </c>
      <c r="Q97" s="93">
        <f>SUM('13:20'!Q97)</f>
        <v>0</v>
      </c>
      <c r="R97" s="93">
        <f>SUM('13:20'!R97)</f>
        <v>0</v>
      </c>
      <c r="S97" s="93">
        <f>SUM('13:20'!S97)</f>
        <v>0</v>
      </c>
      <c r="T97" s="93">
        <f>SUM('13:20'!T97)</f>
        <v>0</v>
      </c>
      <c r="U97" s="93">
        <f>SUM('13:20'!U97)</f>
        <v>0</v>
      </c>
      <c r="V97" s="203">
        <f>SUM(X97:AA97)</f>
        <v>0</v>
      </c>
      <c r="W97" s="33">
        <f>IF(ISERROR(V97/G97),"",V97/G97)</f>
        <v>0</v>
      </c>
      <c r="X97" s="93">
        <f>SUM('13:20'!X97)</f>
        <v>0</v>
      </c>
      <c r="Y97" s="93">
        <f>SUM('13:20'!Y97)</f>
        <v>0</v>
      </c>
      <c r="Z97" s="93">
        <f>SUM('13:20'!Z97)</f>
        <v>0</v>
      </c>
      <c r="AA97" s="93">
        <f>SUM('13:20'!AA97)</f>
        <v>0</v>
      </c>
      <c r="AB97" s="315">
        <v>1.06</v>
      </c>
      <c r="AC97" s="238">
        <f t="shared" si="14"/>
        <v>143.1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81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SUM('13:20'!G98)</f>
        <v>0</v>
      </c>
      <c r="H98" s="93">
        <f>SUM('13:20'!H98)</f>
        <v>0</v>
      </c>
      <c r="I98" s="93">
        <f>SUM('13:20'!I98)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SUM('13:20'!N98)</f>
        <v>0</v>
      </c>
      <c r="O98" s="93">
        <f>SUM('13:20'!O98)</f>
        <v>0</v>
      </c>
      <c r="P98" s="93">
        <f>SUM('13:20'!P98)</f>
        <v>0</v>
      </c>
      <c r="Q98" s="93">
        <f>SUM('13:20'!Q98)</f>
        <v>0</v>
      </c>
      <c r="R98" s="93">
        <f>SUM('13:20'!R98)</f>
        <v>0</v>
      </c>
      <c r="S98" s="93">
        <f>SUM('13:20'!S98)</f>
        <v>0</v>
      </c>
      <c r="T98" s="93">
        <f>SUM('13:20'!T98)</f>
        <v>0</v>
      </c>
      <c r="U98" s="93">
        <f>SUM('13:20'!U98)</f>
        <v>0</v>
      </c>
      <c r="V98" s="203">
        <f>SUM(X98:AA98)</f>
        <v>0</v>
      </c>
      <c r="W98" s="33" t="str">
        <f>IF(ISERROR(V98/G98),"",V98/G98)</f>
        <v/>
      </c>
      <c r="X98" s="93">
        <f>SUM('13:20'!X98)</f>
        <v>0</v>
      </c>
      <c r="Y98" s="93">
        <f>SUM('13:20'!Y98)</f>
        <v>0</v>
      </c>
      <c r="Z98" s="93">
        <f>SUM('13:20'!Z98)</f>
        <v>0</v>
      </c>
      <c r="AA98" s="93">
        <f>SUM('13:20'!AA98)</f>
        <v>0</v>
      </c>
      <c r="AB98" s="315">
        <v>1.06</v>
      </c>
      <c r="AC98" s="238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81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SUM('13:20'!G99)</f>
        <v>0</v>
      </c>
      <c r="H99" s="93">
        <f>SUM('13:20'!H99)</f>
        <v>0</v>
      </c>
      <c r="I99" s="93">
        <f>SUM('13:20'!I99)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SUM('13:20'!N99)</f>
        <v>0</v>
      </c>
      <c r="O99" s="93">
        <f>SUM('13:20'!O99)</f>
        <v>0</v>
      </c>
      <c r="P99" s="93">
        <f>SUM('13:20'!P99)</f>
        <v>0</v>
      </c>
      <c r="Q99" s="93">
        <f>SUM('13:20'!Q99)</f>
        <v>0</v>
      </c>
      <c r="R99" s="93">
        <f>SUM('13:20'!R99)</f>
        <v>0</v>
      </c>
      <c r="S99" s="93">
        <f>SUM('13:20'!S99)</f>
        <v>0</v>
      </c>
      <c r="T99" s="93">
        <f>SUM('13:20'!T99)</f>
        <v>0</v>
      </c>
      <c r="U99" s="93">
        <f>SUM('13:20'!U99)</f>
        <v>0</v>
      </c>
      <c r="V99" s="202">
        <f t="shared" ref="V99:V106" si="20">SUM(X99:AA99)</f>
        <v>0</v>
      </c>
      <c r="W99" s="33" t="str">
        <f t="shared" ref="W99:W106" si="21">IF(ISERROR(V99/G99),"",V99/G99)</f>
        <v/>
      </c>
      <c r="X99" s="93">
        <f>SUM('13:20'!X99)</f>
        <v>0</v>
      </c>
      <c r="Y99" s="93">
        <f>SUM('13:20'!Y99)</f>
        <v>0</v>
      </c>
      <c r="Z99" s="93">
        <f>SUM('13:20'!Z99)</f>
        <v>0</v>
      </c>
      <c r="AA99" s="93">
        <f>SUM('13:20'!AA99)</f>
        <v>0</v>
      </c>
      <c r="AB99" s="315">
        <v>1.04</v>
      </c>
      <c r="AC99" s="238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8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SUM('13:20'!G100)</f>
        <v>0</v>
      </c>
      <c r="H100" s="93">
        <f>SUM('13:20'!H100)</f>
        <v>0</v>
      </c>
      <c r="I100" s="93">
        <f>SUM('13:20'!I100)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SUM('13:20'!N100)</f>
        <v>0</v>
      </c>
      <c r="O100" s="93">
        <f>SUM('13:20'!O100)</f>
        <v>0</v>
      </c>
      <c r="P100" s="93">
        <f>SUM('13:20'!P100)</f>
        <v>0</v>
      </c>
      <c r="Q100" s="93">
        <f>SUM('13:20'!Q100)</f>
        <v>0</v>
      </c>
      <c r="R100" s="93">
        <f>SUM('13:20'!R100)</f>
        <v>0</v>
      </c>
      <c r="S100" s="93">
        <f>SUM('13:20'!S100)</f>
        <v>0</v>
      </c>
      <c r="T100" s="93">
        <f>SUM('13:20'!T100)</f>
        <v>0</v>
      </c>
      <c r="U100" s="93">
        <f>SUM('13:20'!U100)</f>
        <v>0</v>
      </c>
      <c r="V100" s="202">
        <f t="shared" si="20"/>
        <v>0</v>
      </c>
      <c r="W100" s="33" t="str">
        <f t="shared" si="21"/>
        <v/>
      </c>
      <c r="X100" s="93">
        <f>SUM('13:20'!X100)</f>
        <v>0</v>
      </c>
      <c r="Y100" s="93">
        <f>SUM('13:20'!Y100)</f>
        <v>0</v>
      </c>
      <c r="Z100" s="93">
        <f>SUM('13:20'!Z100)</f>
        <v>0</v>
      </c>
      <c r="AA100" s="93">
        <f>SUM('13:20'!AA100)</f>
        <v>0</v>
      </c>
      <c r="AB100" s="315">
        <v>1.04</v>
      </c>
      <c r="AC100" s="238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8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SUM('13:20'!G101)</f>
        <v>0</v>
      </c>
      <c r="H101" s="93">
        <f>SUM('13:20'!H101)</f>
        <v>0</v>
      </c>
      <c r="I101" s="93">
        <f>SUM('13:20'!I101)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SUM('13:20'!N101)</f>
        <v>0</v>
      </c>
      <c r="O101" s="93">
        <f>SUM('13:20'!O101)</f>
        <v>0</v>
      </c>
      <c r="P101" s="93">
        <f>SUM('13:20'!P101)</f>
        <v>0</v>
      </c>
      <c r="Q101" s="93">
        <f>SUM('13:20'!Q101)</f>
        <v>0</v>
      </c>
      <c r="R101" s="93">
        <f>SUM('13:20'!R101)</f>
        <v>0</v>
      </c>
      <c r="S101" s="93">
        <f>SUM('13:20'!S101)</f>
        <v>0</v>
      </c>
      <c r="T101" s="93">
        <f>SUM('13:20'!T101)</f>
        <v>0</v>
      </c>
      <c r="U101" s="93">
        <f>SUM('13:20'!U101)</f>
        <v>0</v>
      </c>
      <c r="V101" s="202">
        <f t="shared" si="20"/>
        <v>0</v>
      </c>
      <c r="W101" s="33" t="str">
        <f t="shared" si="21"/>
        <v/>
      </c>
      <c r="X101" s="93">
        <f>SUM('13:20'!X101)</f>
        <v>0</v>
      </c>
      <c r="Y101" s="93">
        <f>SUM('13:20'!Y101)</f>
        <v>0</v>
      </c>
      <c r="Z101" s="93">
        <f>SUM('13:20'!Z101)</f>
        <v>0</v>
      </c>
      <c r="AA101" s="93">
        <f>SUM('13:20'!AA101)</f>
        <v>0</v>
      </c>
      <c r="AB101" s="315">
        <v>1.04</v>
      </c>
      <c r="AC101" s="238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8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SUM('13:20'!G102)</f>
        <v>0</v>
      </c>
      <c r="H102" s="93">
        <f>SUM('13:20'!H102)</f>
        <v>0</v>
      </c>
      <c r="I102" s="93">
        <f>SUM('13:20'!I102)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SUM('13:20'!N102)</f>
        <v>0</v>
      </c>
      <c r="O102" s="93">
        <f>SUM('13:20'!O102)</f>
        <v>0</v>
      </c>
      <c r="P102" s="93">
        <f>SUM('13:20'!P102)</f>
        <v>0</v>
      </c>
      <c r="Q102" s="93">
        <f>SUM('13:20'!Q102)</f>
        <v>0</v>
      </c>
      <c r="R102" s="93">
        <f>SUM('13:20'!R102)</f>
        <v>0</v>
      </c>
      <c r="S102" s="93">
        <f>SUM('13:20'!S102)</f>
        <v>0</v>
      </c>
      <c r="T102" s="93">
        <f>SUM('13:20'!T102)</f>
        <v>0</v>
      </c>
      <c r="U102" s="93">
        <f>SUM('13:20'!U102)</f>
        <v>0</v>
      </c>
      <c r="V102" s="202">
        <f t="shared" si="20"/>
        <v>0</v>
      </c>
      <c r="W102" s="33" t="str">
        <f t="shared" si="21"/>
        <v/>
      </c>
      <c r="X102" s="93">
        <f>SUM('13:20'!X102)</f>
        <v>0</v>
      </c>
      <c r="Y102" s="93">
        <f>SUM('13:20'!Y102)</f>
        <v>0</v>
      </c>
      <c r="Z102" s="93">
        <f>SUM('13:20'!Z102)</f>
        <v>0</v>
      </c>
      <c r="AA102" s="93">
        <f>SUM('13:20'!AA102)</f>
        <v>0</v>
      </c>
      <c r="AB102" s="315">
        <v>1.04</v>
      </c>
      <c r="AC102" s="238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8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SUM('13:20'!G103)</f>
        <v>0</v>
      </c>
      <c r="H103" s="93">
        <f>SUM('13:20'!H103)</f>
        <v>0</v>
      </c>
      <c r="I103" s="93">
        <f>SUM('13:20'!I103)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SUM('13:20'!N103)</f>
        <v>0</v>
      </c>
      <c r="O103" s="93">
        <f>SUM('13:20'!O103)</f>
        <v>0</v>
      </c>
      <c r="P103" s="93">
        <f>SUM('13:20'!P103)</f>
        <v>0</v>
      </c>
      <c r="Q103" s="93">
        <f>SUM('13:20'!Q103)</f>
        <v>0</v>
      </c>
      <c r="R103" s="93">
        <f>SUM('13:20'!R103)</f>
        <v>0</v>
      </c>
      <c r="S103" s="93">
        <f>SUM('13:20'!S103)</f>
        <v>0</v>
      </c>
      <c r="T103" s="93">
        <f>SUM('13:20'!T103)</f>
        <v>0</v>
      </c>
      <c r="U103" s="93">
        <f>SUM('13:20'!U103)</f>
        <v>0</v>
      </c>
      <c r="V103" s="202">
        <f t="shared" si="20"/>
        <v>0</v>
      </c>
      <c r="W103" s="33" t="str">
        <f t="shared" si="21"/>
        <v/>
      </c>
      <c r="X103" s="93">
        <f>SUM('13:20'!X103)</f>
        <v>0</v>
      </c>
      <c r="Y103" s="93">
        <f>SUM('13:20'!Y103)</f>
        <v>0</v>
      </c>
      <c r="Z103" s="93">
        <f>SUM('13:20'!Z103)</f>
        <v>0</v>
      </c>
      <c r="AA103" s="93">
        <f>SUM('13:20'!AA103)</f>
        <v>0</v>
      </c>
      <c r="AB103" s="315">
        <v>1.29</v>
      </c>
      <c r="AC103" s="238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8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SUM('13:20'!G104)</f>
        <v>0</v>
      </c>
      <c r="H104" s="93">
        <f>SUM('13:20'!H104)</f>
        <v>0</v>
      </c>
      <c r="I104" s="93">
        <f>SUM('13:20'!I104)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SUM('13:20'!N104)</f>
        <v>0</v>
      </c>
      <c r="O104" s="93">
        <f>SUM('13:20'!O104)</f>
        <v>0</v>
      </c>
      <c r="P104" s="93">
        <f>SUM('13:20'!P104)</f>
        <v>0</v>
      </c>
      <c r="Q104" s="93">
        <f>SUM('13:20'!Q104)</f>
        <v>0</v>
      </c>
      <c r="R104" s="93">
        <f>SUM('13:20'!R104)</f>
        <v>0</v>
      </c>
      <c r="S104" s="93">
        <f>SUM('13:20'!S104)</f>
        <v>0</v>
      </c>
      <c r="T104" s="93">
        <f>SUM('13:20'!T104)</f>
        <v>0</v>
      </c>
      <c r="U104" s="93">
        <f>SUM('13:20'!U104)</f>
        <v>0</v>
      </c>
      <c r="V104" s="202">
        <f t="shared" si="20"/>
        <v>0</v>
      </c>
      <c r="W104" s="33" t="str">
        <f t="shared" si="21"/>
        <v/>
      </c>
      <c r="X104" s="93">
        <f>SUM('13:20'!X104)</f>
        <v>0</v>
      </c>
      <c r="Y104" s="93">
        <f>SUM('13:20'!Y104)</f>
        <v>0</v>
      </c>
      <c r="Z104" s="93">
        <f>SUM('13:20'!Z104)</f>
        <v>0</v>
      </c>
      <c r="AA104" s="93">
        <f>SUM('13:20'!AA104)</f>
        <v>0</v>
      </c>
      <c r="AB104" s="315">
        <v>1.29</v>
      </c>
      <c r="AC104" s="238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8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SUM('13:20'!G105)</f>
        <v>0</v>
      </c>
      <c r="H105" s="93">
        <f>SUM('13:20'!H105)</f>
        <v>0</v>
      </c>
      <c r="I105" s="93">
        <f>SUM('13:20'!I105)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SUM('13:20'!N105)</f>
        <v>0</v>
      </c>
      <c r="O105" s="93">
        <f>SUM('13:20'!O105)</f>
        <v>0</v>
      </c>
      <c r="P105" s="93">
        <f>SUM('13:20'!P105)</f>
        <v>0</v>
      </c>
      <c r="Q105" s="93">
        <f>SUM('13:20'!Q105)</f>
        <v>0</v>
      </c>
      <c r="R105" s="93">
        <f>SUM('13:20'!R105)</f>
        <v>0</v>
      </c>
      <c r="S105" s="93">
        <f>SUM('13:20'!S105)</f>
        <v>0</v>
      </c>
      <c r="T105" s="93">
        <f>SUM('13:20'!T105)</f>
        <v>0</v>
      </c>
      <c r="U105" s="93">
        <f>SUM('13:20'!U105)</f>
        <v>0</v>
      </c>
      <c r="V105" s="202">
        <f t="shared" si="20"/>
        <v>0</v>
      </c>
      <c r="W105" s="33" t="str">
        <f t="shared" si="21"/>
        <v/>
      </c>
      <c r="X105" s="93">
        <f>SUM('13:20'!X105)</f>
        <v>0</v>
      </c>
      <c r="Y105" s="93">
        <f>SUM('13:20'!Y105)</f>
        <v>0</v>
      </c>
      <c r="Z105" s="93">
        <f>SUM('13:20'!Z105)</f>
        <v>0</v>
      </c>
      <c r="AA105" s="93">
        <f>SUM('13:20'!AA105)</f>
        <v>0</v>
      </c>
      <c r="AB105" s="315">
        <v>1.29</v>
      </c>
      <c r="AC105" s="238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8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SUM('13:20'!G106)</f>
        <v>0</v>
      </c>
      <c r="H106" s="93">
        <f>SUM('13:20'!H106)</f>
        <v>0</v>
      </c>
      <c r="I106" s="93">
        <f>SUM('13:20'!I106)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SUM('13:20'!N106)</f>
        <v>0</v>
      </c>
      <c r="O106" s="93">
        <f>SUM('13:20'!O106)</f>
        <v>0</v>
      </c>
      <c r="P106" s="93">
        <f>SUM('13:20'!P106)</f>
        <v>0</v>
      </c>
      <c r="Q106" s="93">
        <f>SUM('13:20'!Q106)</f>
        <v>0</v>
      </c>
      <c r="R106" s="93">
        <f>SUM('13:20'!R106)</f>
        <v>0</v>
      </c>
      <c r="S106" s="93">
        <f>SUM('13:20'!S106)</f>
        <v>0</v>
      </c>
      <c r="T106" s="93">
        <f>SUM('13:20'!T106)</f>
        <v>0</v>
      </c>
      <c r="U106" s="93">
        <f>SUM('13:20'!U106)</f>
        <v>0</v>
      </c>
      <c r="V106" s="202">
        <f t="shared" si="20"/>
        <v>0</v>
      </c>
      <c r="W106" s="33" t="str">
        <f t="shared" si="21"/>
        <v/>
      </c>
      <c r="X106" s="93">
        <f>SUM('13:20'!X106)</f>
        <v>0</v>
      </c>
      <c r="Y106" s="93">
        <f>SUM('13:20'!Y106)</f>
        <v>0</v>
      </c>
      <c r="Z106" s="93">
        <f>SUM('13:20'!Z106)</f>
        <v>0</v>
      </c>
      <c r="AA106" s="93">
        <f>SUM('13:20'!AA106)</f>
        <v>0</v>
      </c>
      <c r="AB106" s="315">
        <v>1.29</v>
      </c>
      <c r="AC106" s="238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80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SUM('13:20'!G107)</f>
        <v>0</v>
      </c>
      <c r="H107" s="93">
        <f>SUM('13:20'!H107)</f>
        <v>0</v>
      </c>
      <c r="I107" s="93">
        <f>SUM('13:20'!I107)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SUM('13:20'!N107)</f>
        <v>0</v>
      </c>
      <c r="O107" s="93">
        <f>SUM('13:20'!O107)</f>
        <v>0</v>
      </c>
      <c r="P107" s="93">
        <f>SUM('13:20'!P107)</f>
        <v>0</v>
      </c>
      <c r="Q107" s="93">
        <f>SUM('13:20'!Q107)</f>
        <v>0</v>
      </c>
      <c r="R107" s="93">
        <f>SUM('13:20'!R107)</f>
        <v>0</v>
      </c>
      <c r="S107" s="93">
        <f>SUM('13:20'!S107)</f>
        <v>0</v>
      </c>
      <c r="T107" s="93">
        <f>SUM('13:20'!T107)</f>
        <v>0</v>
      </c>
      <c r="U107" s="93">
        <f>SUM('13:20'!U107)</f>
        <v>0</v>
      </c>
      <c r="V107" s="202"/>
      <c r="W107" s="33"/>
      <c r="X107" s="93">
        <f>SUM('13:20'!X107)</f>
        <v>0</v>
      </c>
      <c r="Y107" s="93">
        <f>SUM('13:20'!Y107)</f>
        <v>0</v>
      </c>
      <c r="Z107" s="93">
        <f>SUM('13:20'!Z107)</f>
        <v>0</v>
      </c>
      <c r="AA107" s="93">
        <f>SUM('13:20'!AA107)</f>
        <v>0</v>
      </c>
      <c r="AB107" s="315">
        <v>2.0699999999999998</v>
      </c>
      <c r="AC107" s="238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80">
        <v>30400028</v>
      </c>
      <c r="B108" s="186" t="s">
        <v>452</v>
      </c>
      <c r="C108" s="183" t="s">
        <v>402</v>
      </c>
      <c r="D108" s="17">
        <v>5</v>
      </c>
      <c r="E108" s="17"/>
      <c r="F108" s="6"/>
      <c r="G108" s="93">
        <f>SUM('13:20'!G108)</f>
        <v>258</v>
      </c>
      <c r="H108" s="93">
        <f>SUM('13:20'!H108)</f>
        <v>1290</v>
      </c>
      <c r="I108" s="93">
        <f>SUM('13:20'!I108)</f>
        <v>11.5</v>
      </c>
      <c r="J108" s="31"/>
      <c r="K108" s="35">
        <f t="array" ref="K108">IF(ISERROR(G108/L108),"",G108/L108)</f>
        <v>51.6</v>
      </c>
      <c r="L108" s="87">
        <v>5</v>
      </c>
      <c r="M108" s="36">
        <f t="shared" si="19"/>
        <v>-40.1</v>
      </c>
      <c r="N108" s="93">
        <f>SUM('13:20'!N108)</f>
        <v>0</v>
      </c>
      <c r="O108" s="93">
        <f>SUM('13:20'!O108)</f>
        <v>0</v>
      </c>
      <c r="P108" s="93">
        <f>SUM('13:20'!P108)</f>
        <v>0</v>
      </c>
      <c r="Q108" s="93">
        <f>SUM('13:20'!Q108)</f>
        <v>0</v>
      </c>
      <c r="R108" s="93">
        <f>SUM('13:20'!R108)</f>
        <v>0</v>
      </c>
      <c r="S108" s="93">
        <f>SUM('13:20'!S108)</f>
        <v>0</v>
      </c>
      <c r="T108" s="93">
        <f>SUM('13:20'!T108)</f>
        <v>0</v>
      </c>
      <c r="U108" s="93">
        <f>SUM('13:20'!U108)</f>
        <v>0</v>
      </c>
      <c r="V108" s="202"/>
      <c r="W108" s="33"/>
      <c r="X108" s="93">
        <f>SUM('13:20'!X108)</f>
        <v>0</v>
      </c>
      <c r="Y108" s="93">
        <f>SUM('13:20'!Y108)</f>
        <v>0</v>
      </c>
      <c r="Z108" s="93">
        <f>SUM('13:20'!Z108)</f>
        <v>0</v>
      </c>
      <c r="AA108" s="93">
        <f>SUM('13:20'!AA108)</f>
        <v>0</v>
      </c>
      <c r="AB108" s="315">
        <v>2.0699999999999998</v>
      </c>
      <c r="AC108" s="238">
        <f t="shared" si="14"/>
        <v>534.05999999999995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80">
        <v>30400027</v>
      </c>
      <c r="B109" s="186" t="s">
        <v>453</v>
      </c>
      <c r="C109" s="183" t="s">
        <v>405</v>
      </c>
      <c r="D109" s="17">
        <v>5</v>
      </c>
      <c r="E109" s="17"/>
      <c r="F109" s="6"/>
      <c r="G109" s="93">
        <f>SUM('13:20'!G109)</f>
        <v>0</v>
      </c>
      <c r="H109" s="93">
        <f>SUM('13:20'!H109)</f>
        <v>0</v>
      </c>
      <c r="I109" s="93">
        <f>SUM('13:20'!I109)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SUM('13:20'!N109)</f>
        <v>0</v>
      </c>
      <c r="O109" s="93">
        <f>SUM('13:20'!O109)</f>
        <v>0</v>
      </c>
      <c r="P109" s="93">
        <f>SUM('13:20'!P109)</f>
        <v>0</v>
      </c>
      <c r="Q109" s="93">
        <f>SUM('13:20'!Q109)</f>
        <v>0</v>
      </c>
      <c r="R109" s="93">
        <f>SUM('13:20'!R109)</f>
        <v>0</v>
      </c>
      <c r="S109" s="93">
        <f>SUM('13:20'!S109)</f>
        <v>0</v>
      </c>
      <c r="T109" s="93">
        <f>SUM('13:20'!T109)</f>
        <v>0</v>
      </c>
      <c r="U109" s="93">
        <f>SUM('13:20'!U109)</f>
        <v>0</v>
      </c>
      <c r="V109" s="202"/>
      <c r="W109" s="33"/>
      <c r="X109" s="93">
        <f>SUM('13:20'!X109)</f>
        <v>0</v>
      </c>
      <c r="Y109" s="93">
        <f>SUM('13:20'!Y109)</f>
        <v>0</v>
      </c>
      <c r="Z109" s="93">
        <f>SUM('13:20'!Z109)</f>
        <v>0</v>
      </c>
      <c r="AA109" s="93">
        <f>SUM('13:20'!AA109)</f>
        <v>0</v>
      </c>
      <c r="AB109" s="315">
        <v>2.0699999999999998</v>
      </c>
      <c r="AC109" s="238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80"/>
      <c r="B110" s="186" t="s">
        <v>487</v>
      </c>
      <c r="C110" s="183" t="s">
        <v>372</v>
      </c>
      <c r="D110" s="17">
        <v>5</v>
      </c>
      <c r="E110" s="17"/>
      <c r="F110" s="6"/>
      <c r="G110" s="93">
        <f>SUM('13:20'!G110)</f>
        <v>0</v>
      </c>
      <c r="H110" s="93">
        <f>SUM('13:20'!H110)</f>
        <v>0</v>
      </c>
      <c r="I110" s="93">
        <f>SUM('13:20'!I110)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SUM('13:20'!N110)</f>
        <v>0</v>
      </c>
      <c r="O110" s="93">
        <f>SUM('13:20'!O110)</f>
        <v>0</v>
      </c>
      <c r="P110" s="93">
        <f>SUM('13:20'!P110)</f>
        <v>0</v>
      </c>
      <c r="Q110" s="93">
        <f>SUM('13:20'!Q110)</f>
        <v>0</v>
      </c>
      <c r="R110" s="93">
        <f>SUM('13:20'!R110)</f>
        <v>0</v>
      </c>
      <c r="S110" s="93">
        <f>SUM('13:20'!S110)</f>
        <v>0</v>
      </c>
      <c r="T110" s="93">
        <f>SUM('13:20'!T110)</f>
        <v>0</v>
      </c>
      <c r="U110" s="93">
        <f>SUM('13:20'!U110)</f>
        <v>0</v>
      </c>
      <c r="V110" s="202"/>
      <c r="W110" s="33"/>
      <c r="X110" s="93">
        <f>SUM('13:20'!X110)</f>
        <v>0</v>
      </c>
      <c r="Y110" s="93">
        <f>SUM('13:20'!Y110)</f>
        <v>0</v>
      </c>
      <c r="Z110" s="93">
        <f>SUM('13:20'!Z110)</f>
        <v>0</v>
      </c>
      <c r="AA110" s="93">
        <f>SUM('13:20'!AA110)</f>
        <v>0</v>
      </c>
      <c r="AB110" s="315">
        <v>2.0699999999999998</v>
      </c>
      <c r="AC110" s="238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8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SUM('13:20'!G111)</f>
        <v>200</v>
      </c>
      <c r="H111" s="93">
        <f>SUM('13:20'!H111)</f>
        <v>1000</v>
      </c>
      <c r="I111" s="93">
        <f>SUM('13:20'!I111)</f>
        <v>35</v>
      </c>
      <c r="J111" s="31"/>
      <c r="K111" s="35">
        <f t="array" ref="K111">IF(ISERROR(G111/L111),"",G111/L111)</f>
        <v>40</v>
      </c>
      <c r="L111" s="87">
        <v>5</v>
      </c>
      <c r="M111" s="36">
        <f t="shared" si="19"/>
        <v>-5</v>
      </c>
      <c r="N111" s="93">
        <f>SUM('13:20'!N111)</f>
        <v>0</v>
      </c>
      <c r="O111" s="93">
        <f>SUM('13:20'!O111)</f>
        <v>0</v>
      </c>
      <c r="P111" s="93">
        <f>SUM('13:20'!P111)</f>
        <v>0</v>
      </c>
      <c r="Q111" s="93">
        <f>SUM('13:20'!Q111)</f>
        <v>0</v>
      </c>
      <c r="R111" s="93">
        <f>SUM('13:20'!R111)</f>
        <v>0</v>
      </c>
      <c r="S111" s="93">
        <f>SUM('13:20'!S111)</f>
        <v>0</v>
      </c>
      <c r="T111" s="93">
        <f>SUM('13:20'!T111)</f>
        <v>0</v>
      </c>
      <c r="U111" s="93">
        <f>SUM('13:20'!U111)</f>
        <v>0</v>
      </c>
      <c r="V111" s="202"/>
      <c r="W111" s="33"/>
      <c r="X111" s="93">
        <f>SUM('13:20'!X111)</f>
        <v>0</v>
      </c>
      <c r="Y111" s="93">
        <f>SUM('13:20'!Y111)</f>
        <v>0</v>
      </c>
      <c r="Z111" s="93">
        <f>SUM('13:20'!Z111)</f>
        <v>0</v>
      </c>
      <c r="AA111" s="93">
        <f>SUM('13:20'!AA111)</f>
        <v>0</v>
      </c>
      <c r="AB111" s="315">
        <v>2.0699999999999998</v>
      </c>
      <c r="AC111" s="238">
        <f t="shared" si="14"/>
        <v>413.99999999999994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8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SUM('13:20'!G112)</f>
        <v>0</v>
      </c>
      <c r="H112" s="93">
        <f>SUM('13:20'!H112)</f>
        <v>0</v>
      </c>
      <c r="I112" s="93">
        <f>SUM('13:20'!I112)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SUM('13:20'!N112)</f>
        <v>0</v>
      </c>
      <c r="O112" s="93">
        <f>SUM('13:20'!O112)</f>
        <v>0</v>
      </c>
      <c r="P112" s="93">
        <f>SUM('13:20'!P112)</f>
        <v>0</v>
      </c>
      <c r="Q112" s="93">
        <f>SUM('13:20'!Q112)</f>
        <v>0</v>
      </c>
      <c r="R112" s="93">
        <f>SUM('13:20'!R112)</f>
        <v>0</v>
      </c>
      <c r="S112" s="93">
        <f>SUM('13:20'!S112)</f>
        <v>0</v>
      </c>
      <c r="T112" s="93">
        <f>SUM('13:20'!T112)</f>
        <v>0</v>
      </c>
      <c r="U112" s="93">
        <f>SUM('13:20'!U112)</f>
        <v>0</v>
      </c>
      <c r="V112" s="202"/>
      <c r="W112" s="33"/>
      <c r="X112" s="93">
        <f>SUM('13:20'!X112)</f>
        <v>0</v>
      </c>
      <c r="Y112" s="93">
        <f>SUM('13:20'!Y112)</f>
        <v>0</v>
      </c>
      <c r="Z112" s="93">
        <f>SUM('13:20'!Z112)</f>
        <v>0</v>
      </c>
      <c r="AA112" s="93">
        <f>SUM('13:20'!AA112)</f>
        <v>0</v>
      </c>
      <c r="AB112" s="315">
        <v>2.0699999999999998</v>
      </c>
      <c r="AC112" s="238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80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SUM('13:20'!G113)</f>
        <v>0</v>
      </c>
      <c r="H113" s="93">
        <f>SUM('13:20'!H113)</f>
        <v>0</v>
      </c>
      <c r="I113" s="93">
        <f>SUM('13:20'!I113)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SUM('13:20'!N113)</f>
        <v>0</v>
      </c>
      <c r="O113" s="93">
        <f>SUM('13:20'!O113)</f>
        <v>0</v>
      </c>
      <c r="P113" s="93">
        <f>SUM('13:20'!P113)</f>
        <v>0</v>
      </c>
      <c r="Q113" s="93">
        <f>SUM('13:20'!Q113)</f>
        <v>0</v>
      </c>
      <c r="R113" s="93">
        <f>SUM('13:20'!R113)</f>
        <v>0</v>
      </c>
      <c r="S113" s="93">
        <f>SUM('13:20'!S113)</f>
        <v>0</v>
      </c>
      <c r="T113" s="93">
        <f>SUM('13:20'!T113)</f>
        <v>0</v>
      </c>
      <c r="U113" s="93">
        <f>SUM('13:20'!U113)</f>
        <v>0</v>
      </c>
      <c r="V113" s="202">
        <f>SUM(X113:AA113)</f>
        <v>0</v>
      </c>
      <c r="W113" s="33" t="str">
        <f>IF(ISERROR(V113/G113),"",V113/G113)</f>
        <v/>
      </c>
      <c r="X113" s="93">
        <f>SUM('13:20'!X113)</f>
        <v>0</v>
      </c>
      <c r="Y113" s="93">
        <f>SUM('13:20'!Y113)</f>
        <v>0</v>
      </c>
      <c r="Z113" s="93">
        <f>SUM('13:20'!Z113)</f>
        <v>0</v>
      </c>
      <c r="AA113" s="93">
        <f>SUM('13:20'!AA113)</f>
        <v>0</v>
      </c>
      <c r="AB113" s="315">
        <v>0.67</v>
      </c>
      <c r="AC113" s="238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80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SUM('13:20'!G114)</f>
        <v>0</v>
      </c>
      <c r="H114" s="93">
        <f>SUM('13:20'!H114)</f>
        <v>0</v>
      </c>
      <c r="I114" s="93">
        <f>SUM('13:20'!I114)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SUM('13:20'!N114)</f>
        <v>0</v>
      </c>
      <c r="O114" s="93">
        <f>SUM('13:20'!O114)</f>
        <v>0</v>
      </c>
      <c r="P114" s="93">
        <f>SUM('13:20'!P114)</f>
        <v>0</v>
      </c>
      <c r="Q114" s="93">
        <f>SUM('13:20'!Q114)</f>
        <v>0</v>
      </c>
      <c r="R114" s="93">
        <f>SUM('13:20'!R114)</f>
        <v>0</v>
      </c>
      <c r="S114" s="93">
        <f>SUM('13:20'!S114)</f>
        <v>0</v>
      </c>
      <c r="T114" s="93">
        <f>SUM('13:20'!T114)</f>
        <v>0</v>
      </c>
      <c r="U114" s="93">
        <f>SUM('13:20'!U114)</f>
        <v>0</v>
      </c>
      <c r="V114" s="202">
        <f>SUM(X114:AA114)</f>
        <v>0</v>
      </c>
      <c r="W114" s="33" t="str">
        <f>IF(ISERROR(V114/G114),"",V114/G114)</f>
        <v/>
      </c>
      <c r="X114" s="93">
        <f>SUM('13:20'!X114)</f>
        <v>0</v>
      </c>
      <c r="Y114" s="93">
        <f>SUM('13:20'!Y114)</f>
        <v>0</v>
      </c>
      <c r="Z114" s="93">
        <f>SUM('13:20'!Z114)</f>
        <v>0</v>
      </c>
      <c r="AA114" s="93">
        <f>SUM('13:20'!AA114)</f>
        <v>0</v>
      </c>
      <c r="AB114" s="315">
        <v>0.67</v>
      </c>
      <c r="AC114" s="238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80">
        <v>30400004</v>
      </c>
      <c r="B115" s="211" t="s">
        <v>454</v>
      </c>
      <c r="C115" s="183" t="s">
        <v>73</v>
      </c>
      <c r="D115" s="17"/>
      <c r="E115" s="17"/>
      <c r="F115" s="6"/>
      <c r="G115" s="93">
        <f>SUM('13:20'!G115)</f>
        <v>203</v>
      </c>
      <c r="H115" s="93">
        <f>SUM('13:20'!H115)</f>
        <v>1015</v>
      </c>
      <c r="I115" s="93">
        <f>SUM('13:20'!I115)</f>
        <v>5</v>
      </c>
      <c r="J115" s="31"/>
      <c r="K115" s="35">
        <f t="array" ref="K115">IF(ISERROR(G115/L115),"",G115/L115)</f>
        <v>8.4583333333333339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315">
        <v>1.73</v>
      </c>
      <c r="AC115" s="238">
        <f t="shared" si="14"/>
        <v>351.19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80">
        <v>30400003</v>
      </c>
      <c r="B116" s="211" t="s">
        <v>454</v>
      </c>
      <c r="C116" s="183" t="s">
        <v>60</v>
      </c>
      <c r="D116" s="17"/>
      <c r="E116" s="17"/>
      <c r="F116" s="6"/>
      <c r="G116" s="93">
        <f>SUM('13:20'!G116)</f>
        <v>231</v>
      </c>
      <c r="H116" s="93">
        <f>SUM('13:20'!H116)</f>
        <v>1155</v>
      </c>
      <c r="I116" s="93">
        <f>SUM('13:20'!I116)</f>
        <v>7.5</v>
      </c>
      <c r="J116" s="31"/>
      <c r="K116" s="35">
        <f t="array" ref="K116">IF(ISERROR(G116/L116),"",G116/L116)</f>
        <v>9.625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315">
        <v>1.73</v>
      </c>
      <c r="AC116" s="238">
        <f t="shared" si="14"/>
        <v>399.63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80">
        <v>30400005</v>
      </c>
      <c r="B117" s="211" t="s">
        <v>454</v>
      </c>
      <c r="C117" s="183" t="s">
        <v>422</v>
      </c>
      <c r="D117" s="17"/>
      <c r="E117" s="17"/>
      <c r="F117" s="6"/>
      <c r="G117" s="93">
        <f>SUM('13:20'!G117)</f>
        <v>163</v>
      </c>
      <c r="H117" s="93">
        <f>SUM('13:20'!H117)</f>
        <v>815</v>
      </c>
      <c r="I117" s="93">
        <f>SUM('13:20'!I117)</f>
        <v>6</v>
      </c>
      <c r="J117" s="31"/>
      <c r="K117" s="35">
        <f t="array" ref="K117">IF(ISERROR(G117/L117),"",G117/L117)</f>
        <v>6.791666666666667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315">
        <v>1.73</v>
      </c>
      <c r="AC117" s="238">
        <f t="shared" si="14"/>
        <v>281.99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8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SUM('13:20'!G118)</f>
        <v>0</v>
      </c>
      <c r="H118" s="93">
        <f>SUM('13:20'!H118)</f>
        <v>0</v>
      </c>
      <c r="I118" s="93">
        <f>SUM('13:20'!I118)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SUM('13:20'!N118)</f>
        <v>0</v>
      </c>
      <c r="O118" s="93">
        <f>SUM('13:20'!O118)</f>
        <v>0</v>
      </c>
      <c r="P118" s="93">
        <f>SUM('13:20'!P118)</f>
        <v>0</v>
      </c>
      <c r="Q118" s="93">
        <f>SUM('13:20'!Q118)</f>
        <v>0</v>
      </c>
      <c r="R118" s="93">
        <f>SUM('13:20'!R118)</f>
        <v>0</v>
      </c>
      <c r="S118" s="93">
        <f>SUM('13:20'!S118)</f>
        <v>0</v>
      </c>
      <c r="T118" s="93">
        <f>SUM('13:20'!T118)</f>
        <v>0</v>
      </c>
      <c r="U118" s="93">
        <f>SUM('13:20'!U118)</f>
        <v>0</v>
      </c>
      <c r="V118" s="202">
        <f>SUM(X118:AA118)</f>
        <v>0</v>
      </c>
      <c r="W118" s="33" t="str">
        <f>IF(ISERROR(V118/G118),"",V118/G118)</f>
        <v/>
      </c>
      <c r="X118" s="93">
        <f>SUM('13:20'!X118)</f>
        <v>0</v>
      </c>
      <c r="Y118" s="93">
        <f>SUM('13:20'!Y118)</f>
        <v>0</v>
      </c>
      <c r="Z118" s="93">
        <f>SUM('13:20'!Z118)</f>
        <v>0</v>
      </c>
      <c r="AA118" s="93">
        <f>SUM('13:20'!AA118)</f>
        <v>0</v>
      </c>
      <c r="AB118" s="315">
        <v>1.22</v>
      </c>
      <c r="AC118" s="238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8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SUM('13:20'!G119)</f>
        <v>0</v>
      </c>
      <c r="H119" s="93">
        <f>SUM('13:20'!H119)</f>
        <v>0</v>
      </c>
      <c r="I119" s="93">
        <f>SUM('13:20'!I119)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SUM('13:20'!N119)</f>
        <v>0</v>
      </c>
      <c r="O119" s="93">
        <f>SUM('13:20'!O119)</f>
        <v>0</v>
      </c>
      <c r="P119" s="93">
        <f>SUM('13:20'!P119)</f>
        <v>0</v>
      </c>
      <c r="Q119" s="93">
        <f>SUM('13:20'!Q119)</f>
        <v>0</v>
      </c>
      <c r="R119" s="93">
        <f>SUM('13:20'!R119)</f>
        <v>0</v>
      </c>
      <c r="S119" s="93">
        <f>SUM('13:20'!S119)</f>
        <v>0</v>
      </c>
      <c r="T119" s="93">
        <f>SUM('13:20'!T119)</f>
        <v>0</v>
      </c>
      <c r="U119" s="93">
        <f>SUM('13:20'!U119)</f>
        <v>0</v>
      </c>
      <c r="V119" s="202">
        <f>SUM(X119:AA119)</f>
        <v>0</v>
      </c>
      <c r="W119" s="33" t="str">
        <f>IF(ISERROR(V119/G119),"",V119/G119)</f>
        <v/>
      </c>
      <c r="X119" s="93">
        <f>SUM('13:20'!X119)</f>
        <v>0</v>
      </c>
      <c r="Y119" s="93">
        <f>SUM('13:20'!Y119)</f>
        <v>0</v>
      </c>
      <c r="Z119" s="93">
        <f>SUM('13:20'!Z119)</f>
        <v>0</v>
      </c>
      <c r="AA119" s="93">
        <f>SUM('13:20'!AA119)</f>
        <v>0</v>
      </c>
      <c r="AB119" s="315">
        <v>1.22</v>
      </c>
      <c r="AC119" s="238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8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SUM('13:20'!G120)</f>
        <v>324</v>
      </c>
      <c r="H120" s="93">
        <f>SUM('13:20'!H120)</f>
        <v>1639.4399999999998</v>
      </c>
      <c r="I120" s="93">
        <f>SUM('13:20'!I120)</f>
        <v>7</v>
      </c>
      <c r="J120" s="31">
        <f t="array" ref="J120">IF(ISERROR(G120/I120),"",G120/I120)</f>
        <v>46.285714285714285</v>
      </c>
      <c r="K120" s="218">
        <f t="array" ref="K120">IF(ISERROR(G120/L120),"",G120/L120)</f>
        <v>36</v>
      </c>
      <c r="L120" s="87">
        <v>9</v>
      </c>
      <c r="M120" s="36">
        <f>IF(ISERROR(I120-K120),"",I120-K120)</f>
        <v>-29</v>
      </c>
      <c r="N120" s="93">
        <f>SUM('13:20'!N120)</f>
        <v>0</v>
      </c>
      <c r="O120" s="93">
        <f>SUM('13:20'!O120)</f>
        <v>0</v>
      </c>
      <c r="P120" s="93">
        <f>SUM('13:20'!P120)</f>
        <v>0</v>
      </c>
      <c r="Q120" s="93">
        <f>SUM('13:20'!Q120)</f>
        <v>0</v>
      </c>
      <c r="R120" s="93">
        <f>SUM('13:20'!R120)</f>
        <v>0</v>
      </c>
      <c r="S120" s="93">
        <f>SUM('13:20'!S120)</f>
        <v>0</v>
      </c>
      <c r="T120" s="93">
        <f>SUM('13:20'!T120)</f>
        <v>0</v>
      </c>
      <c r="U120" s="93">
        <f>SUM('13:20'!U120)</f>
        <v>0</v>
      </c>
      <c r="V120" s="202">
        <f>SUM(X120:AA120)</f>
        <v>0</v>
      </c>
      <c r="W120" s="33">
        <f>IF(ISERROR(V120/G120),"",V120/G120)</f>
        <v>0</v>
      </c>
      <c r="X120" s="93">
        <f>SUM('13:20'!X120)</f>
        <v>0</v>
      </c>
      <c r="Y120" s="93">
        <f>SUM('13:20'!Y120)</f>
        <v>0</v>
      </c>
      <c r="Z120" s="93">
        <f>SUM('13:20'!Z120)</f>
        <v>0</v>
      </c>
      <c r="AA120" s="93">
        <f>SUM('13:20'!AA120)</f>
        <v>0</v>
      </c>
      <c r="AB120" s="315">
        <v>1.22</v>
      </c>
      <c r="AC120" s="238">
        <f t="shared" si="14"/>
        <v>395.28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10" t="s">
        <v>92</v>
      </c>
      <c r="B121" s="611"/>
      <c r="C121" s="215" t="s">
        <v>71</v>
      </c>
      <c r="D121" s="20"/>
      <c r="E121" s="20"/>
      <c r="F121" s="32"/>
      <c r="G121" s="99">
        <f>SUM(G87:G120)</f>
        <v>1514</v>
      </c>
      <c r="H121" s="30">
        <f>SUM(H87:H120)</f>
        <v>7593.49</v>
      </c>
      <c r="I121" s="30">
        <f>SUM(I87:I120)</f>
        <v>88</v>
      </c>
      <c r="J121" s="31">
        <f t="array" ref="J121">IF(ISERROR(G121/I121),"",G121/I121)</f>
        <v>17.204545454545453</v>
      </c>
      <c r="K121" s="30">
        <f>SUM(K87:K120)</f>
        <v>169.35</v>
      </c>
      <c r="L121" s="98"/>
      <c r="M121" s="89">
        <f t="shared" ref="M121:V121" si="22">SUM(M87:M120)</f>
        <v>-74.974999999999994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202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15"/>
      <c r="AC121" s="239">
        <f>SUM(AC87:AC120)</f>
        <v>2519.25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8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SUM('13:20'!G122)</f>
        <v>248</v>
      </c>
      <c r="H122" s="93">
        <f>SUM('13:20'!H122)</f>
        <v>1247.44</v>
      </c>
      <c r="I122" s="93">
        <f>SUM('13:20'!I122)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4">IF(ISERROR(I122-K122),"",I122-K122)</f>
        <v>-0.91999999999999993</v>
      </c>
      <c r="N122" s="93">
        <f>SUM('13:20'!N122)</f>
        <v>0</v>
      </c>
      <c r="O122" s="93">
        <f>SUM('13:20'!O122)</f>
        <v>0</v>
      </c>
      <c r="P122" s="93">
        <f>SUM('13:20'!P122)</f>
        <v>0</v>
      </c>
      <c r="Q122" s="93">
        <f>SUM('13:20'!Q122)</f>
        <v>0</v>
      </c>
      <c r="R122" s="93">
        <f>SUM('13:20'!R122)</f>
        <v>0</v>
      </c>
      <c r="S122" s="93">
        <f>SUM('13:20'!S122)</f>
        <v>0</v>
      </c>
      <c r="T122" s="93">
        <f>SUM('13:20'!T122)</f>
        <v>0</v>
      </c>
      <c r="U122" s="93">
        <f>SUM('13:20'!U122)</f>
        <v>0</v>
      </c>
      <c r="V122" s="202">
        <f t="shared" ref="V122:V136" si="25">SUM(X122:AA122)</f>
        <v>0</v>
      </c>
      <c r="W122" s="33">
        <f t="shared" si="23"/>
        <v>0</v>
      </c>
      <c r="X122" s="93">
        <f>SUM('13:20'!X122)</f>
        <v>0</v>
      </c>
      <c r="Y122" s="93">
        <f>SUM('13:20'!Y122)</f>
        <v>0</v>
      </c>
      <c r="Z122" s="93">
        <f>SUM('13:20'!Z122)</f>
        <v>0</v>
      </c>
      <c r="AA122" s="93">
        <f>SUM('13:20'!AA122)</f>
        <v>0</v>
      </c>
      <c r="AB122" s="315">
        <v>0.41</v>
      </c>
      <c r="AC122" s="238">
        <f t="shared" si="14"/>
        <v>101.67999999999999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8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SUM('13:20'!G123)</f>
        <v>251</v>
      </c>
      <c r="H123" s="93">
        <f>SUM('13:20'!H123)</f>
        <v>1262.53</v>
      </c>
      <c r="I123" s="93">
        <f>SUM('13:20'!I123)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4"/>
        <v>-3.0399999999999991</v>
      </c>
      <c r="N123" s="93">
        <f>SUM('13:20'!N123)</f>
        <v>0</v>
      </c>
      <c r="O123" s="93">
        <f>SUM('13:20'!O123)</f>
        <v>0</v>
      </c>
      <c r="P123" s="93">
        <f>SUM('13:20'!P123)</f>
        <v>0</v>
      </c>
      <c r="Q123" s="93">
        <f>SUM('13:20'!Q123)</f>
        <v>0</v>
      </c>
      <c r="R123" s="93">
        <f>SUM('13:20'!R123)</f>
        <v>0</v>
      </c>
      <c r="S123" s="93">
        <f>SUM('13:20'!S123)</f>
        <v>0</v>
      </c>
      <c r="T123" s="93">
        <f>SUM('13:20'!T123)</f>
        <v>0</v>
      </c>
      <c r="U123" s="93">
        <f>SUM('13:20'!U123)</f>
        <v>0</v>
      </c>
      <c r="V123" s="202">
        <f t="shared" si="25"/>
        <v>0</v>
      </c>
      <c r="W123" s="33">
        <f t="shared" si="23"/>
        <v>0</v>
      </c>
      <c r="X123" s="93">
        <f>SUM('13:20'!X123)</f>
        <v>0</v>
      </c>
      <c r="Y123" s="93">
        <f>SUM('13:20'!Y123)</f>
        <v>0</v>
      </c>
      <c r="Z123" s="93">
        <f>SUM('13:20'!Z123)</f>
        <v>0</v>
      </c>
      <c r="AA123" s="93">
        <f>SUM('13:20'!AA123)</f>
        <v>0</v>
      </c>
      <c r="AB123" s="315">
        <v>0.41</v>
      </c>
      <c r="AC123" s="238">
        <f t="shared" si="14"/>
        <v>102.91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8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SUM('13:20'!G124)</f>
        <v>431</v>
      </c>
      <c r="H124" s="93">
        <f>SUM('13:20'!H124)</f>
        <v>2172.2400000000002</v>
      </c>
      <c r="I124" s="93">
        <f>SUM('13:20'!I124)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4"/>
        <v>0.94999999999999929</v>
      </c>
      <c r="N124" s="93">
        <f>SUM('13:20'!N124)</f>
        <v>0</v>
      </c>
      <c r="O124" s="93">
        <f>SUM('13:20'!O124)</f>
        <v>0</v>
      </c>
      <c r="P124" s="93">
        <f>SUM('13:20'!P124)</f>
        <v>0</v>
      </c>
      <c r="Q124" s="93">
        <f>SUM('13:20'!Q124)</f>
        <v>0</v>
      </c>
      <c r="R124" s="93">
        <f>SUM('13:20'!R124)</f>
        <v>0</v>
      </c>
      <c r="S124" s="93">
        <f>SUM('13:20'!S124)</f>
        <v>0</v>
      </c>
      <c r="T124" s="93">
        <f>SUM('13:20'!T124)</f>
        <v>0</v>
      </c>
      <c r="U124" s="93">
        <f>SUM('13:20'!U124)</f>
        <v>0</v>
      </c>
      <c r="V124" s="202">
        <f t="shared" si="25"/>
        <v>0</v>
      </c>
      <c r="W124" s="33">
        <f t="shared" si="23"/>
        <v>0</v>
      </c>
      <c r="X124" s="93">
        <f>SUM('13:20'!X124)</f>
        <v>0</v>
      </c>
      <c r="Y124" s="93">
        <f>SUM('13:20'!Y124)</f>
        <v>0</v>
      </c>
      <c r="Z124" s="93">
        <f>SUM('13:20'!Z124)</f>
        <v>0</v>
      </c>
      <c r="AA124" s="93">
        <f>SUM('13:20'!AA124)</f>
        <v>0</v>
      </c>
      <c r="AB124" s="315">
        <v>0.52</v>
      </c>
      <c r="AC124" s="238">
        <f t="shared" si="14"/>
        <v>224.12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80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SUM('13:20'!G125)</f>
        <v>0</v>
      </c>
      <c r="H125" s="93">
        <f>SUM('13:20'!H125)</f>
        <v>0</v>
      </c>
      <c r="I125" s="93">
        <f>SUM('13:20'!I125)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SUM('13:20'!N125)</f>
        <v>0</v>
      </c>
      <c r="O125" s="93">
        <f>SUM('13:20'!O125)</f>
        <v>0</v>
      </c>
      <c r="P125" s="93">
        <f>SUM('13:20'!P125)</f>
        <v>0</v>
      </c>
      <c r="Q125" s="93">
        <f>SUM('13:20'!Q125)</f>
        <v>0</v>
      </c>
      <c r="R125" s="93">
        <f>SUM('13:20'!R125)</f>
        <v>0</v>
      </c>
      <c r="S125" s="93">
        <f>SUM('13:20'!S125)</f>
        <v>0</v>
      </c>
      <c r="T125" s="93">
        <f>SUM('13:20'!T125)</f>
        <v>0</v>
      </c>
      <c r="U125" s="93">
        <f>SUM('13:20'!U125)</f>
        <v>0</v>
      </c>
      <c r="V125" s="202">
        <f t="shared" si="25"/>
        <v>0</v>
      </c>
      <c r="W125" s="33" t="str">
        <f t="shared" si="23"/>
        <v/>
      </c>
      <c r="X125" s="93">
        <f>SUM('13:20'!X125)</f>
        <v>0</v>
      </c>
      <c r="Y125" s="93">
        <f>SUM('13:20'!Y125)</f>
        <v>0</v>
      </c>
      <c r="Z125" s="93">
        <f>SUM('13:20'!Z125)</f>
        <v>0</v>
      </c>
      <c r="AA125" s="93">
        <f>SUM('13:20'!AA125)</f>
        <v>0</v>
      </c>
      <c r="AB125" s="315">
        <v>0.59</v>
      </c>
      <c r="AC125" s="238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9">
        <v>30100054</v>
      </c>
      <c r="B126" s="63" t="s">
        <v>95</v>
      </c>
      <c r="C126" s="219" t="s">
        <v>72</v>
      </c>
      <c r="D126" s="17">
        <v>5.03</v>
      </c>
      <c r="E126" s="17"/>
      <c r="F126" s="6"/>
      <c r="G126" s="93">
        <f>SUM('13:20'!G126)</f>
        <v>0</v>
      </c>
      <c r="H126" s="93">
        <f>SUM('13:20'!H126)</f>
        <v>0</v>
      </c>
      <c r="I126" s="93">
        <f>SUM('13:20'!I126)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SUM('13:20'!N126)</f>
        <v>0</v>
      </c>
      <c r="O126" s="93">
        <f>SUM('13:20'!O126)</f>
        <v>0</v>
      </c>
      <c r="P126" s="93">
        <f>SUM('13:20'!P126)</f>
        <v>0</v>
      </c>
      <c r="Q126" s="93">
        <f>SUM('13:20'!Q126)</f>
        <v>0</v>
      </c>
      <c r="R126" s="93">
        <f>SUM('13:20'!R126)</f>
        <v>0</v>
      </c>
      <c r="S126" s="93">
        <f>SUM('13:20'!S126)</f>
        <v>0</v>
      </c>
      <c r="T126" s="93">
        <f>SUM('13:20'!T126)</f>
        <v>0</v>
      </c>
      <c r="U126" s="93">
        <f>SUM('13:20'!U126)</f>
        <v>0</v>
      </c>
      <c r="V126" s="202">
        <f t="shared" si="25"/>
        <v>0</v>
      </c>
      <c r="W126" s="33" t="str">
        <f t="shared" si="23"/>
        <v/>
      </c>
      <c r="X126" s="93">
        <f>SUM('13:20'!X126)</f>
        <v>0</v>
      </c>
      <c r="Y126" s="93">
        <f>SUM('13:20'!Y126)</f>
        <v>0</v>
      </c>
      <c r="Z126" s="93">
        <f>SUM('13:20'!Z126)</f>
        <v>0</v>
      </c>
      <c r="AA126" s="93">
        <f>SUM('13:20'!AA126)</f>
        <v>0</v>
      </c>
      <c r="AB126" s="315">
        <v>0.59</v>
      </c>
      <c r="AC126" s="238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SUM('13:20'!G127)</f>
        <v>0</v>
      </c>
      <c r="H127" s="93">
        <f>SUM('13:20'!H127)</f>
        <v>0</v>
      </c>
      <c r="I127" s="93">
        <f>SUM('13:20'!I127)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SUM('13:20'!N127)</f>
        <v>0</v>
      </c>
      <c r="O127" s="93">
        <f>SUM('13:20'!O127)</f>
        <v>0</v>
      </c>
      <c r="P127" s="93">
        <f>SUM('13:20'!P127)</f>
        <v>0</v>
      </c>
      <c r="Q127" s="93">
        <f>SUM('13:20'!Q127)</f>
        <v>0</v>
      </c>
      <c r="R127" s="93">
        <f>SUM('13:20'!R127)</f>
        <v>0</v>
      </c>
      <c r="S127" s="93">
        <f>SUM('13:20'!S127)</f>
        <v>0</v>
      </c>
      <c r="T127" s="93">
        <f>SUM('13:20'!T127)</f>
        <v>0</v>
      </c>
      <c r="U127" s="93">
        <f>SUM('13:20'!U127)</f>
        <v>0</v>
      </c>
      <c r="V127" s="202">
        <f t="shared" si="25"/>
        <v>0</v>
      </c>
      <c r="W127" s="33" t="str">
        <f t="shared" si="23"/>
        <v/>
      </c>
      <c r="X127" s="93">
        <f>SUM('13:20'!X127)</f>
        <v>0</v>
      </c>
      <c r="Y127" s="93">
        <f>SUM('13:20'!Y127)</f>
        <v>0</v>
      </c>
      <c r="Z127" s="93">
        <f>SUM('13:20'!Z127)</f>
        <v>0</v>
      </c>
      <c r="AA127" s="93">
        <f>SUM('13:20'!AA127)</f>
        <v>0</v>
      </c>
      <c r="AB127" s="315">
        <v>0.59</v>
      </c>
      <c r="AC127" s="238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8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SUM('13:20'!G128)</f>
        <v>0</v>
      </c>
      <c r="H128" s="93">
        <f>SUM('13:20'!H128)</f>
        <v>0</v>
      </c>
      <c r="I128" s="93">
        <f>SUM('13:20'!I128)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SUM('13:20'!N128)</f>
        <v>0</v>
      </c>
      <c r="O128" s="93">
        <f>SUM('13:20'!O128)</f>
        <v>0</v>
      </c>
      <c r="P128" s="93">
        <f>SUM('13:20'!P128)</f>
        <v>0</v>
      </c>
      <c r="Q128" s="93">
        <f>SUM('13:20'!Q128)</f>
        <v>0</v>
      </c>
      <c r="R128" s="93">
        <f>SUM('13:20'!R128)</f>
        <v>0</v>
      </c>
      <c r="S128" s="93">
        <f>SUM('13:20'!S128)</f>
        <v>0</v>
      </c>
      <c r="T128" s="93">
        <f>SUM('13:20'!T128)</f>
        <v>0</v>
      </c>
      <c r="U128" s="93">
        <f>SUM('13:20'!U128)</f>
        <v>0</v>
      </c>
      <c r="V128" s="202">
        <f t="shared" si="25"/>
        <v>0</v>
      </c>
      <c r="W128" s="33" t="str">
        <f t="shared" si="23"/>
        <v/>
      </c>
      <c r="X128" s="93">
        <f>SUM('13:20'!X128)</f>
        <v>0</v>
      </c>
      <c r="Y128" s="93">
        <f>SUM('13:20'!Y128)</f>
        <v>0</v>
      </c>
      <c r="Z128" s="93">
        <f>SUM('13:20'!Z128)</f>
        <v>0</v>
      </c>
      <c r="AA128" s="93">
        <f>SUM('13:20'!AA128)</f>
        <v>0</v>
      </c>
      <c r="AB128" s="315">
        <v>0.59</v>
      </c>
      <c r="AC128" s="238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80"/>
      <c r="B129" s="63" t="s">
        <v>95</v>
      </c>
      <c r="C129" s="219" t="s">
        <v>96</v>
      </c>
      <c r="D129" s="17">
        <v>5.03</v>
      </c>
      <c r="E129" s="17"/>
      <c r="F129" s="6"/>
      <c r="G129" s="93">
        <f>SUM('13:20'!G129)</f>
        <v>0</v>
      </c>
      <c r="H129" s="93">
        <f>SUM('13:20'!H129)</f>
        <v>0</v>
      </c>
      <c r="I129" s="93">
        <f>SUM('13:20'!I129)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SUM('13:20'!N129)</f>
        <v>0</v>
      </c>
      <c r="O129" s="93">
        <f>SUM('13:20'!O129)</f>
        <v>0</v>
      </c>
      <c r="P129" s="93">
        <f>SUM('13:20'!P129)</f>
        <v>0</v>
      </c>
      <c r="Q129" s="93">
        <f>SUM('13:20'!Q129)</f>
        <v>0</v>
      </c>
      <c r="R129" s="93">
        <f>SUM('13:20'!R129)</f>
        <v>0</v>
      </c>
      <c r="S129" s="93">
        <f>SUM('13:20'!S129)</f>
        <v>0</v>
      </c>
      <c r="T129" s="93">
        <f>SUM('13:20'!T129)</f>
        <v>0</v>
      </c>
      <c r="U129" s="93">
        <f>SUM('13:20'!U129)</f>
        <v>0</v>
      </c>
      <c r="V129" s="202">
        <f t="shared" si="25"/>
        <v>0</v>
      </c>
      <c r="W129" s="33" t="str">
        <f t="shared" si="23"/>
        <v/>
      </c>
      <c r="X129" s="93">
        <f>SUM('13:20'!X129)</f>
        <v>0</v>
      </c>
      <c r="Y129" s="93">
        <f>SUM('13:20'!Y129)</f>
        <v>0</v>
      </c>
      <c r="Z129" s="93">
        <f>SUM('13:20'!Z129)</f>
        <v>0</v>
      </c>
      <c r="AA129" s="93">
        <f>SUM('13:20'!AA129)</f>
        <v>0</v>
      </c>
      <c r="AB129" s="315">
        <v>0.59</v>
      </c>
      <c r="AC129" s="238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80">
        <v>30101067</v>
      </c>
      <c r="B130" s="185" t="s">
        <v>229</v>
      </c>
      <c r="C130" s="219" t="s">
        <v>82</v>
      </c>
      <c r="D130" s="17">
        <v>5.03</v>
      </c>
      <c r="E130" s="17"/>
      <c r="F130" s="6"/>
      <c r="G130" s="93">
        <f>SUM('13:20'!G130)</f>
        <v>0</v>
      </c>
      <c r="H130" s="93">
        <f>SUM('13:20'!H130)</f>
        <v>0</v>
      </c>
      <c r="I130" s="93">
        <f>SUM('13:20'!I130)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SUM('13:20'!N130)</f>
        <v>0</v>
      </c>
      <c r="O130" s="93">
        <f>SUM('13:20'!O130)</f>
        <v>0</v>
      </c>
      <c r="P130" s="93">
        <f>SUM('13:20'!P130)</f>
        <v>0</v>
      </c>
      <c r="Q130" s="93">
        <f>SUM('13:20'!Q130)</f>
        <v>0</v>
      </c>
      <c r="R130" s="93">
        <f>SUM('13:20'!R130)</f>
        <v>0</v>
      </c>
      <c r="S130" s="93">
        <f>SUM('13:20'!S130)</f>
        <v>0</v>
      </c>
      <c r="T130" s="93">
        <f>SUM('13:20'!T130)</f>
        <v>0</v>
      </c>
      <c r="U130" s="93">
        <f>SUM('13:20'!U130)</f>
        <v>0</v>
      </c>
      <c r="V130" s="202">
        <f t="shared" si="25"/>
        <v>0</v>
      </c>
      <c r="W130" s="33" t="str">
        <f t="shared" si="23"/>
        <v/>
      </c>
      <c r="X130" s="93">
        <f>SUM('13:20'!X130)</f>
        <v>0</v>
      </c>
      <c r="Y130" s="93">
        <f>SUM('13:20'!Y130)</f>
        <v>0</v>
      </c>
      <c r="Z130" s="93">
        <f>SUM('13:20'!Z130)</f>
        <v>0</v>
      </c>
      <c r="AA130" s="93">
        <f>SUM('13:20'!AA130)</f>
        <v>0</v>
      </c>
      <c r="AB130" s="315"/>
      <c r="AC130" s="238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80">
        <v>30101068</v>
      </c>
      <c r="B131" s="63" t="s">
        <v>97</v>
      </c>
      <c r="C131" s="219" t="s">
        <v>72</v>
      </c>
      <c r="D131" s="17">
        <v>5.03</v>
      </c>
      <c r="E131" s="17"/>
      <c r="F131" s="6"/>
      <c r="G131" s="93">
        <f>SUM('13:20'!G131)</f>
        <v>0</v>
      </c>
      <c r="H131" s="93">
        <f>SUM('13:20'!H131)</f>
        <v>0</v>
      </c>
      <c r="I131" s="93">
        <f>SUM('13:20'!I131)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SUM('13:20'!N131)</f>
        <v>0</v>
      </c>
      <c r="O131" s="93">
        <f>SUM('13:20'!O131)</f>
        <v>0</v>
      </c>
      <c r="P131" s="93">
        <f>SUM('13:20'!P131)</f>
        <v>0</v>
      </c>
      <c r="Q131" s="93">
        <f>SUM('13:20'!Q131)</f>
        <v>0</v>
      </c>
      <c r="R131" s="93">
        <f>SUM('13:20'!R131)</f>
        <v>0</v>
      </c>
      <c r="S131" s="93">
        <f>SUM('13:20'!S131)</f>
        <v>0</v>
      </c>
      <c r="T131" s="93">
        <f>SUM('13:20'!T131)</f>
        <v>0</v>
      </c>
      <c r="U131" s="93">
        <f>SUM('13:20'!U131)</f>
        <v>0</v>
      </c>
      <c r="V131" s="202">
        <f t="shared" si="25"/>
        <v>0</v>
      </c>
      <c r="W131" s="33" t="str">
        <f t="shared" si="23"/>
        <v/>
      </c>
      <c r="X131" s="93">
        <f>SUM('13:20'!X131)</f>
        <v>0</v>
      </c>
      <c r="Y131" s="93">
        <f>SUM('13:20'!Y131)</f>
        <v>0</v>
      </c>
      <c r="Z131" s="93">
        <f>SUM('13:20'!Z131)</f>
        <v>0</v>
      </c>
      <c r="AA131" s="93">
        <f>SUM('13:20'!AA131)</f>
        <v>0</v>
      </c>
      <c r="AB131" s="315"/>
      <c r="AC131" s="238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80">
        <v>30101069</v>
      </c>
      <c r="B132" s="63" t="s">
        <v>97</v>
      </c>
      <c r="C132" s="219" t="s">
        <v>60</v>
      </c>
      <c r="D132" s="17">
        <v>5.03</v>
      </c>
      <c r="E132" s="17"/>
      <c r="F132" s="6"/>
      <c r="G132" s="93">
        <f>SUM('13:20'!G132)</f>
        <v>0</v>
      </c>
      <c r="H132" s="93">
        <f>SUM('13:20'!H132)</f>
        <v>0</v>
      </c>
      <c r="I132" s="93">
        <f>SUM('13:20'!I132)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SUM('13:20'!N132)</f>
        <v>0</v>
      </c>
      <c r="O132" s="93">
        <f>SUM('13:20'!O132)</f>
        <v>0</v>
      </c>
      <c r="P132" s="93">
        <f>SUM('13:20'!P132)</f>
        <v>0</v>
      </c>
      <c r="Q132" s="93">
        <f>SUM('13:20'!Q132)</f>
        <v>0</v>
      </c>
      <c r="R132" s="93">
        <f>SUM('13:20'!R132)</f>
        <v>0</v>
      </c>
      <c r="S132" s="93">
        <f>SUM('13:20'!S132)</f>
        <v>0</v>
      </c>
      <c r="T132" s="93">
        <f>SUM('13:20'!T132)</f>
        <v>0</v>
      </c>
      <c r="U132" s="93">
        <f>SUM('13:20'!U132)</f>
        <v>0</v>
      </c>
      <c r="V132" s="202">
        <f t="shared" si="25"/>
        <v>0</v>
      </c>
      <c r="W132" s="33" t="str">
        <f t="shared" si="23"/>
        <v/>
      </c>
      <c r="X132" s="93">
        <f>SUM('13:20'!X132)</f>
        <v>0</v>
      </c>
      <c r="Y132" s="93">
        <f>SUM('13:20'!Y132)</f>
        <v>0</v>
      </c>
      <c r="Z132" s="93">
        <f>SUM('13:20'!Z132)</f>
        <v>0</v>
      </c>
      <c r="AA132" s="93">
        <f>SUM('13:20'!AA132)</f>
        <v>0</v>
      </c>
      <c r="AB132" s="315"/>
      <c r="AC132" s="238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80">
        <v>30101070</v>
      </c>
      <c r="B133" s="63" t="s">
        <v>97</v>
      </c>
      <c r="C133" s="219" t="s">
        <v>96</v>
      </c>
      <c r="D133" s="17">
        <v>5.03</v>
      </c>
      <c r="E133" s="17"/>
      <c r="F133" s="6"/>
      <c r="G133" s="93">
        <f>SUM('13:20'!G133)</f>
        <v>0</v>
      </c>
      <c r="H133" s="93">
        <f>SUM('13:20'!H133)</f>
        <v>0</v>
      </c>
      <c r="I133" s="93">
        <f>SUM('13:20'!I133)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SUM('13:20'!N133)</f>
        <v>0</v>
      </c>
      <c r="O133" s="93">
        <f>SUM('13:20'!O133)</f>
        <v>0</v>
      </c>
      <c r="P133" s="93">
        <f>SUM('13:20'!P133)</f>
        <v>0</v>
      </c>
      <c r="Q133" s="93">
        <f>SUM('13:20'!Q133)</f>
        <v>0</v>
      </c>
      <c r="R133" s="93">
        <f>SUM('13:20'!R133)</f>
        <v>0</v>
      </c>
      <c r="S133" s="93">
        <f>SUM('13:20'!S133)</f>
        <v>0</v>
      </c>
      <c r="T133" s="93">
        <f>SUM('13:20'!T133)</f>
        <v>0</v>
      </c>
      <c r="U133" s="93">
        <f>SUM('13:20'!U133)</f>
        <v>0</v>
      </c>
      <c r="V133" s="202">
        <f t="shared" si="25"/>
        <v>0</v>
      </c>
      <c r="W133" s="33" t="str">
        <f t="shared" si="23"/>
        <v/>
      </c>
      <c r="X133" s="93">
        <f>SUM('13:20'!X133)</f>
        <v>0</v>
      </c>
      <c r="Y133" s="93">
        <f>SUM('13:20'!Y133)</f>
        <v>0</v>
      </c>
      <c r="Z133" s="93">
        <f>SUM('13:20'!Z133)</f>
        <v>0</v>
      </c>
      <c r="AA133" s="93">
        <f>SUM('13:20'!AA133)</f>
        <v>0</v>
      </c>
      <c r="AB133" s="315"/>
      <c r="AC133" s="238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80">
        <v>30101071</v>
      </c>
      <c r="B134" s="63" t="s">
        <v>97</v>
      </c>
      <c r="C134" s="219" t="s">
        <v>73</v>
      </c>
      <c r="D134" s="17">
        <v>5.03</v>
      </c>
      <c r="E134" s="17"/>
      <c r="F134" s="6"/>
      <c r="G134" s="93">
        <f>SUM('13:20'!G134)</f>
        <v>0</v>
      </c>
      <c r="H134" s="93">
        <f>SUM('13:20'!H134)</f>
        <v>0</v>
      </c>
      <c r="I134" s="93">
        <f>SUM('13:20'!I134)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SUM('13:20'!N134)</f>
        <v>0</v>
      </c>
      <c r="O134" s="93">
        <f>SUM('13:20'!O134)</f>
        <v>0</v>
      </c>
      <c r="P134" s="93">
        <f>SUM('13:20'!P134)</f>
        <v>0</v>
      </c>
      <c r="Q134" s="93">
        <f>SUM('13:20'!Q134)</f>
        <v>0</v>
      </c>
      <c r="R134" s="93">
        <f>SUM('13:20'!R134)</f>
        <v>0</v>
      </c>
      <c r="S134" s="93">
        <f>SUM('13:20'!S134)</f>
        <v>0</v>
      </c>
      <c r="T134" s="93">
        <f>SUM('13:20'!T134)</f>
        <v>0</v>
      </c>
      <c r="U134" s="93">
        <f>SUM('13:20'!U134)</f>
        <v>0</v>
      </c>
      <c r="V134" s="202">
        <f t="shared" si="25"/>
        <v>0</v>
      </c>
      <c r="W134" s="33" t="str">
        <f t="shared" si="23"/>
        <v/>
      </c>
      <c r="X134" s="93">
        <f>SUM('13:20'!X134)</f>
        <v>0</v>
      </c>
      <c r="Y134" s="93">
        <f>SUM('13:20'!Y134)</f>
        <v>0</v>
      </c>
      <c r="Z134" s="93">
        <f>SUM('13:20'!Z134)</f>
        <v>0</v>
      </c>
      <c r="AA134" s="93">
        <f>SUM('13:20'!AA134)</f>
        <v>0</v>
      </c>
      <c r="AB134" s="315"/>
      <c r="AC134" s="238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SUM('13:20'!G135)</f>
        <v>0</v>
      </c>
      <c r="H135" s="93">
        <f>SUM('13:20'!H135)</f>
        <v>0</v>
      </c>
      <c r="I135" s="93">
        <f>SUM('13:20'!I135)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SUM('13:20'!N135)</f>
        <v>0</v>
      </c>
      <c r="O135" s="93">
        <f>SUM('13:20'!O135)</f>
        <v>0</v>
      </c>
      <c r="P135" s="93">
        <f>SUM('13:20'!P135)</f>
        <v>0</v>
      </c>
      <c r="Q135" s="93">
        <f>SUM('13:20'!Q135)</f>
        <v>0</v>
      </c>
      <c r="R135" s="93">
        <f>SUM('13:20'!R135)</f>
        <v>0</v>
      </c>
      <c r="S135" s="93">
        <f>SUM('13:20'!S135)</f>
        <v>0</v>
      </c>
      <c r="T135" s="93">
        <f>SUM('13:20'!T135)</f>
        <v>0</v>
      </c>
      <c r="U135" s="93">
        <f>SUM('13:20'!U135)</f>
        <v>0</v>
      </c>
      <c r="V135" s="202">
        <f t="shared" si="25"/>
        <v>0</v>
      </c>
      <c r="W135" s="33" t="str">
        <f t="shared" si="23"/>
        <v/>
      </c>
      <c r="X135" s="93">
        <f>SUM('13:20'!X135)</f>
        <v>0</v>
      </c>
      <c r="Y135" s="93">
        <f>SUM('13:20'!Y135)</f>
        <v>0</v>
      </c>
      <c r="Z135" s="93">
        <f>SUM('13:20'!Z135)</f>
        <v>0</v>
      </c>
      <c r="AA135" s="93">
        <f>SUM('13:20'!AA135)</f>
        <v>0</v>
      </c>
      <c r="AB135" s="315">
        <v>0.43</v>
      </c>
      <c r="AC135" s="238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SUM('13:20'!G136)</f>
        <v>357</v>
      </c>
      <c r="H136" s="93">
        <f>SUM('13:20'!H136)</f>
        <v>1806.4199999999998</v>
      </c>
      <c r="I136" s="93">
        <f>SUM('13:20'!I136)</f>
        <v>13.5</v>
      </c>
      <c r="J136" s="31">
        <f t="array" ref="J136">IF(ISERROR(G136/I136),"",G136/I136)</f>
        <v>26.444444444444443</v>
      </c>
      <c r="K136" s="35">
        <f t="array" ref="K136">IF(ISERROR(G136/L136),"",G136/L136)</f>
        <v>15.521739130434783</v>
      </c>
      <c r="L136" s="87">
        <v>23</v>
      </c>
      <c r="M136" s="36">
        <f t="shared" si="24"/>
        <v>-2.0217391304347831</v>
      </c>
      <c r="N136" s="93">
        <f>SUM('13:20'!N136)</f>
        <v>0</v>
      </c>
      <c r="O136" s="93">
        <f>SUM('13:20'!O136)</f>
        <v>0</v>
      </c>
      <c r="P136" s="93">
        <f>SUM('13:20'!P136)</f>
        <v>0</v>
      </c>
      <c r="Q136" s="93">
        <f>SUM('13:20'!Q136)</f>
        <v>0</v>
      </c>
      <c r="R136" s="93">
        <f>SUM('13:20'!R136)</f>
        <v>0</v>
      </c>
      <c r="S136" s="93">
        <f>SUM('13:20'!S136)</f>
        <v>0</v>
      </c>
      <c r="T136" s="93">
        <f>SUM('13:20'!T136)</f>
        <v>0</v>
      </c>
      <c r="U136" s="93">
        <f>SUM('13:20'!U136)</f>
        <v>0</v>
      </c>
      <c r="V136" s="202">
        <f t="shared" si="25"/>
        <v>0</v>
      </c>
      <c r="W136" s="33">
        <f t="shared" si="23"/>
        <v>0</v>
      </c>
      <c r="X136" s="93">
        <f>SUM('13:20'!X136)</f>
        <v>0</v>
      </c>
      <c r="Y136" s="93">
        <f>SUM('13:20'!Y136)</f>
        <v>0</v>
      </c>
      <c r="Z136" s="93">
        <f>SUM('13:20'!Z136)</f>
        <v>0</v>
      </c>
      <c r="AA136" s="93">
        <f>SUM('13:20'!AA136)</f>
        <v>0</v>
      </c>
      <c r="AB136" s="315">
        <v>0.43</v>
      </c>
      <c r="AC136" s="238">
        <f t="shared" ref="AC136:AC162" si="26">AB136*G136</f>
        <v>153.51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10" t="s">
        <v>99</v>
      </c>
      <c r="B137" s="611"/>
      <c r="C137" s="215" t="s">
        <v>71</v>
      </c>
      <c r="D137" s="20"/>
      <c r="E137" s="20"/>
      <c r="F137" s="32"/>
      <c r="G137" s="99">
        <f>SUM(G122:G136)</f>
        <v>1287</v>
      </c>
      <c r="H137" s="30">
        <f>SUM(H122:H136)</f>
        <v>6488.630000000001</v>
      </c>
      <c r="I137" s="30">
        <f>SUM(I122:I136)</f>
        <v>52</v>
      </c>
      <c r="J137" s="31">
        <f t="array" ref="J137">IF(ISERROR(G137/I137),"",G137/I137)</f>
        <v>24.75</v>
      </c>
      <c r="K137" s="30">
        <f>SUM(K122:K136)</f>
        <v>57.031739130434786</v>
      </c>
      <c r="L137" s="98"/>
      <c r="M137" s="89">
        <f>SUM(M122:M136)</f>
        <v>-5.0317391304347829</v>
      </c>
      <c r="N137" s="30">
        <f>SUM(N122:N136)</f>
        <v>0</v>
      </c>
      <c r="O137" s="93">
        <f>SUM('13:20'!O137)</f>
        <v>0</v>
      </c>
      <c r="P137" s="93">
        <f>SUM('13:20'!P137)</f>
        <v>0</v>
      </c>
      <c r="Q137" s="93">
        <f>SUM('13:20'!Q137)</f>
        <v>0</v>
      </c>
      <c r="R137" s="93">
        <f>SUM('13:20'!R137)</f>
        <v>0</v>
      </c>
      <c r="S137" s="93">
        <f>SUM('13:20'!S137)</f>
        <v>0</v>
      </c>
      <c r="T137" s="93">
        <f>SUM('13:20'!T137)</f>
        <v>0</v>
      </c>
      <c r="U137" s="93">
        <f>SUM('13:20'!U137)</f>
        <v>0</v>
      </c>
      <c r="V137" s="204">
        <f>SUM(V122:V136)</f>
        <v>0</v>
      </c>
      <c r="W137" s="33">
        <f t="shared" si="23"/>
        <v>0</v>
      </c>
      <c r="X137" s="93">
        <f>SUM('13:20'!X137)</f>
        <v>0</v>
      </c>
      <c r="Y137" s="93">
        <f>SUM('13:20'!Y137)</f>
        <v>0</v>
      </c>
      <c r="Z137" s="93">
        <f>SUM('13:20'!Z137)</f>
        <v>0</v>
      </c>
      <c r="AA137" s="93">
        <f>SUM('13:20'!AA137)</f>
        <v>0</v>
      </c>
      <c r="AB137" s="315"/>
      <c r="AC137" s="239">
        <f>SUM(AC122:AC136)</f>
        <v>582.22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SUM('13:20'!G138)</f>
        <v>0</v>
      </c>
      <c r="H138" s="93">
        <f>SUM('13:20'!H138)</f>
        <v>0</v>
      </c>
      <c r="I138" s="93">
        <f>SUM('13:20'!I138)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SUM('13:20'!N138)</f>
        <v>0</v>
      </c>
      <c r="O138" s="93">
        <f>SUM('13:20'!O138)</f>
        <v>0</v>
      </c>
      <c r="P138" s="93">
        <f>SUM('13:20'!P138)</f>
        <v>0</v>
      </c>
      <c r="Q138" s="93">
        <f>SUM('13:20'!Q138)</f>
        <v>0</v>
      </c>
      <c r="R138" s="93">
        <f>SUM('13:20'!R138)</f>
        <v>0</v>
      </c>
      <c r="S138" s="93">
        <f>SUM('13:20'!S138)</f>
        <v>0</v>
      </c>
      <c r="T138" s="93">
        <f>SUM('13:20'!T138)</f>
        <v>0</v>
      </c>
      <c r="U138" s="93">
        <f>SUM('13:20'!U138)</f>
        <v>0</v>
      </c>
      <c r="V138" s="202">
        <f t="shared" ref="V138:V147" si="28">SUM(X138:AA138)</f>
        <v>0</v>
      </c>
      <c r="W138" s="33" t="str">
        <f t="shared" si="23"/>
        <v/>
      </c>
      <c r="X138" s="93">
        <f>SUM('13:20'!X138)</f>
        <v>0</v>
      </c>
      <c r="Y138" s="93">
        <f>SUM('13:20'!Y138)</f>
        <v>0</v>
      </c>
      <c r="Z138" s="93">
        <f>SUM('13:20'!Z138)</f>
        <v>0</v>
      </c>
      <c r="AA138" s="93">
        <f>SUM('13:20'!AA138)</f>
        <v>0</v>
      </c>
      <c r="AB138" s="315">
        <v>0.48</v>
      </c>
      <c r="AC138" s="238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SUM('13:20'!G139)</f>
        <v>0</v>
      </c>
      <c r="H139" s="93">
        <f>SUM('13:20'!H139)</f>
        <v>0</v>
      </c>
      <c r="I139" s="93">
        <f>SUM('13:20'!I139)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SUM('13:20'!N139)</f>
        <v>0</v>
      </c>
      <c r="O139" s="93">
        <f>SUM('13:20'!O139)</f>
        <v>0</v>
      </c>
      <c r="P139" s="93">
        <f>SUM('13:20'!P139)</f>
        <v>0</v>
      </c>
      <c r="Q139" s="93">
        <f>SUM('13:20'!Q139)</f>
        <v>0</v>
      </c>
      <c r="R139" s="93">
        <f>SUM('13:20'!R139)</f>
        <v>0</v>
      </c>
      <c r="S139" s="93">
        <f>SUM('13:20'!S139)</f>
        <v>0</v>
      </c>
      <c r="T139" s="93">
        <f>SUM('13:20'!T139)</f>
        <v>0</v>
      </c>
      <c r="U139" s="93">
        <f>SUM('13:20'!U139)</f>
        <v>0</v>
      </c>
      <c r="V139" s="202">
        <f t="shared" si="28"/>
        <v>0</v>
      </c>
      <c r="W139" s="33" t="str">
        <f t="shared" si="23"/>
        <v/>
      </c>
      <c r="X139" s="93">
        <f>SUM('13:20'!X139)</f>
        <v>0</v>
      </c>
      <c r="Y139" s="93">
        <f>SUM('13:20'!Y139)</f>
        <v>0</v>
      </c>
      <c r="Z139" s="93">
        <f>SUM('13:20'!Z139)</f>
        <v>0</v>
      </c>
      <c r="AA139" s="93">
        <f>SUM('13:20'!AA139)</f>
        <v>0</v>
      </c>
      <c r="AB139" s="315">
        <v>0.48</v>
      </c>
      <c r="AC139" s="238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SUM('13:20'!G140)</f>
        <v>0</v>
      </c>
      <c r="H140" s="93">
        <f>SUM('13:20'!H140)</f>
        <v>0</v>
      </c>
      <c r="I140" s="93">
        <f>SUM('13:20'!I140)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SUM('13:20'!N140)</f>
        <v>0</v>
      </c>
      <c r="O140" s="93">
        <f>SUM('13:20'!O140)</f>
        <v>0</v>
      </c>
      <c r="P140" s="93">
        <f>SUM('13:20'!P140)</f>
        <v>0</v>
      </c>
      <c r="Q140" s="93">
        <f>SUM('13:20'!Q140)</f>
        <v>0</v>
      </c>
      <c r="R140" s="93">
        <f>SUM('13:20'!R140)</f>
        <v>0</v>
      </c>
      <c r="S140" s="93">
        <f>SUM('13:20'!S140)</f>
        <v>0</v>
      </c>
      <c r="T140" s="93">
        <f>SUM('13:20'!T140)</f>
        <v>0</v>
      </c>
      <c r="U140" s="93">
        <f>SUM('13:20'!U140)</f>
        <v>0</v>
      </c>
      <c r="V140" s="202">
        <f t="shared" si="28"/>
        <v>0</v>
      </c>
      <c r="W140" s="33" t="str">
        <f t="shared" si="23"/>
        <v/>
      </c>
      <c r="X140" s="93">
        <f>SUM('13:20'!X140)</f>
        <v>0</v>
      </c>
      <c r="Y140" s="93">
        <f>SUM('13:20'!Y140)</f>
        <v>0</v>
      </c>
      <c r="Z140" s="93">
        <f>SUM('13:20'!Z140)</f>
        <v>0</v>
      </c>
      <c r="AA140" s="93">
        <f>SUM('13:20'!AA140)</f>
        <v>0</v>
      </c>
      <c r="AB140" s="315">
        <v>0.48</v>
      </c>
      <c r="AC140" s="238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6"/>
      <c r="B141" s="188" t="s">
        <v>492</v>
      </c>
      <c r="C141" s="16" t="s">
        <v>66</v>
      </c>
      <c r="D141" s="17">
        <v>5.04</v>
      </c>
      <c r="E141" s="17"/>
      <c r="F141" s="6"/>
      <c r="G141" s="93">
        <f>SUM('13:20'!G141)</f>
        <v>0</v>
      </c>
      <c r="H141" s="93">
        <f>SUM('13:20'!H141)</f>
        <v>0</v>
      </c>
      <c r="I141" s="93">
        <f>SUM('13:20'!I141)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SUM('13:20'!N141)</f>
        <v>0</v>
      </c>
      <c r="O141" s="93">
        <f>SUM('13:20'!O141)</f>
        <v>0</v>
      </c>
      <c r="P141" s="93">
        <f>SUM('13:20'!P141)</f>
        <v>0</v>
      </c>
      <c r="Q141" s="93">
        <f>SUM('13:20'!Q141)</f>
        <v>0</v>
      </c>
      <c r="R141" s="93">
        <f>SUM('13:20'!R141)</f>
        <v>0</v>
      </c>
      <c r="S141" s="93">
        <f>SUM('13:20'!S141)</f>
        <v>0</v>
      </c>
      <c r="T141" s="93">
        <f>SUM('13:20'!T141)</f>
        <v>0</v>
      </c>
      <c r="U141" s="93">
        <f>SUM('13:20'!U141)</f>
        <v>0</v>
      </c>
      <c r="V141" s="202">
        <f t="shared" si="28"/>
        <v>0</v>
      </c>
      <c r="W141" s="33" t="str">
        <f t="shared" si="23"/>
        <v/>
      </c>
      <c r="X141" s="93">
        <f>SUM('13:20'!X141)</f>
        <v>0</v>
      </c>
      <c r="Y141" s="93">
        <f>SUM('13:20'!Y141)</f>
        <v>0</v>
      </c>
      <c r="Z141" s="93">
        <f>SUM('13:20'!Z141)</f>
        <v>0</v>
      </c>
      <c r="AA141" s="93">
        <f>SUM('13:20'!AA141)</f>
        <v>0</v>
      </c>
      <c r="AB141" s="315">
        <v>0.48</v>
      </c>
      <c r="AC141" s="238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SUM('13:20'!G142)</f>
        <v>0</v>
      </c>
      <c r="H142" s="93">
        <f>SUM('13:20'!H142)</f>
        <v>0</v>
      </c>
      <c r="I142" s="93">
        <f>SUM('13:20'!I142)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SUM('13:20'!N142)</f>
        <v>0</v>
      </c>
      <c r="O142" s="93">
        <f>SUM('13:20'!O142)</f>
        <v>0</v>
      </c>
      <c r="P142" s="93">
        <f>SUM('13:20'!P142)</f>
        <v>0</v>
      </c>
      <c r="Q142" s="93">
        <f>SUM('13:20'!Q142)</f>
        <v>0</v>
      </c>
      <c r="R142" s="93">
        <f>SUM('13:20'!R142)</f>
        <v>0</v>
      </c>
      <c r="S142" s="93">
        <f>SUM('13:20'!S142)</f>
        <v>0</v>
      </c>
      <c r="T142" s="93">
        <f>SUM('13:20'!T142)</f>
        <v>0</v>
      </c>
      <c r="U142" s="93">
        <f>SUM('13:20'!U142)</f>
        <v>0</v>
      </c>
      <c r="V142" s="202">
        <f t="shared" si="28"/>
        <v>0</v>
      </c>
      <c r="W142" s="33" t="str">
        <f t="shared" si="23"/>
        <v/>
      </c>
      <c r="X142" s="93">
        <f>SUM('13:20'!X142)</f>
        <v>0</v>
      </c>
      <c r="Y142" s="93">
        <f>SUM('13:20'!Y142)</f>
        <v>0</v>
      </c>
      <c r="Z142" s="93">
        <f>SUM('13:20'!Z142)</f>
        <v>0</v>
      </c>
      <c r="AA142" s="93">
        <f>SUM('13:20'!AA142)</f>
        <v>0</v>
      </c>
      <c r="AB142" s="315">
        <v>0.48</v>
      </c>
      <c r="AC142" s="238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6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SUM('13:20'!G143)</f>
        <v>0</v>
      </c>
      <c r="H143" s="93">
        <f>SUM('13:20'!H143)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318">
        <v>0.56000000000000005</v>
      </c>
      <c r="AC143" s="238">
        <f t="shared" si="2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6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SUM('13:20'!G144)</f>
        <v>0</v>
      </c>
      <c r="H144" s="93">
        <f>SUM('13:20'!H144)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339">
        <v>0.56000000000000005</v>
      </c>
      <c r="AC144" s="238">
        <f t="shared" si="2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6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SUM('13:20'!G145)</f>
        <v>0</v>
      </c>
      <c r="H145" s="93">
        <f>SUM('13:20'!H145)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339">
        <v>0.56000000000000005</v>
      </c>
      <c r="AC145" s="238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6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SUM('13:20'!G146)</f>
        <v>0</v>
      </c>
      <c r="H146" s="93">
        <f>SUM('13:20'!H146)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371">
        <v>0.56000000000000005</v>
      </c>
      <c r="AC146" s="238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SUM('13:20'!G147)</f>
        <v>0</v>
      </c>
      <c r="H147" s="93">
        <f>SUM('13:20'!H147)</f>
        <v>0</v>
      </c>
      <c r="I147" s="93">
        <f>SUM('13:20'!I147)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SUM('13:20'!N147)</f>
        <v>0</v>
      </c>
      <c r="O147" s="93">
        <f>SUM('13:20'!O147)</f>
        <v>0</v>
      </c>
      <c r="P147" s="93">
        <f>SUM('13:20'!P147)</f>
        <v>0</v>
      </c>
      <c r="Q147" s="93">
        <f>SUM('13:20'!Q147)</f>
        <v>0</v>
      </c>
      <c r="R147" s="93">
        <f>SUM('13:20'!R147)</f>
        <v>0</v>
      </c>
      <c r="S147" s="93">
        <f>SUM('13:20'!S147)</f>
        <v>0</v>
      </c>
      <c r="T147" s="93">
        <f>SUM('13:20'!T147)</f>
        <v>0</v>
      </c>
      <c r="U147" s="93">
        <f>SUM('13:20'!U147)</f>
        <v>0</v>
      </c>
      <c r="V147" s="202">
        <f t="shared" si="28"/>
        <v>0</v>
      </c>
      <c r="W147" s="33" t="str">
        <f t="shared" si="23"/>
        <v/>
      </c>
      <c r="X147" s="93">
        <f>SUM('13:20'!X147)</f>
        <v>0</v>
      </c>
      <c r="Y147" s="93">
        <f>SUM('13:20'!Y147)</f>
        <v>0</v>
      </c>
      <c r="Z147" s="93">
        <f>SUM('13:20'!Z147)</f>
        <v>0</v>
      </c>
      <c r="AA147" s="93">
        <f>SUM('13:20'!AA147)</f>
        <v>0</v>
      </c>
      <c r="AB147" s="315">
        <v>0.48</v>
      </c>
      <c r="AC147" s="238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10" t="s">
        <v>102</v>
      </c>
      <c r="B148" s="611"/>
      <c r="C148" s="215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15"/>
      <c r="AC148" s="239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9">
        <v>30700013</v>
      </c>
      <c r="B149" s="64" t="s">
        <v>470</v>
      </c>
      <c r="C149" s="214"/>
      <c r="D149" s="17">
        <v>3.65</v>
      </c>
      <c r="E149" s="17"/>
      <c r="F149" s="53"/>
      <c r="G149" s="93">
        <f>SUM('13:20'!G149)</f>
        <v>0</v>
      </c>
      <c r="H149" s="93">
        <f>SUM('13:20'!H149)</f>
        <v>0</v>
      </c>
      <c r="I149" s="93">
        <f>SUM('13:20'!I149)</f>
        <v>0</v>
      </c>
      <c r="J149" s="31" t="str">
        <f t="array" ref="J149">IF(ISERROR(G149/I149),"",G149/I149)</f>
        <v/>
      </c>
      <c r="K149" s="218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SUM('13:20'!N149)</f>
        <v>0</v>
      </c>
      <c r="O149" s="93">
        <f>SUM('13:20'!O149)</f>
        <v>0</v>
      </c>
      <c r="P149" s="93">
        <f>SUM('13:20'!P149)</f>
        <v>0</v>
      </c>
      <c r="Q149" s="93">
        <f>SUM('13:20'!Q149)</f>
        <v>0</v>
      </c>
      <c r="R149" s="93">
        <f>SUM('13:20'!R149)</f>
        <v>0</v>
      </c>
      <c r="S149" s="93">
        <f>SUM('13:20'!S149)</f>
        <v>0</v>
      </c>
      <c r="T149" s="93">
        <f>SUM('13:20'!T149)</f>
        <v>0</v>
      </c>
      <c r="U149" s="93">
        <f>SUM('13:20'!U149)</f>
        <v>0</v>
      </c>
      <c r="V149" s="202">
        <f>SUM(X149:AA149)</f>
        <v>0</v>
      </c>
      <c r="W149" s="33" t="str">
        <f t="shared" si="23"/>
        <v/>
      </c>
      <c r="X149" s="93">
        <f>SUM('13:20'!X149)</f>
        <v>0</v>
      </c>
      <c r="Y149" s="93">
        <f>SUM('13:20'!Y149)</f>
        <v>0</v>
      </c>
      <c r="Z149" s="93">
        <f>SUM('13:20'!Z149)</f>
        <v>0</v>
      </c>
      <c r="AA149" s="93">
        <f>SUM('13:20'!AA149)</f>
        <v>0</v>
      </c>
      <c r="AB149" s="315">
        <v>2.0699999999999998</v>
      </c>
      <c r="AC149" s="238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9">
        <v>30700014</v>
      </c>
      <c r="B150" s="64" t="s">
        <v>0</v>
      </c>
      <c r="C150" s="214"/>
      <c r="D150" s="17">
        <v>6.58</v>
      </c>
      <c r="E150" s="17"/>
      <c r="F150" s="6"/>
      <c r="G150" s="93">
        <f>SUM('13:20'!G150)</f>
        <v>0</v>
      </c>
      <c r="H150" s="93">
        <f>SUM('13:20'!H150)</f>
        <v>0</v>
      </c>
      <c r="I150" s="93">
        <f>SUM('13:20'!I150)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SUM('13:20'!N150)</f>
        <v>0</v>
      </c>
      <c r="O150" s="93">
        <f>SUM('13:20'!O150)</f>
        <v>0</v>
      </c>
      <c r="P150" s="93">
        <f>SUM('13:20'!P150)</f>
        <v>0</v>
      </c>
      <c r="Q150" s="93">
        <f>SUM('13:20'!Q150)</f>
        <v>0</v>
      </c>
      <c r="R150" s="93">
        <f>SUM('13:20'!R150)</f>
        <v>0</v>
      </c>
      <c r="S150" s="93">
        <f>SUM('13:20'!S150)</f>
        <v>0</v>
      </c>
      <c r="T150" s="93">
        <f>SUM('13:20'!T150)</f>
        <v>0</v>
      </c>
      <c r="U150" s="93">
        <f>SUM('13:20'!U150)</f>
        <v>0</v>
      </c>
      <c r="V150" s="202">
        <f>SUM(X150:AA150)</f>
        <v>0</v>
      </c>
      <c r="W150" s="33" t="str">
        <f t="shared" si="23"/>
        <v/>
      </c>
      <c r="X150" s="93">
        <f>SUM('13:20'!X150)</f>
        <v>0</v>
      </c>
      <c r="Y150" s="93">
        <f>SUM('13:20'!Y150)</f>
        <v>0</v>
      </c>
      <c r="Z150" s="93">
        <f>SUM('13:20'!Z150)</f>
        <v>0</v>
      </c>
      <c r="AA150" s="93">
        <f>SUM('13:20'!AA150)</f>
        <v>0</v>
      </c>
      <c r="AB150" s="315">
        <v>2.0699999999999998</v>
      </c>
      <c r="AC150" s="238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14"/>
      <c r="D151" s="17">
        <v>7.8</v>
      </c>
      <c r="E151" s="17"/>
      <c r="F151" s="6"/>
      <c r="G151" s="93">
        <f>SUM('13:20'!G151)</f>
        <v>0</v>
      </c>
      <c r="H151" s="93">
        <f>SUM('13:20'!H151)</f>
        <v>0</v>
      </c>
      <c r="I151" s="93">
        <f>SUM('13:20'!I151)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SUM('13:20'!N151)</f>
        <v>0</v>
      </c>
      <c r="O151" s="93">
        <f>SUM('13:20'!O151)</f>
        <v>0</v>
      </c>
      <c r="P151" s="93">
        <f>SUM('13:20'!P151)</f>
        <v>0</v>
      </c>
      <c r="Q151" s="93">
        <f>SUM('13:20'!Q151)</f>
        <v>0</v>
      </c>
      <c r="R151" s="93">
        <f>SUM('13:20'!R151)</f>
        <v>0</v>
      </c>
      <c r="S151" s="93">
        <f>SUM('13:20'!S151)</f>
        <v>0</v>
      </c>
      <c r="T151" s="93">
        <f>SUM('13:20'!T151)</f>
        <v>0</v>
      </c>
      <c r="U151" s="93">
        <f>SUM('13:20'!U151)</f>
        <v>0</v>
      </c>
      <c r="V151" s="202">
        <f>SUM(X151:AA151)</f>
        <v>0</v>
      </c>
      <c r="W151" s="33" t="str">
        <f t="shared" si="23"/>
        <v/>
      </c>
      <c r="X151" s="93">
        <f>SUM('13:20'!X151)</f>
        <v>0</v>
      </c>
      <c r="Y151" s="93">
        <f>SUM('13:20'!Y151)</f>
        <v>0</v>
      </c>
      <c r="Z151" s="93">
        <f>SUM('13:20'!Z151)</f>
        <v>0</v>
      </c>
      <c r="AA151" s="93">
        <f>SUM('13:20'!AA151)</f>
        <v>0</v>
      </c>
      <c r="AB151" s="315">
        <v>2.25</v>
      </c>
      <c r="AC151" s="238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9">
        <v>30700017</v>
      </c>
      <c r="B152" s="64" t="s">
        <v>2</v>
      </c>
      <c r="C152" s="214"/>
      <c r="D152" s="17">
        <v>4.4000000000000004</v>
      </c>
      <c r="E152" s="17"/>
      <c r="F152" s="6"/>
      <c r="G152" s="93">
        <f>SUM('13:20'!G152)</f>
        <v>0</v>
      </c>
      <c r="H152" s="93">
        <f>SUM('13:20'!H152)</f>
        <v>0</v>
      </c>
      <c r="I152" s="93">
        <f>SUM('13:20'!I152)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SUM('13:20'!N152)</f>
        <v>0</v>
      </c>
      <c r="O152" s="93">
        <f>SUM('13:20'!O152)</f>
        <v>0</v>
      </c>
      <c r="P152" s="93">
        <f>SUM('13:20'!P152)</f>
        <v>0</v>
      </c>
      <c r="Q152" s="93">
        <f>SUM('13:20'!Q152)</f>
        <v>0</v>
      </c>
      <c r="R152" s="93">
        <f>SUM('13:20'!R152)</f>
        <v>0</v>
      </c>
      <c r="S152" s="93">
        <f>SUM('13:20'!S152)</f>
        <v>0</v>
      </c>
      <c r="T152" s="93">
        <f>SUM('13:20'!T152)</f>
        <v>0</v>
      </c>
      <c r="U152" s="93">
        <f>SUM('13:20'!U152)</f>
        <v>0</v>
      </c>
      <c r="V152" s="202">
        <f>SUM(X152:AA152)</f>
        <v>0</v>
      </c>
      <c r="W152" s="33" t="str">
        <f t="shared" si="23"/>
        <v/>
      </c>
      <c r="X152" s="93">
        <f>SUM('13:20'!X152)</f>
        <v>0</v>
      </c>
      <c r="Y152" s="93">
        <f>SUM('13:20'!Y152)</f>
        <v>0</v>
      </c>
      <c r="Z152" s="93">
        <f>SUM('13:20'!Z152)</f>
        <v>0</v>
      </c>
      <c r="AA152" s="93">
        <f>SUM('13:20'!AA152)</f>
        <v>0</v>
      </c>
      <c r="AB152" s="315">
        <v>1.79</v>
      </c>
      <c r="AC152" s="238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9">
        <v>30700001</v>
      </c>
      <c r="B153" s="187" t="s">
        <v>359</v>
      </c>
      <c r="C153" s="184"/>
      <c r="D153" s="17"/>
      <c r="E153" s="17"/>
      <c r="F153" s="6"/>
      <c r="G153" s="93">
        <f>SUM('13:20'!G153)</f>
        <v>0</v>
      </c>
      <c r="H153" s="93">
        <f>SUM('13:20'!H153)</f>
        <v>0</v>
      </c>
      <c r="I153" s="93">
        <f>SUM('13:20'!I153)</f>
        <v>0</v>
      </c>
      <c r="J153" s="31"/>
      <c r="K153" s="35"/>
      <c r="L153" s="87">
        <v>6</v>
      </c>
      <c r="M153" s="36"/>
      <c r="N153" s="93">
        <f>SUM('13:20'!N153)</f>
        <v>0</v>
      </c>
      <c r="O153" s="93">
        <f>SUM('13:20'!O153)</f>
        <v>0</v>
      </c>
      <c r="P153" s="93">
        <f>SUM('13:20'!P153)</f>
        <v>0</v>
      </c>
      <c r="Q153" s="93">
        <f>SUM('13:20'!Q153)</f>
        <v>0</v>
      </c>
      <c r="R153" s="93">
        <f>SUM('13:20'!R153)</f>
        <v>0</v>
      </c>
      <c r="S153" s="93">
        <f>SUM('13:20'!S153)</f>
        <v>0</v>
      </c>
      <c r="T153" s="93">
        <f>SUM('13:20'!T153)</f>
        <v>0</v>
      </c>
      <c r="U153" s="93">
        <f>SUM('13:20'!U153)</f>
        <v>0</v>
      </c>
      <c r="V153" s="202"/>
      <c r="W153" s="33"/>
      <c r="X153" s="93">
        <f>SUM('13:20'!X153)</f>
        <v>0</v>
      </c>
      <c r="Y153" s="93">
        <f>SUM('13:20'!Y153)</f>
        <v>0</v>
      </c>
      <c r="Z153" s="93">
        <f>SUM('13:20'!Z153)</f>
        <v>0</v>
      </c>
      <c r="AA153" s="93">
        <f>SUM('13:20'!AA153)</f>
        <v>0</v>
      </c>
      <c r="AB153" s="315">
        <v>1.92</v>
      </c>
      <c r="AC153" s="238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82"/>
      <c r="B154" s="248" t="s">
        <v>239</v>
      </c>
      <c r="C154" s="214" t="s">
        <v>53</v>
      </c>
      <c r="D154" s="17">
        <v>6.04</v>
      </c>
      <c r="E154" s="17"/>
      <c r="F154" s="6"/>
      <c r="G154" s="93">
        <f>SUM('13:20'!G154)</f>
        <v>0</v>
      </c>
      <c r="H154" s="93">
        <f>SUM('13:20'!H154)</f>
        <v>0</v>
      </c>
      <c r="I154" s="93">
        <f>SUM('13:20'!I154)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SUM('13:20'!N154)</f>
        <v>0</v>
      </c>
      <c r="O154" s="93">
        <f>SUM('13:20'!O154)</f>
        <v>0</v>
      </c>
      <c r="P154" s="93">
        <f>SUM('13:20'!P154)</f>
        <v>0</v>
      </c>
      <c r="Q154" s="93">
        <f>SUM('13:20'!Q154)</f>
        <v>0</v>
      </c>
      <c r="R154" s="93">
        <f>SUM('13:20'!R154)</f>
        <v>0</v>
      </c>
      <c r="S154" s="93">
        <f>SUM('13:20'!S154)</f>
        <v>0</v>
      </c>
      <c r="T154" s="93">
        <f>SUM('13:20'!T154)</f>
        <v>0</v>
      </c>
      <c r="U154" s="93">
        <f>SUM('13:20'!U154)</f>
        <v>0</v>
      </c>
      <c r="V154" s="202">
        <f>SUM(X154:AA154)</f>
        <v>0</v>
      </c>
      <c r="W154" s="33" t="str">
        <f>IF(ISERROR(V154/G154),"",V154/G154)</f>
        <v/>
      </c>
      <c r="X154" s="93">
        <f>SUM('13:20'!X154)</f>
        <v>0</v>
      </c>
      <c r="Y154" s="93">
        <f>SUM('13:20'!Y154)</f>
        <v>0</v>
      </c>
      <c r="Z154" s="93">
        <f>SUM('13:20'!Z154)</f>
        <v>0</v>
      </c>
      <c r="AA154" s="93">
        <f>SUM('13:20'!AA154)</f>
        <v>0</v>
      </c>
      <c r="AB154" s="315">
        <v>1.73</v>
      </c>
      <c r="AC154" s="238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82">
        <v>30700019</v>
      </c>
      <c r="B155" s="66" t="s">
        <v>104</v>
      </c>
      <c r="C155" s="214" t="s">
        <v>60</v>
      </c>
      <c r="D155" s="17">
        <v>6.04</v>
      </c>
      <c r="E155" s="17"/>
      <c r="F155" s="6"/>
      <c r="G155" s="93">
        <f>SUM('13:20'!G155)</f>
        <v>0</v>
      </c>
      <c r="H155" s="93">
        <f>SUM('13:20'!H155)</f>
        <v>0</v>
      </c>
      <c r="I155" s="93">
        <f>SUM('13:20'!I155)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SUM('13:20'!N155)</f>
        <v>0</v>
      </c>
      <c r="O155" s="93">
        <f>SUM('13:20'!O155)</f>
        <v>0</v>
      </c>
      <c r="P155" s="93">
        <f>SUM('13:20'!P155)</f>
        <v>0</v>
      </c>
      <c r="Q155" s="93">
        <f>SUM('13:20'!Q155)</f>
        <v>0</v>
      </c>
      <c r="R155" s="93">
        <f>SUM('13:20'!R155)</f>
        <v>0</v>
      </c>
      <c r="S155" s="93">
        <f>SUM('13:20'!S155)</f>
        <v>0</v>
      </c>
      <c r="T155" s="93">
        <f>SUM('13:20'!T155)</f>
        <v>0</v>
      </c>
      <c r="U155" s="93">
        <f>SUM('13:20'!U155)</f>
        <v>0</v>
      </c>
      <c r="V155" s="202">
        <f>SUM(X155:AA155)</f>
        <v>0</v>
      </c>
      <c r="W155" s="33" t="str">
        <f>IF(ISERROR(V155/G155),"",V155/G155)</f>
        <v/>
      </c>
      <c r="X155" s="93">
        <f>SUM('13:20'!X155)</f>
        <v>0</v>
      </c>
      <c r="Y155" s="93">
        <f>SUM('13:20'!Y155)</f>
        <v>0</v>
      </c>
      <c r="Z155" s="93">
        <f>SUM('13:20'!Z155)</f>
        <v>0</v>
      </c>
      <c r="AA155" s="93">
        <f>SUM('13:20'!AA155)</f>
        <v>0</v>
      </c>
      <c r="AB155" s="315">
        <v>1.73</v>
      </c>
      <c r="AC155" s="238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65">
        <v>30601015</v>
      </c>
      <c r="B156" s="248" t="s">
        <v>441</v>
      </c>
      <c r="C156" s="247" t="s">
        <v>53</v>
      </c>
      <c r="D156" s="17">
        <v>6</v>
      </c>
      <c r="E156" s="17"/>
      <c r="F156" s="6"/>
      <c r="G156" s="93">
        <f>SUM('13:20'!G156)</f>
        <v>99</v>
      </c>
      <c r="H156" s="93">
        <f>SUM('13:20'!H156)</f>
        <v>594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315">
        <v>1.73</v>
      </c>
      <c r="AC156" s="238">
        <f t="shared" si="26"/>
        <v>171.27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65">
        <v>30101016</v>
      </c>
      <c r="B157" s="248" t="s">
        <v>440</v>
      </c>
      <c r="C157" s="250" t="s">
        <v>443</v>
      </c>
      <c r="D157" s="17">
        <v>6</v>
      </c>
      <c r="E157" s="17"/>
      <c r="F157" s="6"/>
      <c r="G157" s="93">
        <f>SUM('13:20'!G157)</f>
        <v>69</v>
      </c>
      <c r="H157" s="93">
        <f>SUM('13:20'!H157)</f>
        <v>414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315">
        <v>1.73</v>
      </c>
      <c r="AC157" s="238">
        <f t="shared" si="26"/>
        <v>119.37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SUM('13:20'!G158)</f>
        <v>0</v>
      </c>
      <c r="H158" s="93">
        <f>SUM('13:20'!H158)</f>
        <v>0</v>
      </c>
      <c r="I158" s="93">
        <f>SUM('13:20'!I158)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SUM('13:20'!N158)</f>
        <v>0</v>
      </c>
      <c r="O158" s="93">
        <f>SUM('13:20'!O158)</f>
        <v>0</v>
      </c>
      <c r="P158" s="93">
        <f>SUM('13:20'!P158)</f>
        <v>0</v>
      </c>
      <c r="Q158" s="93">
        <f>SUM('13:20'!Q158)</f>
        <v>0</v>
      </c>
      <c r="R158" s="93">
        <f>SUM('13:20'!R158)</f>
        <v>0</v>
      </c>
      <c r="S158" s="93">
        <f>SUM('13:20'!S158)</f>
        <v>0</v>
      </c>
      <c r="T158" s="93">
        <f>SUM('13:20'!T158)</f>
        <v>0</v>
      </c>
      <c r="U158" s="93">
        <f>SUM('13:20'!U158)</f>
        <v>0</v>
      </c>
      <c r="V158" s="202">
        <f>SUM(X158:AA158)</f>
        <v>0</v>
      </c>
      <c r="W158" s="33" t="str">
        <f>IF(ISERROR(V158/G158),"",V158/G158)</f>
        <v/>
      </c>
      <c r="X158" s="93">
        <f>SUM('13:20'!X158)</f>
        <v>0</v>
      </c>
      <c r="Y158" s="93">
        <f>SUM('13:20'!Y158)</f>
        <v>0</v>
      </c>
      <c r="Z158" s="93">
        <f>SUM('13:20'!Z158)</f>
        <v>0</v>
      </c>
      <c r="AA158" s="93">
        <f>SUM('13:20'!AA158)</f>
        <v>0</v>
      </c>
      <c r="AB158" s="315"/>
      <c r="AC158" s="238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SUM('13:20'!G159)</f>
        <v>0</v>
      </c>
      <c r="H159" s="93">
        <f>SUM('13:20'!H159)</f>
        <v>0</v>
      </c>
      <c r="I159" s="93">
        <f>SUM('13:20'!I159)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SUM('13:20'!N159)</f>
        <v>0</v>
      </c>
      <c r="O159" s="93">
        <f>SUM('13:20'!O159)</f>
        <v>0</v>
      </c>
      <c r="P159" s="93">
        <f>SUM('13:20'!P159)</f>
        <v>0</v>
      </c>
      <c r="Q159" s="93">
        <f>SUM('13:20'!Q159)</f>
        <v>0</v>
      </c>
      <c r="R159" s="93">
        <f>SUM('13:20'!R159)</f>
        <v>0</v>
      </c>
      <c r="S159" s="93">
        <f>SUM('13:20'!S159)</f>
        <v>0</v>
      </c>
      <c r="T159" s="93">
        <f>SUM('13:20'!T159)</f>
        <v>0</v>
      </c>
      <c r="U159" s="93">
        <f>SUM('13:20'!U159)</f>
        <v>0</v>
      </c>
      <c r="V159" s="202">
        <f>SUM(X159:AA159)</f>
        <v>0</v>
      </c>
      <c r="W159" s="33" t="str">
        <f>IF(ISERROR(V159/G159),"",V159/G159)</f>
        <v/>
      </c>
      <c r="X159" s="93">
        <f>SUM('13:20'!X159)</f>
        <v>0</v>
      </c>
      <c r="Y159" s="93">
        <f>SUM('13:20'!Y159)</f>
        <v>0</v>
      </c>
      <c r="Z159" s="93">
        <f>SUM('13:20'!Z159)</f>
        <v>0</v>
      </c>
      <c r="AA159" s="93">
        <f>SUM('13:20'!AA159)</f>
        <v>0</v>
      </c>
      <c r="AB159" s="315">
        <v>1.27</v>
      </c>
      <c r="AC159" s="238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9">
        <v>30700015</v>
      </c>
      <c r="B160" s="216" t="s">
        <v>159</v>
      </c>
      <c r="C160" s="16"/>
      <c r="D160" s="17">
        <v>4.5</v>
      </c>
      <c r="E160" s="17"/>
      <c r="F160" s="6"/>
      <c r="G160" s="93">
        <f>SUM('13:20'!G160)</f>
        <v>0</v>
      </c>
      <c r="H160" s="93">
        <f>SUM('13:20'!H160)</f>
        <v>0</v>
      </c>
      <c r="I160" s="93">
        <f>SUM('13:20'!I160)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SUM('13:20'!N160)</f>
        <v>0</v>
      </c>
      <c r="O160" s="93">
        <f>SUM('13:20'!O160)</f>
        <v>0</v>
      </c>
      <c r="P160" s="93">
        <f>SUM('13:20'!P160)</f>
        <v>0</v>
      </c>
      <c r="Q160" s="93">
        <f>SUM('13:20'!Q160)</f>
        <v>0</v>
      </c>
      <c r="R160" s="93">
        <f>SUM('13:20'!R160)</f>
        <v>0</v>
      </c>
      <c r="S160" s="93">
        <f>SUM('13:20'!S160)</f>
        <v>0</v>
      </c>
      <c r="T160" s="93">
        <f>SUM('13:20'!T160)</f>
        <v>0</v>
      </c>
      <c r="U160" s="93">
        <f>SUM('13:20'!U160)</f>
        <v>0</v>
      </c>
      <c r="V160" s="202"/>
      <c r="W160" s="33"/>
      <c r="X160" s="93">
        <f>SUM('13:20'!X160)</f>
        <v>0</v>
      </c>
      <c r="Y160" s="93">
        <f>SUM('13:20'!Y160)</f>
        <v>0</v>
      </c>
      <c r="Z160" s="93">
        <f>SUM('13:20'!Z160)</f>
        <v>0</v>
      </c>
      <c r="AA160" s="93">
        <f>SUM('13:20'!AA160)</f>
        <v>0</v>
      </c>
      <c r="AB160" s="315"/>
      <c r="AC160" s="238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9">
        <v>30700012</v>
      </c>
      <c r="B161" s="216" t="s">
        <v>160</v>
      </c>
      <c r="C161" s="16"/>
      <c r="D161" s="17">
        <v>4.5</v>
      </c>
      <c r="E161" s="17"/>
      <c r="F161" s="6"/>
      <c r="G161" s="93">
        <f>SUM('13:20'!G161)</f>
        <v>0</v>
      </c>
      <c r="H161" s="93">
        <f>SUM('13:20'!H161)</f>
        <v>0</v>
      </c>
      <c r="I161" s="93">
        <f>SUM('13:20'!I161)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SUM('13:20'!N161)</f>
        <v>0</v>
      </c>
      <c r="O161" s="93">
        <f>SUM('13:20'!O161)</f>
        <v>0</v>
      </c>
      <c r="P161" s="93">
        <f>SUM('13:20'!P161)</f>
        <v>0</v>
      </c>
      <c r="Q161" s="93">
        <f>SUM('13:20'!Q161)</f>
        <v>0</v>
      </c>
      <c r="R161" s="93">
        <f>SUM('13:20'!R161)</f>
        <v>0</v>
      </c>
      <c r="S161" s="93">
        <f>SUM('13:20'!S161)</f>
        <v>0</v>
      </c>
      <c r="T161" s="93">
        <f>SUM('13:20'!T161)</f>
        <v>0</v>
      </c>
      <c r="U161" s="93">
        <f>SUM('13:20'!U161)</f>
        <v>0</v>
      </c>
      <c r="V161" s="202"/>
      <c r="W161" s="33"/>
      <c r="X161" s="93">
        <f>SUM('13:20'!X161)</f>
        <v>0</v>
      </c>
      <c r="Y161" s="93">
        <f>SUM('13:20'!Y161)</f>
        <v>0</v>
      </c>
      <c r="Z161" s="93">
        <f>SUM('13:20'!Z161)</f>
        <v>0</v>
      </c>
      <c r="AA161" s="93">
        <f>SUM('13:20'!AA161)</f>
        <v>0</v>
      </c>
      <c r="AB161" s="315"/>
      <c r="AC161" s="238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83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SUM('13:20'!G162)</f>
        <v>0</v>
      </c>
      <c r="H162" s="93">
        <f>SUM('13:20'!H162)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315"/>
      <c r="AC162" s="238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10" t="s">
        <v>106</v>
      </c>
      <c r="B163" s="611"/>
      <c r="C163" s="215" t="s">
        <v>71</v>
      </c>
      <c r="D163" s="20"/>
      <c r="E163" s="20"/>
      <c r="F163" s="32"/>
      <c r="G163" s="94">
        <f>SUM(G149:G161)</f>
        <v>168</v>
      </c>
      <c r="H163" s="30">
        <f>SUM(H149:H161)</f>
        <v>1008</v>
      </c>
      <c r="I163" s="30">
        <f>SUM(I149:I161)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9">SUM(M149:M159)</f>
        <v>0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202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15"/>
      <c r="AC163" s="91">
        <f>SUM(AC149:AC161)</f>
        <v>290.64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21" t="s">
        <v>108</v>
      </c>
      <c r="B164" s="622"/>
      <c r="C164" s="622"/>
      <c r="D164" s="622"/>
      <c r="E164" s="622"/>
      <c r="F164" s="623"/>
      <c r="G164" s="189">
        <f>SUM(G28,G86,G121,G137,G148,G163)</f>
        <v>9731</v>
      </c>
      <c r="H164" s="189">
        <f>SUM(H28,H86,H121,H137,H148,H163)</f>
        <v>49180.790000000008</v>
      </c>
      <c r="I164" s="189">
        <f>SUM(I28,I86,I121,I137,I148,I163)</f>
        <v>307</v>
      </c>
      <c r="J164" s="52">
        <f t="array" ref="J164">IF(ISERROR(G164/I164),"",G164/I164)</f>
        <v>31.697068403908794</v>
      </c>
      <c r="K164" s="189">
        <f>SUM(K28,K86,K121,K137,K148,K163)</f>
        <v>443.27905380332686</v>
      </c>
      <c r="L164" s="52">
        <f>IF(ISERROR(G164/K164),"",G164/K164)</f>
        <v>21.952311792105181</v>
      </c>
      <c r="M164" s="189">
        <f t="shared" ref="M164:AA164" si="30">SUM(M28,M86,M121,M137,M148,M163)</f>
        <v>-122.61559226486533</v>
      </c>
      <c r="N164" s="189">
        <f t="shared" si="30"/>
        <v>0</v>
      </c>
      <c r="O164" s="189">
        <f t="shared" si="30"/>
        <v>0</v>
      </c>
      <c r="P164" s="189">
        <f t="shared" si="30"/>
        <v>0</v>
      </c>
      <c r="Q164" s="189">
        <f t="shared" si="30"/>
        <v>0</v>
      </c>
      <c r="R164" s="189">
        <f t="shared" si="30"/>
        <v>0</v>
      </c>
      <c r="S164" s="189">
        <f t="shared" si="30"/>
        <v>0</v>
      </c>
      <c r="T164" s="189">
        <f t="shared" si="30"/>
        <v>0</v>
      </c>
      <c r="U164" s="189">
        <f t="shared" si="30"/>
        <v>0</v>
      </c>
      <c r="V164" s="189">
        <f t="shared" si="30"/>
        <v>0</v>
      </c>
      <c r="W164" s="189">
        <f t="shared" si="30"/>
        <v>0</v>
      </c>
      <c r="X164" s="189">
        <f t="shared" si="30"/>
        <v>0</v>
      </c>
      <c r="Y164" s="189">
        <f t="shared" si="30"/>
        <v>0</v>
      </c>
      <c r="Z164" s="189">
        <f t="shared" si="30"/>
        <v>0</v>
      </c>
      <c r="AA164" s="189">
        <f t="shared" si="30"/>
        <v>0</v>
      </c>
      <c r="AB164" s="315"/>
      <c r="AC164" s="240">
        <f>SUM(AC28,AC86,AC121,AC137,AC148,AC163)</f>
        <v>5616.7300000000005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675" t="s">
        <v>109</v>
      </c>
      <c r="B165" s="217" t="s">
        <v>110</v>
      </c>
      <c r="C165" s="624" t="s">
        <v>111</v>
      </c>
      <c r="D165" s="624"/>
      <c r="E165" s="603" t="s">
        <v>112</v>
      </c>
      <c r="F165" s="603"/>
      <c r="G165" s="614" t="s">
        <v>113</v>
      </c>
      <c r="H165" s="614"/>
      <c r="I165" s="603" t="s">
        <v>114</v>
      </c>
      <c r="J165" s="603"/>
      <c r="K165" s="603" t="s">
        <v>36</v>
      </c>
      <c r="L165" s="603"/>
      <c r="M165" s="603" t="s">
        <v>115</v>
      </c>
      <c r="N165" s="603"/>
      <c r="O165" s="603" t="s">
        <v>116</v>
      </c>
      <c r="P165" s="614" t="s">
        <v>117</v>
      </c>
      <c r="Q165" s="614"/>
      <c r="R165" s="614" t="s">
        <v>36</v>
      </c>
      <c r="S165" s="614"/>
      <c r="T165" s="614" t="s">
        <v>118</v>
      </c>
      <c r="U165" s="614"/>
      <c r="V165" s="614" t="s">
        <v>119</v>
      </c>
      <c r="W165" s="614"/>
      <c r="X165" s="614" t="s">
        <v>36</v>
      </c>
      <c r="Y165" s="614"/>
      <c r="Z165" s="614" t="s">
        <v>118</v>
      </c>
      <c r="AA165" s="614"/>
      <c r="AE165" s="14"/>
      <c r="AF165" s="14"/>
      <c r="AG165" s="3"/>
      <c r="AH165" s="22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676"/>
      <c r="B166" s="217" t="s">
        <v>120</v>
      </c>
      <c r="C166" s="625">
        <f>SUM('13:20'!C166)</f>
        <v>7</v>
      </c>
      <c r="D166" s="626"/>
      <c r="E166" s="627">
        <f>D166*11</f>
        <v>0</v>
      </c>
      <c r="F166" s="627"/>
      <c r="G166" s="625">
        <f>SUM('13:20'!G166)</f>
        <v>7</v>
      </c>
      <c r="H166" s="626"/>
      <c r="I166" s="603">
        <f>G166*11</f>
        <v>77</v>
      </c>
      <c r="J166" s="603"/>
      <c r="K166" s="603">
        <f>E166-I166</f>
        <v>-77</v>
      </c>
      <c r="L166" s="603"/>
      <c r="M166" s="628" t="str">
        <f>IF(ISERROR(K166/E166),"",K166/E166)</f>
        <v/>
      </c>
      <c r="N166" s="628"/>
      <c r="O166" s="603"/>
      <c r="P166" s="614" t="s">
        <v>70</v>
      </c>
      <c r="Q166" s="614"/>
      <c r="R166" s="629">
        <f>SUM(O28:U28)</f>
        <v>0</v>
      </c>
      <c r="S166" s="629"/>
      <c r="T166" s="630" t="str">
        <f t="array" ref="T166">IF(ISERROR(R166/R173),"",R166/R173)</f>
        <v/>
      </c>
      <c r="U166" s="630"/>
      <c r="V166" s="614" t="s">
        <v>41</v>
      </c>
      <c r="W166" s="614"/>
      <c r="X166" s="629">
        <f>SUM(P27,P85,P120,P136,P147,P161)</f>
        <v>0</v>
      </c>
      <c r="Y166" s="629"/>
      <c r="Z166" s="630" t="str">
        <f t="array" ref="Z166">IF(ISERROR(X166/X173),"",X166/X173)</f>
        <v/>
      </c>
      <c r="AA166" s="630"/>
      <c r="AE166" s="14"/>
      <c r="AF166" s="14"/>
      <c r="AG166" s="3"/>
      <c r="AH166" s="22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76"/>
      <c r="B167" s="217" t="s">
        <v>121</v>
      </c>
      <c r="C167" s="625">
        <f>SUM('13:20'!C167)</f>
        <v>7</v>
      </c>
      <c r="D167" s="626"/>
      <c r="E167" s="627">
        <f>D167*11</f>
        <v>0</v>
      </c>
      <c r="F167" s="627"/>
      <c r="G167" s="625">
        <f>SUM('13:20'!G167)</f>
        <v>7</v>
      </c>
      <c r="H167" s="626"/>
      <c r="I167" s="603">
        <f>G167*11</f>
        <v>77</v>
      </c>
      <c r="J167" s="603"/>
      <c r="K167" s="603">
        <f>E167-I167</f>
        <v>-77</v>
      </c>
      <c r="L167" s="603"/>
      <c r="M167" s="628" t="str">
        <f>IF(ISERROR(K167/E167),"",K167/E167)</f>
        <v/>
      </c>
      <c r="N167" s="628"/>
      <c r="O167" s="603"/>
      <c r="P167" s="614" t="s">
        <v>86</v>
      </c>
      <c r="Q167" s="614"/>
      <c r="R167" s="629">
        <f>SUM(O86:U86)</f>
        <v>0</v>
      </c>
      <c r="S167" s="629"/>
      <c r="T167" s="630" t="str">
        <f>IF(ISERROR(R167/R173),"",R167/R173)</f>
        <v/>
      </c>
      <c r="U167" s="630"/>
      <c r="V167" s="614" t="s">
        <v>42</v>
      </c>
      <c r="W167" s="614"/>
      <c r="X167" s="629">
        <f>SUM(P28,P86,P121,P137,P148,P163)</f>
        <v>0</v>
      </c>
      <c r="Y167" s="629"/>
      <c r="Z167" s="630" t="str">
        <f>IF(ISERROR(X167/X173),"",X167/X173)</f>
        <v/>
      </c>
      <c r="AA167" s="630"/>
      <c r="AE167" s="14"/>
      <c r="AF167" s="14"/>
      <c r="AG167" s="3"/>
      <c r="AH167" s="22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76"/>
      <c r="B168" s="217" t="s">
        <v>122</v>
      </c>
      <c r="C168" s="625">
        <f>SUM('13:20'!C168)</f>
        <v>7</v>
      </c>
      <c r="D168" s="626"/>
      <c r="E168" s="627">
        <f>D168*11</f>
        <v>0</v>
      </c>
      <c r="F168" s="627"/>
      <c r="G168" s="625">
        <f>SUM('13:20'!G168)</f>
        <v>7</v>
      </c>
      <c r="H168" s="626"/>
      <c r="I168" s="603">
        <f>G168*8</f>
        <v>56</v>
      </c>
      <c r="J168" s="603"/>
      <c r="K168" s="603">
        <f>E168-I168</f>
        <v>-56</v>
      </c>
      <c r="L168" s="603"/>
      <c r="M168" s="628" t="str">
        <f>IF(ISERROR(K168/E168),"",K168/E168)</f>
        <v/>
      </c>
      <c r="N168" s="628"/>
      <c r="O168" s="603"/>
      <c r="P168" s="614" t="s">
        <v>92</v>
      </c>
      <c r="Q168" s="614"/>
      <c r="R168" s="629">
        <f>SUM(O121:U121)</f>
        <v>0</v>
      </c>
      <c r="S168" s="629"/>
      <c r="T168" s="630" t="str">
        <f>IF(ISERROR(R168/R173),"",R168/R173)</f>
        <v/>
      </c>
      <c r="U168" s="630"/>
      <c r="V168" s="614" t="s">
        <v>43</v>
      </c>
      <c r="W168" s="614"/>
      <c r="X168" s="629">
        <f>SUM(P29,P87,P122,P138,P149,P164)</f>
        <v>0</v>
      </c>
      <c r="Y168" s="629"/>
      <c r="Z168" s="630" t="str">
        <f>IF(ISERROR(X168/X173),"",X168/X173)</f>
        <v/>
      </c>
      <c r="AA168" s="630"/>
      <c r="AE168" s="14"/>
      <c r="AF168" s="14"/>
      <c r="AG168" s="223"/>
      <c r="AH168" s="22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76"/>
      <c r="B169" s="217" t="s">
        <v>47</v>
      </c>
      <c r="C169" s="625">
        <f>SUM('13:20'!C169)</f>
        <v>7</v>
      </c>
      <c r="D169" s="626"/>
      <c r="E169" s="627">
        <f>D169*11</f>
        <v>0</v>
      </c>
      <c r="F169" s="627"/>
      <c r="G169" s="625">
        <f>SUM('13:20'!G169)</f>
        <v>7</v>
      </c>
      <c r="H169" s="626"/>
      <c r="I169" s="603">
        <f>G169*11</f>
        <v>77</v>
      </c>
      <c r="J169" s="603"/>
      <c r="K169" s="603">
        <f>E169-I169</f>
        <v>-77</v>
      </c>
      <c r="L169" s="603"/>
      <c r="M169" s="628" t="str">
        <f>IF(ISERROR(K169/E169),"",K169/E169)</f>
        <v/>
      </c>
      <c r="N169" s="628"/>
      <c r="O169" s="603"/>
      <c r="P169" s="614" t="s">
        <v>99</v>
      </c>
      <c r="Q169" s="614"/>
      <c r="R169" s="629">
        <f>SUM(O137:U137)</f>
        <v>0</v>
      </c>
      <c r="S169" s="629"/>
      <c r="T169" s="630" t="str">
        <f>IF(ISERROR(R169/R173),"",R169/R173)</f>
        <v/>
      </c>
      <c r="U169" s="630"/>
      <c r="V169" s="614" t="s">
        <v>44</v>
      </c>
      <c r="W169" s="614"/>
      <c r="X169" s="629">
        <f>SUM(P31,P88,P123,P139,P150,P165)</f>
        <v>0</v>
      </c>
      <c r="Y169" s="629"/>
      <c r="Z169" s="630" t="str">
        <f>IF(ISERROR(X169/X173),"",X169/X173)</f>
        <v/>
      </c>
      <c r="AA169" s="630"/>
      <c r="AE169" s="14"/>
      <c r="AF169" s="14"/>
      <c r="AG169" s="223"/>
      <c r="AH169" s="22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677"/>
      <c r="B170" s="217" t="s">
        <v>123</v>
      </c>
      <c r="C170" s="632">
        <f>SUM(C166:D169)</f>
        <v>28</v>
      </c>
      <c r="D170" s="603"/>
      <c r="E170" s="603">
        <f>SUM(F166:F169)</f>
        <v>0</v>
      </c>
      <c r="F170" s="603"/>
      <c r="G170" s="632">
        <f>SUM(G166:H169)</f>
        <v>28</v>
      </c>
      <c r="H170" s="603"/>
      <c r="I170" s="603">
        <f>SUM(I166:J169)</f>
        <v>287</v>
      </c>
      <c r="J170" s="603"/>
      <c r="K170" s="603">
        <f>SUM(K166:L169)</f>
        <v>-287</v>
      </c>
      <c r="L170" s="603"/>
      <c r="M170" s="628" t="str">
        <f>IF(ISERROR(K170/E170),"",K170/E170)</f>
        <v/>
      </c>
      <c r="N170" s="628"/>
      <c r="O170" s="603"/>
      <c r="P170" s="614" t="s">
        <v>102</v>
      </c>
      <c r="Q170" s="614"/>
      <c r="R170" s="629">
        <f>SUM(O148:U148)</f>
        <v>0</v>
      </c>
      <c r="S170" s="629"/>
      <c r="T170" s="630" t="str">
        <f>IF(ISERROR(R170/R173),"",R170/R173)</f>
        <v/>
      </c>
      <c r="U170" s="630"/>
      <c r="V170" s="614" t="s">
        <v>45</v>
      </c>
      <c r="W170" s="614"/>
      <c r="X170" s="629">
        <f>SUM(P32,P89,P124,P140,P151,P166)</f>
        <v>0</v>
      </c>
      <c r="Y170" s="629"/>
      <c r="Z170" s="630" t="str">
        <f>IF(ISERROR(X170/X173),"",X170/X173)</f>
        <v/>
      </c>
      <c r="AA170" s="630"/>
      <c r="AE170" s="14"/>
      <c r="AF170" s="14"/>
      <c r="AG170" s="223"/>
      <c r="AH170" s="22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20"/>
      <c r="AV170" s="220"/>
      <c r="AW170" s="220"/>
      <c r="AX170" s="220"/>
      <c r="AY170" s="220"/>
      <c r="AZ170" s="220"/>
      <c r="BA170" s="220"/>
    </row>
    <row r="171" spans="1:106" ht="17.25" hidden="1">
      <c r="A171" s="284" t="s">
        <v>152</v>
      </c>
      <c r="B171" s="217">
        <f>G164</f>
        <v>9731</v>
      </c>
      <c r="C171" s="629" t="s">
        <v>155</v>
      </c>
      <c r="D171" s="629"/>
      <c r="E171" s="614">
        <f>H164</f>
        <v>49180.790000000008</v>
      </c>
      <c r="F171" s="614"/>
      <c r="G171" s="614" t="s">
        <v>34</v>
      </c>
      <c r="H171" s="614"/>
      <c r="I171" s="631">
        <f>L164</f>
        <v>21.952311792105181</v>
      </c>
      <c r="J171" s="631"/>
      <c r="K171" s="603" t="s">
        <v>32</v>
      </c>
      <c r="L171" s="603"/>
      <c r="M171" s="631">
        <f>J164</f>
        <v>31.697068403908794</v>
      </c>
      <c r="N171" s="631"/>
      <c r="O171" s="603"/>
      <c r="P171" s="614" t="s">
        <v>106</v>
      </c>
      <c r="Q171" s="614"/>
      <c r="R171" s="629">
        <f>SUM(O163:U163)</f>
        <v>0</v>
      </c>
      <c r="S171" s="629"/>
      <c r="T171" s="630" t="str">
        <f>IF(ISERROR(R171/R173),"",R171/R173)</f>
        <v/>
      </c>
      <c r="U171" s="630"/>
      <c r="V171" s="614" t="s">
        <v>46</v>
      </c>
      <c r="W171" s="614"/>
      <c r="X171" s="629">
        <f>SUM(P33,P90,P125,P141,P152,P167)</f>
        <v>0</v>
      </c>
      <c r="Y171" s="629"/>
      <c r="Z171" s="630" t="str">
        <f>IF(ISERROR(X171/X173),"",X171/X173)</f>
        <v/>
      </c>
      <c r="AA171" s="630"/>
      <c r="AE171" s="14"/>
      <c r="AF171" s="14"/>
      <c r="AG171" s="223"/>
      <c r="AH171" s="223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20"/>
      <c r="AV171" s="220"/>
      <c r="AW171" s="220"/>
      <c r="AX171" s="220"/>
      <c r="AY171" s="220"/>
      <c r="AZ171" s="220"/>
      <c r="BA171" s="220"/>
    </row>
    <row r="172" spans="1:106" ht="17.25" hidden="1">
      <c r="A172" s="285" t="s">
        <v>153</v>
      </c>
      <c r="B172" s="217">
        <f>I164+C170</f>
        <v>335</v>
      </c>
      <c r="C172" s="614" t="s">
        <v>114</v>
      </c>
      <c r="D172" s="614"/>
      <c r="E172" s="624">
        <f>K164+I170</f>
        <v>730.27905380332686</v>
      </c>
      <c r="F172" s="624"/>
      <c r="G172" s="614" t="s">
        <v>150</v>
      </c>
      <c r="H172" s="614"/>
      <c r="I172" s="631">
        <f>B172-E172</f>
        <v>-395.27905380332686</v>
      </c>
      <c r="J172" s="631"/>
      <c r="K172" s="603" t="s">
        <v>151</v>
      </c>
      <c r="L172" s="603"/>
      <c r="M172" s="628">
        <f>IF(ISERROR(I172/B172),"",I172/B172)</f>
        <v>-1.1799374740397817</v>
      </c>
      <c r="N172" s="628"/>
      <c r="O172" s="603"/>
      <c r="P172" s="614" t="s">
        <v>107</v>
      </c>
      <c r="Q172" s="614"/>
      <c r="R172" s="629"/>
      <c r="S172" s="629"/>
      <c r="T172" s="630" t="str">
        <f>IF(ISERROR(R172/R173),"",R172/R173)</f>
        <v/>
      </c>
      <c r="U172" s="630"/>
      <c r="V172" s="614" t="s">
        <v>47</v>
      </c>
      <c r="W172" s="614"/>
      <c r="X172" s="629"/>
      <c r="Y172" s="629"/>
      <c r="Z172" s="630" t="str">
        <f>IF(ISERROR(X172/X173),"",X172/X173)</f>
        <v/>
      </c>
      <c r="AA172" s="630"/>
      <c r="AE172" s="14"/>
      <c r="AF172" s="14"/>
      <c r="AG172" s="223"/>
      <c r="AH172" s="223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20"/>
      <c r="AV172" s="220"/>
      <c r="AW172" s="220"/>
      <c r="AX172" s="220"/>
      <c r="AY172" s="220"/>
      <c r="AZ172" s="220"/>
      <c r="BA172" s="220"/>
    </row>
    <row r="173" spans="1:106" ht="15.75" hidden="1" customHeight="1">
      <c r="A173" s="285" t="s">
        <v>154</v>
      </c>
      <c r="B173" s="217">
        <f>N164</f>
        <v>0</v>
      </c>
      <c r="C173" s="614" t="s">
        <v>149</v>
      </c>
      <c r="D173" s="614"/>
      <c r="E173" s="630">
        <f>IF(ISERROR(B173/B172),"",B173/B172)</f>
        <v>0</v>
      </c>
      <c r="F173" s="630"/>
      <c r="G173" s="614" t="s">
        <v>158</v>
      </c>
      <c r="H173" s="614"/>
      <c r="I173" s="603">
        <f>V164</f>
        <v>0</v>
      </c>
      <c r="J173" s="603"/>
      <c r="K173" s="603" t="s">
        <v>156</v>
      </c>
      <c r="L173" s="603"/>
      <c r="M173" s="628">
        <f t="array" ref="M173">IF(ISERROR(I173/B171),"",I173/B171)</f>
        <v>0</v>
      </c>
      <c r="N173" s="628"/>
      <c r="O173" s="603"/>
      <c r="P173" s="614" t="s">
        <v>123</v>
      </c>
      <c r="Q173" s="614"/>
      <c r="R173" s="629">
        <f>SUM(R166:S172)</f>
        <v>0</v>
      </c>
      <c r="S173" s="629"/>
      <c r="T173" s="630">
        <f>SUM(T166:U172)</f>
        <v>0</v>
      </c>
      <c r="U173" s="630"/>
      <c r="V173" s="614" t="s">
        <v>123</v>
      </c>
      <c r="W173" s="614"/>
      <c r="X173" s="629">
        <f>SUM(X166:Y172)</f>
        <v>0</v>
      </c>
      <c r="Y173" s="629"/>
      <c r="Z173" s="630">
        <f>SUM(Z166:AA172)</f>
        <v>0</v>
      </c>
      <c r="AA173" s="630"/>
      <c r="AE173" s="14"/>
      <c r="AF173" s="14"/>
      <c r="AG173" s="223"/>
      <c r="AH173" s="223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20"/>
      <c r="AV173" s="220"/>
      <c r="AW173" s="220"/>
      <c r="AX173" s="220"/>
      <c r="AY173" s="220"/>
      <c r="AZ173" s="220"/>
      <c r="BA173" s="220"/>
    </row>
    <row r="174" spans="1:106" ht="15.75">
      <c r="A174" s="633" t="s">
        <v>128</v>
      </c>
      <c r="B174" s="633"/>
      <c r="C174" s="633"/>
      <c r="D174" s="633"/>
      <c r="E174" s="633"/>
      <c r="F174" s="633"/>
      <c r="G174" s="633"/>
      <c r="H174" s="633"/>
      <c r="I174" s="633"/>
      <c r="J174" s="634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33"/>
      <c r="AG174" s="633"/>
      <c r="AH174" s="633"/>
      <c r="AI174" s="633"/>
      <c r="AJ174" s="633"/>
      <c r="AK174" s="633"/>
      <c r="AL174" s="633"/>
      <c r="AM174" s="633"/>
      <c r="AN174" s="633"/>
      <c r="AO174" s="633"/>
      <c r="AP174" s="633"/>
      <c r="AQ174" s="633"/>
      <c r="AR174" s="633"/>
      <c r="AS174" s="633"/>
      <c r="AT174" s="633"/>
      <c r="AU174" s="633"/>
      <c r="AV174" s="633"/>
      <c r="AW174" s="633"/>
      <c r="AX174" s="633"/>
      <c r="AY174" s="633"/>
      <c r="AZ174" s="633"/>
      <c r="BA174" s="633"/>
    </row>
    <row r="175" spans="1:106" ht="15.75">
      <c r="A175" s="672" t="s">
        <v>12</v>
      </c>
      <c r="B175" s="594" t="s">
        <v>25</v>
      </c>
      <c r="C175" s="594" t="s">
        <v>26</v>
      </c>
      <c r="D175" s="594" t="s">
        <v>27</v>
      </c>
      <c r="E175" s="597" t="s">
        <v>28</v>
      </c>
      <c r="F175" s="600" t="s">
        <v>29</v>
      </c>
      <c r="G175" s="603" t="s">
        <v>30</v>
      </c>
      <c r="H175" s="603"/>
      <c r="I175" s="594" t="s">
        <v>31</v>
      </c>
      <c r="J175" s="604" t="s">
        <v>32</v>
      </c>
      <c r="K175" s="615" t="s">
        <v>33</v>
      </c>
      <c r="L175" s="594" t="s">
        <v>34</v>
      </c>
      <c r="M175" s="618" t="s">
        <v>35</v>
      </c>
      <c r="N175" s="612" t="s">
        <v>36</v>
      </c>
      <c r="O175" s="603" t="s">
        <v>37</v>
      </c>
      <c r="P175" s="603"/>
      <c r="Q175" s="603"/>
      <c r="R175" s="603"/>
      <c r="S175" s="603"/>
      <c r="T175" s="603"/>
      <c r="U175" s="603"/>
      <c r="V175" s="620" t="s">
        <v>38</v>
      </c>
      <c r="W175" s="612" t="s">
        <v>39</v>
      </c>
      <c r="X175" s="603" t="s">
        <v>40</v>
      </c>
      <c r="Y175" s="603"/>
      <c r="Z175" s="603"/>
      <c r="AA175" s="603"/>
      <c r="AB175" s="669" t="s">
        <v>431</v>
      </c>
      <c r="AC175" s="671" t="s">
        <v>432</v>
      </c>
      <c r="AD175" s="21"/>
      <c r="AE175" s="21"/>
      <c r="AF175" s="21"/>
      <c r="AG175" s="21"/>
      <c r="AH175" s="21"/>
      <c r="AI175" s="637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</row>
    <row r="176" spans="1:106" ht="15.75" customHeight="1">
      <c r="A176" s="673"/>
      <c r="B176" s="595"/>
      <c r="C176" s="595"/>
      <c r="D176" s="595"/>
      <c r="E176" s="598"/>
      <c r="F176" s="601"/>
      <c r="G176" s="603"/>
      <c r="H176" s="603"/>
      <c r="I176" s="595"/>
      <c r="J176" s="605"/>
      <c r="K176" s="616"/>
      <c r="L176" s="595"/>
      <c r="M176" s="619"/>
      <c r="N176" s="612"/>
      <c r="O176" s="603" t="s">
        <v>41</v>
      </c>
      <c r="P176" s="603" t="s">
        <v>42</v>
      </c>
      <c r="Q176" s="603" t="s">
        <v>43</v>
      </c>
      <c r="R176" s="613" t="s">
        <v>44</v>
      </c>
      <c r="S176" s="614" t="s">
        <v>45</v>
      </c>
      <c r="T176" s="603" t="s">
        <v>46</v>
      </c>
      <c r="U176" s="603" t="s">
        <v>47</v>
      </c>
      <c r="V176" s="620"/>
      <c r="W176" s="612"/>
      <c r="X176" s="603" t="s">
        <v>13</v>
      </c>
      <c r="Y176" s="603" t="s">
        <v>48</v>
      </c>
      <c r="Z176" s="603" t="s">
        <v>49</v>
      </c>
      <c r="AA176" s="603" t="s">
        <v>47</v>
      </c>
      <c r="AB176" s="670"/>
      <c r="AC176" s="671"/>
      <c r="AD176" s="21"/>
      <c r="AE176" s="21"/>
      <c r="AF176" s="21"/>
      <c r="AG176" s="21"/>
      <c r="AH176" s="21"/>
      <c r="AI176" s="637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6"/>
      <c r="AT176" s="636"/>
      <c r="AU176" s="636"/>
      <c r="AV176" s="636"/>
      <c r="AW176" s="636"/>
      <c r="AX176" s="636"/>
      <c r="AY176" s="636"/>
      <c r="AZ176" s="636"/>
      <c r="BA176" s="636"/>
    </row>
    <row r="177" spans="1:53" ht="15.75" customHeight="1">
      <c r="A177" s="674"/>
      <c r="B177" s="596"/>
      <c r="C177" s="596"/>
      <c r="D177" s="596"/>
      <c r="E177" s="599"/>
      <c r="F177" s="602"/>
      <c r="G177" s="214" t="s">
        <v>509</v>
      </c>
      <c r="H177" s="214" t="s">
        <v>51</v>
      </c>
      <c r="I177" s="596"/>
      <c r="J177" s="606"/>
      <c r="K177" s="617"/>
      <c r="L177" s="596"/>
      <c r="M177" s="619"/>
      <c r="N177" s="612"/>
      <c r="O177" s="603"/>
      <c r="P177" s="603"/>
      <c r="Q177" s="603"/>
      <c r="R177" s="613"/>
      <c r="S177" s="614"/>
      <c r="T177" s="603"/>
      <c r="U177" s="603"/>
      <c r="V177" s="620"/>
      <c r="W177" s="612"/>
      <c r="X177" s="603"/>
      <c r="Y177" s="603"/>
      <c r="Z177" s="603"/>
      <c r="AA177" s="603"/>
      <c r="AB177" s="670"/>
      <c r="AC177" s="671"/>
      <c r="AD177" s="21"/>
      <c r="AE177" s="21"/>
      <c r="AF177" s="21"/>
      <c r="AG177" s="21"/>
      <c r="AH177" s="21"/>
      <c r="AI177" s="637"/>
      <c r="AJ177" s="635"/>
      <c r="AK177" s="635"/>
      <c r="AL177" s="220"/>
      <c r="AM177" s="220"/>
      <c r="AN177" s="220"/>
      <c r="AO177" s="220"/>
      <c r="AP177" s="220"/>
      <c r="AQ177" s="220"/>
      <c r="AR177" s="220"/>
      <c r="AS177" s="21"/>
      <c r="AT177" s="21"/>
      <c r="AU177" s="21"/>
      <c r="AV177" s="221"/>
      <c r="AW177" s="220"/>
      <c r="AX177" s="220"/>
      <c r="AY177" s="220"/>
      <c r="AZ177" s="220"/>
      <c r="BA177" s="220"/>
    </row>
    <row r="178" spans="1:53" ht="15.75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SUM('13:20'!G178)</f>
        <v>0</v>
      </c>
      <c r="H178" s="95">
        <f t="shared" ref="H178:H183" si="31">D178*G178</f>
        <v>0</v>
      </c>
      <c r="I178" s="93">
        <f>SUM('13:20'!I178)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SUM('13:20'!N178)</f>
        <v>0</v>
      </c>
      <c r="O178" s="93">
        <f>SUM('13:20'!O178)</f>
        <v>0</v>
      </c>
      <c r="P178" s="93">
        <f>SUM('13:20'!P178)</f>
        <v>0</v>
      </c>
      <c r="Q178" s="93">
        <f>SUM('13:20'!Q178)</f>
        <v>0</v>
      </c>
      <c r="R178" s="93">
        <f>SUM('13:20'!R178)</f>
        <v>0</v>
      </c>
      <c r="S178" s="93">
        <f>SUM('13:20'!S178)</f>
        <v>0</v>
      </c>
      <c r="T178" s="93">
        <f>SUM('13:20'!T178)</f>
        <v>0</v>
      </c>
      <c r="U178" s="93">
        <f>SUM('13:20'!U178)</f>
        <v>0</v>
      </c>
      <c r="V178" s="202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SUM('13:20'!X178)</f>
        <v>0</v>
      </c>
      <c r="Y178" s="93">
        <f>SUM('13:20'!Y178)</f>
        <v>0</v>
      </c>
      <c r="Z178" s="93">
        <f>SUM('13:20'!Z178)</f>
        <v>0</v>
      </c>
      <c r="AA178" s="93">
        <f>SUM('13:20'!AA178)</f>
        <v>0</v>
      </c>
      <c r="AB178" s="328">
        <v>0.65</v>
      </c>
      <c r="AC178" s="238">
        <f>AB178*G178</f>
        <v>0</v>
      </c>
      <c r="AD178" s="223"/>
      <c r="AE178" s="54"/>
      <c r="AF178" s="54"/>
      <c r="AG178" s="54"/>
      <c r="AH178" s="54"/>
      <c r="AI178" s="57"/>
      <c r="AJ178" s="57"/>
      <c r="AK178" s="57"/>
      <c r="AL178" s="222"/>
      <c r="AM178" s="54"/>
      <c r="AN178" s="222"/>
      <c r="AO178" s="222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SUM('13:20'!G179)</f>
        <v>0</v>
      </c>
      <c r="H179" s="95">
        <f t="shared" si="31"/>
        <v>0</v>
      </c>
      <c r="I179" s="93">
        <f>SUM('13:20'!I179)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SUM('13:20'!N179)</f>
        <v>0</v>
      </c>
      <c r="O179" s="93">
        <f>SUM('13:20'!O179)</f>
        <v>0</v>
      </c>
      <c r="P179" s="93">
        <f>SUM('13:20'!P179)</f>
        <v>0</v>
      </c>
      <c r="Q179" s="93">
        <f>SUM('13:20'!Q179)</f>
        <v>0</v>
      </c>
      <c r="R179" s="93">
        <f>SUM('13:20'!R179)</f>
        <v>0</v>
      </c>
      <c r="S179" s="93">
        <f>SUM('13:20'!S179)</f>
        <v>0</v>
      </c>
      <c r="T179" s="93">
        <f>SUM('13:20'!T179)</f>
        <v>0</v>
      </c>
      <c r="U179" s="93">
        <f>SUM('13:20'!U179)</f>
        <v>0</v>
      </c>
      <c r="V179" s="202">
        <f t="shared" si="33"/>
        <v>0</v>
      </c>
      <c r="W179" s="33" t="str">
        <f t="shared" si="34"/>
        <v/>
      </c>
      <c r="X179" s="93">
        <f>SUM('13:20'!X179)</f>
        <v>0</v>
      </c>
      <c r="Y179" s="93">
        <f>SUM('13:20'!Y179)</f>
        <v>0</v>
      </c>
      <c r="Z179" s="93">
        <f>SUM('13:20'!Z179)</f>
        <v>0</v>
      </c>
      <c r="AA179" s="93">
        <f>SUM('13:20'!AA179)</f>
        <v>0</v>
      </c>
      <c r="AB179" s="315">
        <v>0.48</v>
      </c>
      <c r="AC179" s="238">
        <f t="shared" ref="AC179:AC198" si="35">AB179*G179</f>
        <v>0</v>
      </c>
      <c r="AD179" s="223"/>
      <c r="AE179" s="54"/>
      <c r="AF179" s="54"/>
      <c r="AG179" s="54"/>
      <c r="AH179" s="54"/>
      <c r="AI179" s="57"/>
      <c r="AJ179" s="57"/>
      <c r="AK179" s="57"/>
      <c r="AL179" s="54"/>
      <c r="AM179" s="54"/>
      <c r="AN179" s="222"/>
      <c r="AO179" s="54"/>
      <c r="AP179" s="222"/>
      <c r="AQ179" s="54"/>
      <c r="AR179" s="54"/>
      <c r="AS179" s="222"/>
      <c r="AT179" s="222"/>
      <c r="AU179" s="222"/>
      <c r="AV179" s="222"/>
      <c r="AW179" s="55"/>
      <c r="AX179" s="54"/>
      <c r="AY179" s="54"/>
      <c r="AZ179" s="54"/>
      <c r="BA179" s="54"/>
    </row>
    <row r="180" spans="1:53" ht="17.25">
      <c r="A180" s="27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SUM('13:20'!G180)</f>
        <v>0</v>
      </c>
      <c r="H180" s="95">
        <f t="shared" si="31"/>
        <v>0</v>
      </c>
      <c r="I180" s="93">
        <f>SUM('13:20'!I180)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SUM('13:20'!N180)</f>
        <v>0</v>
      </c>
      <c r="O180" s="93">
        <f>SUM('13:20'!O180)</f>
        <v>0</v>
      </c>
      <c r="P180" s="93">
        <f>SUM('13:20'!P180)</f>
        <v>0</v>
      </c>
      <c r="Q180" s="93">
        <f>SUM('13:20'!Q180)</f>
        <v>0</v>
      </c>
      <c r="R180" s="93">
        <f>SUM('13:20'!R180)</f>
        <v>0</v>
      </c>
      <c r="S180" s="93">
        <f>SUM('13:20'!S180)</f>
        <v>0</v>
      </c>
      <c r="T180" s="93">
        <f>SUM('13:20'!T180)</f>
        <v>0</v>
      </c>
      <c r="U180" s="93">
        <f>SUM('13:20'!U180)</f>
        <v>0</v>
      </c>
      <c r="V180" s="202">
        <f t="shared" si="33"/>
        <v>0</v>
      </c>
      <c r="W180" s="33" t="str">
        <f t="shared" si="34"/>
        <v/>
      </c>
      <c r="X180" s="93">
        <f>SUM('13:20'!X180)</f>
        <v>0</v>
      </c>
      <c r="Y180" s="93">
        <f>SUM('13:20'!Y180)</f>
        <v>0</v>
      </c>
      <c r="Z180" s="93">
        <f>SUM('13:20'!Z180)</f>
        <v>0</v>
      </c>
      <c r="AA180" s="93">
        <f>SUM('13:20'!AA180)</f>
        <v>0</v>
      </c>
      <c r="AB180" s="315">
        <v>0.43</v>
      </c>
      <c r="AC180" s="238">
        <f t="shared" si="35"/>
        <v>0</v>
      </c>
      <c r="AD180" s="22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22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SUM('13:20'!G181)</f>
        <v>554</v>
      </c>
      <c r="H181" s="95">
        <f t="shared" si="31"/>
        <v>2786.6200000000003</v>
      </c>
      <c r="I181" s="93">
        <f>SUM('13:20'!I181)</f>
        <v>26</v>
      </c>
      <c r="J181" s="31">
        <f t="array" ref="J181">IF(ISERROR(G181/I181),"",G181/I181)</f>
        <v>21.307692307692307</v>
      </c>
      <c r="K181" s="35">
        <f t="array" ref="K181">IF(ISERROR(G181/L181),"",G181/L181)</f>
        <v>29.157894736842106</v>
      </c>
      <c r="L181" s="87">
        <v>19</v>
      </c>
      <c r="M181" s="36">
        <f t="shared" si="32"/>
        <v>-3.1578947368421062</v>
      </c>
      <c r="N181" s="93">
        <f>SUM('13:20'!N181)</f>
        <v>0</v>
      </c>
      <c r="O181" s="93">
        <f>SUM('13:20'!O181)</f>
        <v>0</v>
      </c>
      <c r="P181" s="93">
        <f>SUM('13:20'!P181)</f>
        <v>0</v>
      </c>
      <c r="Q181" s="93">
        <f>SUM('13:20'!Q181)</f>
        <v>0</v>
      </c>
      <c r="R181" s="93">
        <f>SUM('13:20'!R181)</f>
        <v>0</v>
      </c>
      <c r="S181" s="93">
        <f>SUM('13:20'!S181)</f>
        <v>0</v>
      </c>
      <c r="T181" s="93">
        <f>SUM('13:20'!T181)</f>
        <v>0</v>
      </c>
      <c r="U181" s="93">
        <f>SUM('13:20'!U181)</f>
        <v>0</v>
      </c>
      <c r="V181" s="202">
        <f t="shared" si="33"/>
        <v>0</v>
      </c>
      <c r="W181" s="33">
        <f t="shared" si="34"/>
        <v>0</v>
      </c>
      <c r="X181" s="93">
        <f>SUM('13:20'!X181)</f>
        <v>0</v>
      </c>
      <c r="Y181" s="93">
        <f>SUM('13:20'!Y181)</f>
        <v>0</v>
      </c>
      <c r="Z181" s="93">
        <f>SUM('13:20'!Z181)</f>
        <v>0</v>
      </c>
      <c r="AA181" s="93">
        <f>SUM('13:20'!AA181)</f>
        <v>0</v>
      </c>
      <c r="AB181" s="315">
        <v>0.55000000000000004</v>
      </c>
      <c r="AC181" s="238">
        <f t="shared" si="35"/>
        <v>304.70000000000005</v>
      </c>
      <c r="AD181" s="22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SUM('13:20'!G182)</f>
        <v>555</v>
      </c>
      <c r="H182" s="95">
        <f t="shared" si="31"/>
        <v>2791.65</v>
      </c>
      <c r="I182" s="93">
        <f>SUM('13:20'!I182)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32"/>
        <v>6.25</v>
      </c>
      <c r="N182" s="93">
        <f>SUM('13:20'!N182)</f>
        <v>0</v>
      </c>
      <c r="O182" s="93">
        <f>SUM('13:20'!O182)</f>
        <v>0</v>
      </c>
      <c r="P182" s="93">
        <f>SUM('13:20'!P182)</f>
        <v>0</v>
      </c>
      <c r="Q182" s="93">
        <f>SUM('13:20'!Q182)</f>
        <v>0</v>
      </c>
      <c r="R182" s="93">
        <f>SUM('13:20'!R182)</f>
        <v>0</v>
      </c>
      <c r="S182" s="93">
        <f>SUM('13:20'!S182)</f>
        <v>0</v>
      </c>
      <c r="T182" s="93">
        <f>SUM('13:20'!T182)</f>
        <v>0</v>
      </c>
      <c r="U182" s="93">
        <f>SUM('13:20'!U182)</f>
        <v>0</v>
      </c>
      <c r="V182" s="202">
        <f t="shared" si="33"/>
        <v>0</v>
      </c>
      <c r="W182" s="33">
        <f t="shared" si="34"/>
        <v>0</v>
      </c>
      <c r="X182" s="93">
        <f>SUM('13:20'!X182)</f>
        <v>0</v>
      </c>
      <c r="Y182" s="93">
        <f>SUM('13:20'!Y182)</f>
        <v>0</v>
      </c>
      <c r="Z182" s="93">
        <f>SUM('13:20'!Z182)</f>
        <v>0</v>
      </c>
      <c r="AA182" s="93">
        <f>SUM('13:20'!AA182)</f>
        <v>0</v>
      </c>
      <c r="AB182" s="315">
        <v>0.52</v>
      </c>
      <c r="AC182" s="238">
        <f t="shared" si="35"/>
        <v>288.60000000000002</v>
      </c>
      <c r="AD182" s="22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SUM('13:20'!G183)</f>
        <v>405</v>
      </c>
      <c r="H183" s="95">
        <f t="shared" si="31"/>
        <v>2041.2</v>
      </c>
      <c r="I183" s="93">
        <f>SUM('13:20'!I183)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32"/>
        <v>2.6842105263157912</v>
      </c>
      <c r="N183" s="93">
        <f>SUM('13:20'!N183)</f>
        <v>0</v>
      </c>
      <c r="O183" s="93">
        <f>SUM('13:20'!O183)</f>
        <v>0</v>
      </c>
      <c r="P183" s="93">
        <f>SUM('13:20'!P183)</f>
        <v>0</v>
      </c>
      <c r="Q183" s="93">
        <f>SUM('13:20'!Q183)</f>
        <v>0</v>
      </c>
      <c r="R183" s="93">
        <f>SUM('13:20'!R183)</f>
        <v>0</v>
      </c>
      <c r="S183" s="93">
        <f>SUM('13:20'!S183)</f>
        <v>0</v>
      </c>
      <c r="T183" s="93">
        <f>SUM('13:20'!T183)</f>
        <v>0</v>
      </c>
      <c r="U183" s="93">
        <f>SUM('13:20'!U183)</f>
        <v>0</v>
      </c>
      <c r="V183" s="202">
        <f t="shared" si="33"/>
        <v>0</v>
      </c>
      <c r="W183" s="33">
        <f t="shared" si="34"/>
        <v>0</v>
      </c>
      <c r="X183" s="93">
        <f>SUM('13:20'!X183)</f>
        <v>0</v>
      </c>
      <c r="Y183" s="93">
        <f>SUM('13:20'!Y183)</f>
        <v>0</v>
      </c>
      <c r="Z183" s="93">
        <f>SUM('13:20'!Z183)</f>
        <v>0</v>
      </c>
      <c r="AA183" s="93">
        <f>SUM('13:20'!AA183)</f>
        <v>0</v>
      </c>
      <c r="AB183" s="315">
        <v>0.55000000000000004</v>
      </c>
      <c r="AC183" s="238">
        <f t="shared" si="35"/>
        <v>222.75000000000003</v>
      </c>
      <c r="AD183" s="223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SUM('13:20'!G184)</f>
        <v>0</v>
      </c>
      <c r="H184" s="95">
        <f>D184*G184</f>
        <v>0</v>
      </c>
      <c r="I184" s="93">
        <f>SUM('13:20'!I184)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SUM('13:20'!N184)</f>
        <v>0</v>
      </c>
      <c r="O184" s="93">
        <f>SUM('13:20'!O184)</f>
        <v>0</v>
      </c>
      <c r="P184" s="93">
        <f>SUM('13:20'!P184)</f>
        <v>0</v>
      </c>
      <c r="Q184" s="93">
        <f>SUM('13:20'!Q184)</f>
        <v>0</v>
      </c>
      <c r="R184" s="93">
        <f>SUM('13:20'!R184)</f>
        <v>0</v>
      </c>
      <c r="S184" s="93">
        <f>SUM('13:20'!S184)</f>
        <v>0</v>
      </c>
      <c r="T184" s="93">
        <f>SUM('13:20'!T184)</f>
        <v>0</v>
      </c>
      <c r="U184" s="93">
        <f>SUM('13:20'!U184)</f>
        <v>0</v>
      </c>
      <c r="V184" s="202">
        <f t="shared" si="33"/>
        <v>0</v>
      </c>
      <c r="W184" s="33" t="str">
        <f t="shared" si="34"/>
        <v/>
      </c>
      <c r="X184" s="93">
        <f>SUM('13:20'!X184)</f>
        <v>0</v>
      </c>
      <c r="Y184" s="93">
        <f>SUM('13:20'!Y184)</f>
        <v>0</v>
      </c>
      <c r="Z184" s="93">
        <f>SUM('13:20'!Z184)</f>
        <v>0</v>
      </c>
      <c r="AA184" s="93">
        <f>SUM('13:20'!AA184)</f>
        <v>0</v>
      </c>
      <c r="AB184" s="315">
        <v>0.45</v>
      </c>
      <c r="AC184" s="238">
        <f t="shared" si="35"/>
        <v>0</v>
      </c>
      <c r="AD184" s="22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SUM('13:20'!G185)</f>
        <v>0</v>
      </c>
      <c r="H185" s="95">
        <f t="shared" ref="H185:H198" si="36">D185*G185</f>
        <v>0</v>
      </c>
      <c r="I185" s="93">
        <f>SUM('13:20'!I185)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SUM('13:20'!N185)</f>
        <v>0</v>
      </c>
      <c r="O185" s="93">
        <f>SUM('13:20'!O185)</f>
        <v>0</v>
      </c>
      <c r="P185" s="93">
        <f>SUM('13:20'!P185)</f>
        <v>0</v>
      </c>
      <c r="Q185" s="93">
        <f>SUM('13:20'!Q185)</f>
        <v>0</v>
      </c>
      <c r="R185" s="93">
        <f>SUM('13:20'!R185)</f>
        <v>0</v>
      </c>
      <c r="S185" s="93">
        <f>SUM('13:20'!S185)</f>
        <v>0</v>
      </c>
      <c r="T185" s="93">
        <f>SUM('13:20'!T185)</f>
        <v>0</v>
      </c>
      <c r="U185" s="93">
        <f>SUM('13:20'!U185)</f>
        <v>0</v>
      </c>
      <c r="V185" s="202">
        <f t="shared" si="33"/>
        <v>0</v>
      </c>
      <c r="W185" s="33" t="str">
        <f t="shared" si="34"/>
        <v/>
      </c>
      <c r="X185" s="93">
        <f>SUM('13:20'!X185)</f>
        <v>0</v>
      </c>
      <c r="Y185" s="93">
        <f>SUM('13:20'!Y185)</f>
        <v>0</v>
      </c>
      <c r="Z185" s="93">
        <f>SUM('13:20'!Z185)</f>
        <v>0</v>
      </c>
      <c r="AA185" s="93">
        <f>SUM('13:20'!AA185)</f>
        <v>0</v>
      </c>
      <c r="AB185" s="315">
        <v>0.45</v>
      </c>
      <c r="AC185" s="238">
        <f t="shared" si="35"/>
        <v>0</v>
      </c>
      <c r="AD185" s="22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SUM('13:20'!G186)</f>
        <v>0</v>
      </c>
      <c r="H186" s="95">
        <f t="shared" si="36"/>
        <v>0</v>
      </c>
      <c r="I186" s="93">
        <f>SUM('13:20'!I186)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SUM('13:20'!N186)</f>
        <v>0</v>
      </c>
      <c r="O186" s="93">
        <f>SUM('13:20'!O186)</f>
        <v>0</v>
      </c>
      <c r="P186" s="93">
        <f>SUM('13:20'!P186)</f>
        <v>0</v>
      </c>
      <c r="Q186" s="93">
        <f>SUM('13:20'!Q186)</f>
        <v>0</v>
      </c>
      <c r="R186" s="93">
        <f>SUM('13:20'!R186)</f>
        <v>0</v>
      </c>
      <c r="S186" s="93">
        <f>SUM('13:20'!S186)</f>
        <v>0</v>
      </c>
      <c r="T186" s="93">
        <f>SUM('13:20'!T186)</f>
        <v>0</v>
      </c>
      <c r="U186" s="93">
        <f>SUM('13:20'!U186)</f>
        <v>0</v>
      </c>
      <c r="V186" s="202">
        <f t="shared" si="33"/>
        <v>0</v>
      </c>
      <c r="W186" s="33" t="str">
        <f t="shared" si="34"/>
        <v/>
      </c>
      <c r="X186" s="93">
        <f>SUM('13:20'!X186)</f>
        <v>0</v>
      </c>
      <c r="Y186" s="93">
        <f>SUM('13:20'!Y186)</f>
        <v>0</v>
      </c>
      <c r="Z186" s="93">
        <f>SUM('13:20'!Z186)</f>
        <v>0</v>
      </c>
      <c r="AA186" s="93">
        <f>SUM('13:20'!AA186)</f>
        <v>0</v>
      </c>
      <c r="AB186" s="315">
        <v>0.61</v>
      </c>
      <c r="AC186" s="238">
        <f t="shared" si="35"/>
        <v>0</v>
      </c>
      <c r="AD186" s="223"/>
      <c r="AE186" s="54"/>
      <c r="AF186" s="54"/>
      <c r="AG186" s="54"/>
      <c r="AH186" s="54"/>
      <c r="AI186" s="57"/>
      <c r="AJ186" s="57"/>
      <c r="AK186" s="57"/>
      <c r="AL186" s="222"/>
      <c r="AM186" s="54"/>
      <c r="AN186" s="54"/>
      <c r="AO186" s="54"/>
      <c r="AP186" s="222"/>
      <c r="AQ186" s="222"/>
      <c r="AR186" s="222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SUM('13:20'!G187)</f>
        <v>0</v>
      </c>
      <c r="H187" s="95">
        <f t="shared" si="36"/>
        <v>0</v>
      </c>
      <c r="I187" s="93">
        <f>SUM('13:20'!I187)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SUM('13:20'!N187)</f>
        <v>0</v>
      </c>
      <c r="O187" s="93">
        <f>SUM('13:20'!O187)</f>
        <v>0</v>
      </c>
      <c r="P187" s="93">
        <f>SUM('13:20'!P187)</f>
        <v>0</v>
      </c>
      <c r="Q187" s="93">
        <f>SUM('13:20'!Q187)</f>
        <v>0</v>
      </c>
      <c r="R187" s="93">
        <f>SUM('13:20'!R187)</f>
        <v>0</v>
      </c>
      <c r="S187" s="93">
        <f>SUM('13:20'!S187)</f>
        <v>0</v>
      </c>
      <c r="T187" s="93">
        <f>SUM('13:20'!T187)</f>
        <v>0</v>
      </c>
      <c r="U187" s="93">
        <f>SUM('13:20'!U187)</f>
        <v>0</v>
      </c>
      <c r="V187" s="202">
        <f t="shared" si="33"/>
        <v>0</v>
      </c>
      <c r="W187" s="33" t="str">
        <f t="shared" si="34"/>
        <v/>
      </c>
      <c r="X187" s="93">
        <f>SUM('13:20'!X187)</f>
        <v>0</v>
      </c>
      <c r="Y187" s="93">
        <f>SUM('13:20'!Y187)</f>
        <v>0</v>
      </c>
      <c r="Z187" s="93">
        <f>SUM('13:20'!Z187)</f>
        <v>0</v>
      </c>
      <c r="AA187" s="93">
        <f>SUM('13:20'!AA187)</f>
        <v>0</v>
      </c>
      <c r="AB187" s="315">
        <v>0.61</v>
      </c>
      <c r="AC187" s="238">
        <f t="shared" si="35"/>
        <v>0</v>
      </c>
      <c r="AD187" s="22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8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SUM('13:20'!G188)</f>
        <v>0</v>
      </c>
      <c r="H188" s="95">
        <f t="shared" si="36"/>
        <v>0</v>
      </c>
      <c r="I188" s="93">
        <f>SUM('13:20'!I188)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SUM('13:20'!N188)</f>
        <v>0</v>
      </c>
      <c r="O188" s="93">
        <f>SUM('13:20'!O188)</f>
        <v>0</v>
      </c>
      <c r="P188" s="93">
        <f>SUM('13:20'!P188)</f>
        <v>0</v>
      </c>
      <c r="Q188" s="93">
        <f>SUM('13:20'!Q188)</f>
        <v>0</v>
      </c>
      <c r="R188" s="93">
        <f>SUM('13:20'!R188)</f>
        <v>0</v>
      </c>
      <c r="S188" s="93">
        <f>SUM('13:20'!S188)</f>
        <v>0</v>
      </c>
      <c r="T188" s="93">
        <f>SUM('13:20'!T188)</f>
        <v>0</v>
      </c>
      <c r="U188" s="93">
        <f>SUM('13:20'!U188)</f>
        <v>0</v>
      </c>
      <c r="V188" s="202">
        <f t="shared" si="33"/>
        <v>0</v>
      </c>
      <c r="W188" s="33" t="str">
        <f t="shared" si="34"/>
        <v/>
      </c>
      <c r="X188" s="93">
        <f>SUM('13:20'!X188)</f>
        <v>0</v>
      </c>
      <c r="Y188" s="93">
        <f>SUM('13:20'!Y188)</f>
        <v>0</v>
      </c>
      <c r="Z188" s="93">
        <f>SUM('13:20'!Z188)</f>
        <v>0</v>
      </c>
      <c r="AA188" s="93">
        <f>SUM('13:20'!AA188)</f>
        <v>0</v>
      </c>
      <c r="AB188" s="315">
        <v>0.43</v>
      </c>
      <c r="AC188" s="238">
        <f t="shared" si="35"/>
        <v>0</v>
      </c>
      <c r="AD188" s="22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SUM('13:20'!G189)</f>
        <v>0</v>
      </c>
      <c r="H189" s="95">
        <f t="shared" si="36"/>
        <v>0</v>
      </c>
      <c r="I189" s="93">
        <f>SUM('13:20'!I189)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SUM('13:20'!N189)</f>
        <v>0</v>
      </c>
      <c r="O189" s="93">
        <f>SUM('13:20'!O189)</f>
        <v>0</v>
      </c>
      <c r="P189" s="93">
        <f>SUM('13:20'!P189)</f>
        <v>0</v>
      </c>
      <c r="Q189" s="93">
        <f>SUM('13:20'!Q189)</f>
        <v>0</v>
      </c>
      <c r="R189" s="93">
        <f>SUM('13:20'!R189)</f>
        <v>0</v>
      </c>
      <c r="S189" s="93">
        <f>SUM('13:20'!S189)</f>
        <v>0</v>
      </c>
      <c r="T189" s="93">
        <f>SUM('13:20'!T189)</f>
        <v>0</v>
      </c>
      <c r="U189" s="93">
        <f>SUM('13:20'!U189)</f>
        <v>0</v>
      </c>
      <c r="V189" s="202">
        <f t="shared" si="33"/>
        <v>0</v>
      </c>
      <c r="W189" s="33" t="str">
        <f t="shared" si="34"/>
        <v/>
      </c>
      <c r="X189" s="93">
        <f>SUM('13:20'!X189)</f>
        <v>0</v>
      </c>
      <c r="Y189" s="93">
        <f>SUM('13:20'!Y189)</f>
        <v>0</v>
      </c>
      <c r="Z189" s="93">
        <f>SUM('13:20'!Z189)</f>
        <v>0</v>
      </c>
      <c r="AA189" s="93">
        <f>SUM('13:20'!AA189)</f>
        <v>0</v>
      </c>
      <c r="AB189" s="315">
        <v>0.43</v>
      </c>
      <c r="AC189" s="238">
        <f t="shared" si="35"/>
        <v>0</v>
      </c>
      <c r="AD189" s="22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6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SUM('13:20'!G190)</f>
        <v>0</v>
      </c>
      <c r="H190" s="95">
        <f t="shared" si="36"/>
        <v>0</v>
      </c>
      <c r="I190" s="93">
        <f>SUM('13:20'!I190)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SUM('13:20'!N190)</f>
        <v>0</v>
      </c>
      <c r="O190" s="93">
        <f>SUM('13:20'!O190)</f>
        <v>0</v>
      </c>
      <c r="P190" s="93">
        <f>SUM('13:20'!P190)</f>
        <v>0</v>
      </c>
      <c r="Q190" s="93">
        <f>SUM('13:20'!Q190)</f>
        <v>0</v>
      </c>
      <c r="R190" s="93">
        <f>SUM('13:20'!R190)</f>
        <v>0</v>
      </c>
      <c r="S190" s="93">
        <f>SUM('13:20'!S190)</f>
        <v>0</v>
      </c>
      <c r="T190" s="93">
        <f>SUM('13:20'!T190)</f>
        <v>0</v>
      </c>
      <c r="U190" s="93">
        <f>SUM('13:20'!U190)</f>
        <v>0</v>
      </c>
      <c r="V190" s="202">
        <f>SUM(X190:AA190)</f>
        <v>0</v>
      </c>
      <c r="W190" s="33" t="str">
        <f>IF(ISERROR(V190/G190),"",V190/G190)</f>
        <v/>
      </c>
      <c r="X190" s="93">
        <f>SUM('13:20'!X190)</f>
        <v>0</v>
      </c>
      <c r="Y190" s="93">
        <f>SUM('13:20'!Y190)</f>
        <v>0</v>
      </c>
      <c r="Z190" s="93">
        <f>SUM('13:20'!Z190)</f>
        <v>0</v>
      </c>
      <c r="AA190" s="93">
        <f>SUM('13:20'!AA190)</f>
        <v>0</v>
      </c>
      <c r="AB190" s="315">
        <v>0.55000000000000004</v>
      </c>
      <c r="AC190" s="238">
        <f t="shared" si="35"/>
        <v>0</v>
      </c>
      <c r="AD190" s="22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SUM('13:20'!G191)</f>
        <v>888</v>
      </c>
      <c r="H191" s="95">
        <f t="shared" si="36"/>
        <v>4519.92</v>
      </c>
      <c r="I191" s="93">
        <f>SUM('13:20'!I191)</f>
        <v>45</v>
      </c>
      <c r="J191" s="31">
        <f t="array" ref="J191">IF(ISERROR(G191/I191),"",G191/I191)</f>
        <v>19.733333333333334</v>
      </c>
      <c r="K191" s="35">
        <f t="array" ref="K191">IF(ISERROR(G191/L191),"",G191/L191)</f>
        <v>38.608695652173914</v>
      </c>
      <c r="L191" s="87">
        <v>23</v>
      </c>
      <c r="M191" s="36">
        <f t="shared" si="37"/>
        <v>6.391304347826086</v>
      </c>
      <c r="N191" s="93">
        <f>SUM('13:20'!N191)</f>
        <v>0</v>
      </c>
      <c r="O191" s="93">
        <f>SUM('13:20'!O191)</f>
        <v>0</v>
      </c>
      <c r="P191" s="93">
        <f>SUM('13:20'!P191)</f>
        <v>0</v>
      </c>
      <c r="Q191" s="93">
        <f>SUM('13:20'!Q191)</f>
        <v>0</v>
      </c>
      <c r="R191" s="93">
        <f>SUM('13:20'!R191)</f>
        <v>0</v>
      </c>
      <c r="S191" s="93">
        <f>SUM('13:20'!S191)</f>
        <v>0</v>
      </c>
      <c r="T191" s="93">
        <f>SUM('13:20'!T191)</f>
        <v>0</v>
      </c>
      <c r="U191" s="93">
        <f>SUM('13:20'!U191)</f>
        <v>0</v>
      </c>
      <c r="V191" s="202">
        <f>SUM(X191:AA191)</f>
        <v>0</v>
      </c>
      <c r="W191" s="33">
        <f>IF(ISERROR(V191/G191),"",V191/G191)</f>
        <v>0</v>
      </c>
      <c r="X191" s="93">
        <f>SUM('13:20'!X191)</f>
        <v>0</v>
      </c>
      <c r="Y191" s="93">
        <f>SUM('13:20'!Y191)</f>
        <v>0</v>
      </c>
      <c r="Z191" s="93">
        <f>SUM('13:20'!Z191)</f>
        <v>0</v>
      </c>
      <c r="AA191" s="93">
        <f>SUM('13:20'!AA191)</f>
        <v>0</v>
      </c>
      <c r="AB191" s="315">
        <v>0.45</v>
      </c>
      <c r="AC191" s="238">
        <f t="shared" si="35"/>
        <v>399.6</v>
      </c>
      <c r="AD191" s="22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SUM('13:20'!G192)</f>
        <v>0</v>
      </c>
      <c r="H192" s="95">
        <f t="shared" si="36"/>
        <v>0</v>
      </c>
      <c r="I192" s="93">
        <f>SUM('13:20'!I192)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SUM('13:20'!N192)</f>
        <v>0</v>
      </c>
      <c r="O192" s="93">
        <f>SUM('13:20'!O192)</f>
        <v>0</v>
      </c>
      <c r="P192" s="93">
        <f>SUM('13:20'!P192)</f>
        <v>0</v>
      </c>
      <c r="Q192" s="93">
        <f>SUM('13:20'!Q192)</f>
        <v>0</v>
      </c>
      <c r="R192" s="93">
        <f>SUM('13:20'!R192)</f>
        <v>0</v>
      </c>
      <c r="S192" s="93">
        <f>SUM('13:20'!S192)</f>
        <v>0</v>
      </c>
      <c r="T192" s="93">
        <f>SUM('13:20'!T192)</f>
        <v>0</v>
      </c>
      <c r="U192" s="93">
        <f>SUM('13:20'!U192)</f>
        <v>0</v>
      </c>
      <c r="V192" s="202">
        <f>SUM(X192:AA192)</f>
        <v>0</v>
      </c>
      <c r="W192" s="33" t="str">
        <f>IF(ISERROR(V192/G192),"",V192/G192)</f>
        <v/>
      </c>
      <c r="X192" s="93">
        <f>SUM('13:20'!X192)</f>
        <v>0</v>
      </c>
      <c r="Y192" s="93">
        <f>SUM('13:20'!Y192)</f>
        <v>0</v>
      </c>
      <c r="Z192" s="93">
        <f>SUM('13:20'!Z192)</f>
        <v>0</v>
      </c>
      <c r="AA192" s="93">
        <f>SUM('13:20'!AA192)</f>
        <v>0</v>
      </c>
      <c r="AB192" s="315">
        <v>0.45</v>
      </c>
      <c r="AC192" s="238">
        <f t="shared" si="35"/>
        <v>0</v>
      </c>
      <c r="AD192" s="22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6">
        <v>30100003</v>
      </c>
      <c r="B193" s="139" t="s">
        <v>198</v>
      </c>
      <c r="C193" s="213" t="s">
        <v>190</v>
      </c>
      <c r="D193" s="107">
        <v>4.8</v>
      </c>
      <c r="E193" s="17"/>
      <c r="F193" s="6"/>
      <c r="G193" s="93">
        <f>SUM('13:20'!G193)</f>
        <v>0</v>
      </c>
      <c r="H193" s="95">
        <f t="shared" si="36"/>
        <v>0</v>
      </c>
      <c r="I193" s="93">
        <f>SUM('13:20'!I193)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SUM('13:20'!N193)</f>
        <v>0</v>
      </c>
      <c r="O193" s="93">
        <f>SUM('13:20'!O193)</f>
        <v>0</v>
      </c>
      <c r="P193" s="93">
        <f>SUM('13:20'!P193)</f>
        <v>0</v>
      </c>
      <c r="Q193" s="93">
        <f>SUM('13:20'!Q193)</f>
        <v>0</v>
      </c>
      <c r="R193" s="93">
        <f>SUM('13:20'!R193)</f>
        <v>0</v>
      </c>
      <c r="S193" s="93">
        <f>SUM('13:20'!S193)</f>
        <v>0</v>
      </c>
      <c r="T193" s="93">
        <f>SUM('13:20'!T193)</f>
        <v>0</v>
      </c>
      <c r="U193" s="93">
        <f>SUM('13:20'!U193)</f>
        <v>0</v>
      </c>
      <c r="V193" s="202">
        <f>SUM(X193:AA193)</f>
        <v>0</v>
      </c>
      <c r="W193" s="33" t="str">
        <f>IF(ISERROR(V193/G193),"",V193/G193)</f>
        <v/>
      </c>
      <c r="X193" s="93">
        <f>SUM('13:20'!X193)</f>
        <v>0</v>
      </c>
      <c r="Y193" s="93">
        <f>SUM('13:20'!Y193)</f>
        <v>0</v>
      </c>
      <c r="Z193" s="93">
        <f>SUM('13:20'!Z193)</f>
        <v>0</v>
      </c>
      <c r="AA193" s="93">
        <f>SUM('13:20'!AA193)</f>
        <v>0</v>
      </c>
      <c r="AB193" s="315">
        <v>0.95</v>
      </c>
      <c r="AC193" s="238">
        <f t="shared" si="35"/>
        <v>0</v>
      </c>
      <c r="AD193" s="22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6">
        <v>30100004</v>
      </c>
      <c r="B194" s="139" t="s">
        <v>198</v>
      </c>
      <c r="C194" s="213" t="s">
        <v>187</v>
      </c>
      <c r="D194" s="107">
        <v>4.8</v>
      </c>
      <c r="E194" s="17"/>
      <c r="F194" s="13"/>
      <c r="G194" s="93">
        <f>SUM('13:20'!G194)</f>
        <v>0</v>
      </c>
      <c r="H194" s="95">
        <f t="shared" si="36"/>
        <v>0</v>
      </c>
      <c r="I194" s="93">
        <f>SUM('13:20'!I194)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SUM('13:20'!N194)</f>
        <v>0</v>
      </c>
      <c r="O194" s="93">
        <f>SUM('13:20'!O194)</f>
        <v>0</v>
      </c>
      <c r="P194" s="93">
        <f>SUM('13:20'!P194)</f>
        <v>0</v>
      </c>
      <c r="Q194" s="93">
        <f>SUM('13:20'!Q194)</f>
        <v>0</v>
      </c>
      <c r="R194" s="93">
        <f>SUM('13:20'!R194)</f>
        <v>0</v>
      </c>
      <c r="S194" s="93">
        <f>SUM('13:20'!S194)</f>
        <v>0</v>
      </c>
      <c r="T194" s="93">
        <f>SUM('13:20'!T194)</f>
        <v>0</v>
      </c>
      <c r="U194" s="93">
        <f>SUM('13:20'!U194)</f>
        <v>0</v>
      </c>
      <c r="V194" s="202">
        <f>SUM(X194:AA194)</f>
        <v>0</v>
      </c>
      <c r="W194" s="33" t="str">
        <f>IF(ISERROR(V194/G194),"",V194/G194)</f>
        <v/>
      </c>
      <c r="X194" s="93">
        <f>SUM('13:20'!X194)</f>
        <v>0</v>
      </c>
      <c r="Y194" s="93">
        <f>SUM('13:20'!Y194)</f>
        <v>0</v>
      </c>
      <c r="Z194" s="93">
        <f>SUM('13:20'!Z194)</f>
        <v>0</v>
      </c>
      <c r="AA194" s="93">
        <f>SUM('13:20'!AA194)</f>
        <v>0</v>
      </c>
      <c r="AB194" s="315">
        <v>0.95</v>
      </c>
      <c r="AC194" s="238">
        <f t="shared" si="35"/>
        <v>0</v>
      </c>
      <c r="AD194" s="22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6">
        <v>30100006</v>
      </c>
      <c r="B195" s="139" t="s">
        <v>198</v>
      </c>
      <c r="C195" s="213" t="s">
        <v>179</v>
      </c>
      <c r="D195" s="107">
        <v>4.8</v>
      </c>
      <c r="E195" s="17"/>
      <c r="F195" s="13"/>
      <c r="G195" s="93">
        <f>SUM('13:20'!G195)</f>
        <v>0</v>
      </c>
      <c r="H195" s="95">
        <f t="shared" si="36"/>
        <v>0</v>
      </c>
      <c r="I195" s="93">
        <f>SUM('13:20'!I195)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SUM('13:20'!N195)</f>
        <v>0</v>
      </c>
      <c r="O195" s="93">
        <f>SUM('13:20'!O195)</f>
        <v>0</v>
      </c>
      <c r="P195" s="93">
        <f>SUM('13:20'!P195)</f>
        <v>0</v>
      </c>
      <c r="Q195" s="93">
        <f>SUM('13:20'!Q195)</f>
        <v>0</v>
      </c>
      <c r="R195" s="93">
        <f>SUM('13:20'!R195)</f>
        <v>0</v>
      </c>
      <c r="S195" s="93">
        <f>SUM('13:20'!S195)</f>
        <v>0</v>
      </c>
      <c r="T195" s="93">
        <f>SUM('13:20'!T195)</f>
        <v>0</v>
      </c>
      <c r="U195" s="93">
        <f>SUM('13:20'!U195)</f>
        <v>0</v>
      </c>
      <c r="V195" s="202"/>
      <c r="W195" s="33"/>
      <c r="X195" s="93">
        <f>SUM('13:20'!X195)</f>
        <v>0</v>
      </c>
      <c r="Y195" s="93">
        <f>SUM('13:20'!Y195)</f>
        <v>0</v>
      </c>
      <c r="Z195" s="93">
        <f>SUM('13:20'!Z195)</f>
        <v>0</v>
      </c>
      <c r="AA195" s="93">
        <f>SUM('13:20'!AA195)</f>
        <v>0</v>
      </c>
      <c r="AB195" s="315">
        <v>0.95</v>
      </c>
      <c r="AC195" s="238">
        <f t="shared" si="35"/>
        <v>0</v>
      </c>
      <c r="AD195" s="22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6">
        <v>30100005</v>
      </c>
      <c r="B196" s="139" t="s">
        <v>198</v>
      </c>
      <c r="C196" s="213" t="s">
        <v>199</v>
      </c>
      <c r="D196" s="107">
        <v>4.8</v>
      </c>
      <c r="E196" s="17"/>
      <c r="F196" s="13"/>
      <c r="G196" s="93">
        <f>SUM('13:20'!G196)</f>
        <v>0</v>
      </c>
      <c r="H196" s="95">
        <f t="shared" si="36"/>
        <v>0</v>
      </c>
      <c r="I196" s="93">
        <f>SUM('13:20'!I196)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SUM('13:20'!N196)</f>
        <v>0</v>
      </c>
      <c r="O196" s="93">
        <f>SUM('13:20'!O196)</f>
        <v>0</v>
      </c>
      <c r="P196" s="93">
        <f>SUM('13:20'!P196)</f>
        <v>0</v>
      </c>
      <c r="Q196" s="93">
        <f>SUM('13:20'!Q196)</f>
        <v>0</v>
      </c>
      <c r="R196" s="93">
        <f>SUM('13:20'!R196)</f>
        <v>0</v>
      </c>
      <c r="S196" s="93">
        <f>SUM('13:20'!S196)</f>
        <v>0</v>
      </c>
      <c r="T196" s="93">
        <f>SUM('13:20'!T196)</f>
        <v>0</v>
      </c>
      <c r="U196" s="93">
        <f>SUM('13:20'!U196)</f>
        <v>0</v>
      </c>
      <c r="V196" s="202"/>
      <c r="W196" s="33"/>
      <c r="X196" s="93">
        <f>SUM('13:20'!X196)</f>
        <v>0</v>
      </c>
      <c r="Y196" s="93">
        <f>SUM('13:20'!Y196)</f>
        <v>0</v>
      </c>
      <c r="Z196" s="93">
        <f>SUM('13:20'!Z196)</f>
        <v>0</v>
      </c>
      <c r="AA196" s="93">
        <f>SUM('13:20'!AA196)</f>
        <v>0</v>
      </c>
      <c r="AB196" s="315">
        <v>0.95</v>
      </c>
      <c r="AC196" s="238">
        <f t="shared" si="35"/>
        <v>0</v>
      </c>
      <c r="AD196" s="223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6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SUM('13:20'!G197)</f>
        <v>0</v>
      </c>
      <c r="H197" s="95">
        <f t="shared" si="36"/>
        <v>0</v>
      </c>
      <c r="I197" s="93">
        <f>SUM('13:20'!I197)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SUM('13:20'!N197)</f>
        <v>0</v>
      </c>
      <c r="O197" s="93">
        <f>SUM('13:20'!O197)</f>
        <v>0</v>
      </c>
      <c r="P197" s="93">
        <f>SUM('13:20'!P197)</f>
        <v>0</v>
      </c>
      <c r="Q197" s="93">
        <f>SUM('13:20'!Q197)</f>
        <v>0</v>
      </c>
      <c r="R197" s="93">
        <f>SUM('13:20'!R197)</f>
        <v>0</v>
      </c>
      <c r="S197" s="93">
        <f>SUM('13:20'!S197)</f>
        <v>0</v>
      </c>
      <c r="T197" s="93">
        <f>SUM('13:20'!T197)</f>
        <v>0</v>
      </c>
      <c r="U197" s="93">
        <f>SUM('13:20'!U197)</f>
        <v>0</v>
      </c>
      <c r="V197" s="202"/>
      <c r="W197" s="33"/>
      <c r="X197" s="93">
        <f>SUM('13:20'!X197)</f>
        <v>0</v>
      </c>
      <c r="Y197" s="93">
        <f>SUM('13:20'!Y197)</f>
        <v>0</v>
      </c>
      <c r="Z197" s="93">
        <f>SUM('13:20'!Z197)</f>
        <v>0</v>
      </c>
      <c r="AA197" s="93">
        <f>SUM('13:20'!AA197)</f>
        <v>0</v>
      </c>
      <c r="AB197" s="315">
        <v>0.44</v>
      </c>
      <c r="AC197" s="238">
        <f t="shared" si="35"/>
        <v>0</v>
      </c>
      <c r="AD197" s="22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SUM('13:20'!G198)</f>
        <v>0</v>
      </c>
      <c r="H198" s="95">
        <f t="shared" si="36"/>
        <v>0</v>
      </c>
      <c r="I198" s="93">
        <f>SUM('13:20'!I198)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SUM('13:20'!N198)</f>
        <v>0</v>
      </c>
      <c r="O198" s="93">
        <f>SUM('13:20'!O198)</f>
        <v>0</v>
      </c>
      <c r="P198" s="93">
        <f>SUM('13:20'!P198)</f>
        <v>0</v>
      </c>
      <c r="Q198" s="93">
        <f>SUM('13:20'!Q198)</f>
        <v>0</v>
      </c>
      <c r="R198" s="93">
        <f>SUM('13:20'!R198)</f>
        <v>0</v>
      </c>
      <c r="S198" s="93">
        <f>SUM('13:20'!S198)</f>
        <v>0</v>
      </c>
      <c r="T198" s="93">
        <f>SUM('13:20'!T198)</f>
        <v>0</v>
      </c>
      <c r="U198" s="93">
        <f>SUM('13:20'!U198)</f>
        <v>0</v>
      </c>
      <c r="V198" s="202"/>
      <c r="W198" s="33"/>
      <c r="X198" s="93">
        <f>SUM('13:20'!X198)</f>
        <v>0</v>
      </c>
      <c r="Y198" s="93">
        <f>SUM('13:20'!Y198)</f>
        <v>0</v>
      </c>
      <c r="Z198" s="93">
        <f>SUM('13:20'!Z198)</f>
        <v>0</v>
      </c>
      <c r="AA198" s="93">
        <f>SUM('13:20'!AA198)</f>
        <v>0</v>
      </c>
      <c r="AB198" s="315">
        <v>0.44</v>
      </c>
      <c r="AC198" s="238">
        <f t="shared" si="35"/>
        <v>0</v>
      </c>
      <c r="AD198" s="22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07" t="s">
        <v>70</v>
      </c>
      <c r="B199" s="608"/>
      <c r="C199" s="31" t="s">
        <v>71</v>
      </c>
      <c r="D199" s="30"/>
      <c r="E199" s="30"/>
      <c r="F199" s="30"/>
      <c r="G199" s="94">
        <f>SUM(G178:G198)</f>
        <v>2402</v>
      </c>
      <c r="H199" s="30">
        <f>SUM(H178:H198)</f>
        <v>12139.39</v>
      </c>
      <c r="I199" s="30">
        <f>SUM(I178:I198)</f>
        <v>129</v>
      </c>
      <c r="J199" s="31">
        <f t="array" ref="J199">IF(ISERROR(G199/I199),"",G199/I199)</f>
        <v>18.620155038759691</v>
      </c>
      <c r="K199" s="30">
        <f>SUM(K178:K198)</f>
        <v>116.83237986270024</v>
      </c>
      <c r="L199" s="98"/>
      <c r="M199" s="89">
        <f t="shared" ref="M199:AA199" si="38">SUM(M178:M198)</f>
        <v>12.167620137299771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202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1215.6500000000001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SUM('13:20'!G200)</f>
        <v>0</v>
      </c>
      <c r="H200" s="218">
        <f t="shared" ref="H200:H256" si="39">D200*G200</f>
        <v>0</v>
      </c>
      <c r="I200" s="93">
        <f>SUM('13:20'!I200)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SUM('13:20'!N200)</f>
        <v>0</v>
      </c>
      <c r="O200" s="93">
        <f>SUM('13:20'!O200)</f>
        <v>0</v>
      </c>
      <c r="P200" s="93">
        <f>SUM('13:20'!P200)</f>
        <v>0</v>
      </c>
      <c r="Q200" s="93">
        <f>SUM('13:20'!Q200)</f>
        <v>0</v>
      </c>
      <c r="R200" s="93">
        <f>SUM('13:20'!R200)</f>
        <v>0</v>
      </c>
      <c r="S200" s="93">
        <f>SUM('13:20'!S200)</f>
        <v>0</v>
      </c>
      <c r="T200" s="93">
        <f>SUM('13:20'!T200)</f>
        <v>0</v>
      </c>
      <c r="U200" s="93">
        <f>SUM('13:20'!U200)</f>
        <v>0</v>
      </c>
      <c r="V200" s="202">
        <f>SUM(X200:AA200)</f>
        <v>0</v>
      </c>
      <c r="W200" s="33" t="str">
        <f>IF(ISERROR(V200/G200),"",V200/G200)</f>
        <v/>
      </c>
      <c r="X200" s="93">
        <f>SUM('13:20'!X200)</f>
        <v>0</v>
      </c>
      <c r="Y200" s="93">
        <f>SUM('13:20'!Y200)</f>
        <v>0</v>
      </c>
      <c r="Z200" s="93">
        <f>SUM('13:20'!Z200)</f>
        <v>0</v>
      </c>
      <c r="AA200" s="93">
        <f>SUM('13:20'!AA200)</f>
        <v>0</v>
      </c>
      <c r="AB200" s="315">
        <v>0.19</v>
      </c>
      <c r="AC200" s="238">
        <f t="shared" ref="AC200:AC256" si="40">AB200*G200</f>
        <v>0</v>
      </c>
      <c r="AD200" s="22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6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SUM('13:20'!G201)</f>
        <v>0</v>
      </c>
      <c r="H201" s="218">
        <f t="shared" si="39"/>
        <v>0</v>
      </c>
      <c r="I201" s="93">
        <f>SUM('13:20'!I201)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315">
        <v>0.19</v>
      </c>
      <c r="AC201" s="238">
        <f t="shared" si="40"/>
        <v>0</v>
      </c>
      <c r="AD201" s="22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SUM('13:20'!G202)</f>
        <v>668</v>
      </c>
      <c r="H202" s="218">
        <f t="shared" si="39"/>
        <v>3360.04</v>
      </c>
      <c r="I202" s="93">
        <f>SUM('13:20'!I202)</f>
        <v>6</v>
      </c>
      <c r="J202" s="31">
        <f t="array" ref="J202">IF(ISERROR(G202/I202),"",G202/I202)</f>
        <v>111.33333333333333</v>
      </c>
      <c r="K202" s="35">
        <f t="array" ref="K202">IF(ISERROR(G202/L202),"",G202/L202)</f>
        <v>12.846153846153847</v>
      </c>
      <c r="L202" s="87">
        <v>52</v>
      </c>
      <c r="M202" s="36">
        <f>IF(ISERROR(I202-K202),"",I202-K202)</f>
        <v>-6.8461538461538467</v>
      </c>
      <c r="N202" s="93">
        <f>SUM('13:20'!N202)</f>
        <v>0</v>
      </c>
      <c r="O202" s="93">
        <f>SUM('13:20'!O202)</f>
        <v>0</v>
      </c>
      <c r="P202" s="93">
        <f>SUM('13:20'!P202)</f>
        <v>0</v>
      </c>
      <c r="Q202" s="93">
        <f>SUM('13:20'!Q202)</f>
        <v>0</v>
      </c>
      <c r="R202" s="93">
        <f>SUM('13:20'!R202)</f>
        <v>0</v>
      </c>
      <c r="S202" s="93">
        <f>SUM('13:20'!S202)</f>
        <v>0</v>
      </c>
      <c r="T202" s="93">
        <f>SUM('13:20'!T202)</f>
        <v>0</v>
      </c>
      <c r="U202" s="93">
        <f>SUM('13:20'!U202)</f>
        <v>0</v>
      </c>
      <c r="V202" s="202">
        <f>SUM(X202:AA202)</f>
        <v>0</v>
      </c>
      <c r="W202" s="33">
        <f>IF(ISERROR(V202/G202),"",V202/G202)</f>
        <v>0</v>
      </c>
      <c r="X202" s="93">
        <f>SUM('13:20'!X202)</f>
        <v>0</v>
      </c>
      <c r="Y202" s="93">
        <f>SUM('13:20'!Y202)</f>
        <v>0</v>
      </c>
      <c r="Z202" s="93">
        <f>SUM('13:20'!Z202)</f>
        <v>0</v>
      </c>
      <c r="AA202" s="93">
        <f>SUM('13:20'!AA202)</f>
        <v>0</v>
      </c>
      <c r="AB202" s="315">
        <v>0.19</v>
      </c>
      <c r="AC202" s="238">
        <f t="shared" si="40"/>
        <v>126.92</v>
      </c>
      <c r="AD202" s="22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SUM('13:20'!G203)</f>
        <v>758</v>
      </c>
      <c r="H203" s="218">
        <f t="shared" si="39"/>
        <v>3812.7400000000002</v>
      </c>
      <c r="I203" s="93">
        <f>SUM('13:20'!I203)</f>
        <v>10</v>
      </c>
      <c r="J203" s="31">
        <f t="array" ref="J203">IF(ISERROR(G203/I203),"",G203/I203)</f>
        <v>75.8</v>
      </c>
      <c r="K203" s="35">
        <f t="array" ref="K203">IF(ISERROR(G203/L203),"",G203/L203)</f>
        <v>14.576923076923077</v>
      </c>
      <c r="L203" s="87">
        <v>52</v>
      </c>
      <c r="M203" s="36">
        <f>IF(ISERROR(I203-K203),"",I203-K203)</f>
        <v>-4.5769230769230766</v>
      </c>
      <c r="N203" s="93">
        <f>SUM('13:20'!N203)</f>
        <v>0</v>
      </c>
      <c r="O203" s="93">
        <f>SUM('13:20'!O203)</f>
        <v>0</v>
      </c>
      <c r="P203" s="93">
        <f>SUM('13:20'!P203)</f>
        <v>0</v>
      </c>
      <c r="Q203" s="93">
        <f>SUM('13:20'!Q203)</f>
        <v>0</v>
      </c>
      <c r="R203" s="93">
        <f>SUM('13:20'!R203)</f>
        <v>0</v>
      </c>
      <c r="S203" s="93">
        <f>SUM('13:20'!S203)</f>
        <v>0</v>
      </c>
      <c r="T203" s="93">
        <f>SUM('13:20'!T203)</f>
        <v>0</v>
      </c>
      <c r="U203" s="93">
        <f>SUM('13:20'!U203)</f>
        <v>0</v>
      </c>
      <c r="V203" s="202">
        <f>SUM(X203:AA203)</f>
        <v>0</v>
      </c>
      <c r="W203" s="33">
        <f>IF(ISERROR(V203/G203),"",V203/G203)</f>
        <v>0</v>
      </c>
      <c r="X203" s="93">
        <f>SUM('13:20'!X203)</f>
        <v>0</v>
      </c>
      <c r="Y203" s="93">
        <f>SUM('13:20'!Y203)</f>
        <v>0</v>
      </c>
      <c r="Z203" s="93">
        <f>SUM('13:20'!Z203)</f>
        <v>0</v>
      </c>
      <c r="AA203" s="93">
        <f>SUM('13:20'!AA203)</f>
        <v>0</v>
      </c>
      <c r="AB203" s="315">
        <v>0.19</v>
      </c>
      <c r="AC203" s="238">
        <f t="shared" si="40"/>
        <v>144.02000000000001</v>
      </c>
      <c r="AD203" s="22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SUM('13:20'!G204)</f>
        <v>0</v>
      </c>
      <c r="H204" s="256">
        <f t="shared" si="39"/>
        <v>0</v>
      </c>
      <c r="I204" s="93">
        <f>SUM('13:20'!I204)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SUM('13:20'!N204)</f>
        <v>0</v>
      </c>
      <c r="O204" s="93">
        <f>SUM('13:20'!O204)</f>
        <v>0</v>
      </c>
      <c r="P204" s="93">
        <f>SUM('13:20'!P204)</f>
        <v>0</v>
      </c>
      <c r="Q204" s="93">
        <f>SUM('13:20'!Q204)</f>
        <v>0</v>
      </c>
      <c r="R204" s="93">
        <f>SUM('13:20'!R204)</f>
        <v>0</v>
      </c>
      <c r="S204" s="93">
        <f>SUM('13:20'!S204)</f>
        <v>0</v>
      </c>
      <c r="T204" s="93">
        <f>SUM('13:20'!T204)</f>
        <v>0</v>
      </c>
      <c r="U204" s="93">
        <f>SUM('13:20'!U204)</f>
        <v>0</v>
      </c>
      <c r="V204" s="202">
        <f>SUM(X204:AA204)</f>
        <v>0</v>
      </c>
      <c r="W204" s="33" t="str">
        <f>IF(ISERROR(V204/G204),"",V204/G204)</f>
        <v/>
      </c>
      <c r="X204" s="93">
        <f>SUM('13:20'!X204)</f>
        <v>0</v>
      </c>
      <c r="Y204" s="93">
        <f>SUM('13:20'!Y204)</f>
        <v>0</v>
      </c>
      <c r="Z204" s="93">
        <f>SUM('13:20'!Z204)</f>
        <v>0</v>
      </c>
      <c r="AA204" s="93">
        <f>SUM('13:20'!AA204)</f>
        <v>0</v>
      </c>
      <c r="AB204" s="315">
        <v>0.19</v>
      </c>
      <c r="AC204" s="238">
        <f t="shared" si="40"/>
        <v>0</v>
      </c>
      <c r="AD204" s="22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6">
        <v>30100016</v>
      </c>
      <c r="B205" s="212" t="s">
        <v>414</v>
      </c>
      <c r="C205" s="183" t="s">
        <v>415</v>
      </c>
      <c r="D205" s="17">
        <v>5.03</v>
      </c>
      <c r="E205" s="17"/>
      <c r="F205" s="6"/>
      <c r="G205" s="93">
        <f>SUM('13:20'!G205)</f>
        <v>0</v>
      </c>
      <c r="H205" s="256">
        <f t="shared" si="39"/>
        <v>0</v>
      </c>
      <c r="I205" s="93">
        <f>SUM('13:20'!I205)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315">
        <v>0.19</v>
      </c>
      <c r="AC205" s="238">
        <f t="shared" si="40"/>
        <v>0</v>
      </c>
      <c r="AD205" s="22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6">
        <v>30100017</v>
      </c>
      <c r="B206" s="212" t="s">
        <v>414</v>
      </c>
      <c r="C206" s="183" t="s">
        <v>416</v>
      </c>
      <c r="D206" s="17">
        <v>5.03</v>
      </c>
      <c r="E206" s="17"/>
      <c r="F206" s="6"/>
      <c r="G206" s="93">
        <f>SUM('13:20'!G206)</f>
        <v>0</v>
      </c>
      <c r="H206" s="256">
        <f t="shared" si="39"/>
        <v>0</v>
      </c>
      <c r="I206" s="93">
        <f>SUM('13:20'!I206)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315">
        <v>0.19</v>
      </c>
      <c r="AC206" s="238">
        <f t="shared" si="40"/>
        <v>0</v>
      </c>
      <c r="AD206" s="22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6">
        <v>30100015</v>
      </c>
      <c r="B207" s="212" t="s">
        <v>414</v>
      </c>
      <c r="C207" s="183" t="s">
        <v>61</v>
      </c>
      <c r="D207" s="17">
        <v>5.03</v>
      </c>
      <c r="E207" s="17"/>
      <c r="F207" s="6"/>
      <c r="G207" s="93">
        <f>SUM('13:20'!G207)</f>
        <v>0</v>
      </c>
      <c r="H207" s="256">
        <f t="shared" si="39"/>
        <v>0</v>
      </c>
      <c r="I207" s="93">
        <f>SUM('13:20'!I207)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315">
        <v>0.19</v>
      </c>
      <c r="AC207" s="238">
        <f t="shared" si="40"/>
        <v>0</v>
      </c>
      <c r="AD207" s="22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SUM('13:20'!G208)</f>
        <v>0</v>
      </c>
      <c r="H208" s="256">
        <f t="shared" si="39"/>
        <v>0</v>
      </c>
      <c r="I208" s="93">
        <f>SUM('13:20'!I208)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SUM('13:20'!N208)</f>
        <v>0</v>
      </c>
      <c r="O208" s="93">
        <f>SUM('13:20'!O208)</f>
        <v>0</v>
      </c>
      <c r="P208" s="93">
        <f>SUM('13:20'!P208)</f>
        <v>0</v>
      </c>
      <c r="Q208" s="93">
        <f>SUM('13:20'!Q208)</f>
        <v>0</v>
      </c>
      <c r="R208" s="93">
        <f>SUM('13:20'!R208)</f>
        <v>0</v>
      </c>
      <c r="S208" s="93">
        <f>SUM('13:20'!S208)</f>
        <v>0</v>
      </c>
      <c r="T208" s="93">
        <f>SUM('13:20'!T208)</f>
        <v>0</v>
      </c>
      <c r="U208" s="93">
        <f>SUM('13:20'!U208)</f>
        <v>0</v>
      </c>
      <c r="V208" s="202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SUM('13:20'!X208)</f>
        <v>0</v>
      </c>
      <c r="Y208" s="93">
        <f>SUM('13:20'!Y208)</f>
        <v>0</v>
      </c>
      <c r="Z208" s="93">
        <f>SUM('13:20'!Z208)</f>
        <v>0</v>
      </c>
      <c r="AA208" s="93">
        <f>SUM('13:20'!AA208)</f>
        <v>0</v>
      </c>
      <c r="AB208" s="315">
        <v>0.49</v>
      </c>
      <c r="AC208" s="238">
        <f t="shared" si="40"/>
        <v>0</v>
      </c>
      <c r="AD208" s="22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SUM('13:20'!G209)</f>
        <v>0</v>
      </c>
      <c r="H209" s="256">
        <f t="shared" si="39"/>
        <v>0</v>
      </c>
      <c r="I209" s="93">
        <f>SUM('13:20'!I209)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SUM('13:20'!N209)</f>
        <v>0</v>
      </c>
      <c r="O209" s="93">
        <f>SUM('13:20'!O209)</f>
        <v>0</v>
      </c>
      <c r="P209" s="93">
        <f>SUM('13:20'!P209)</f>
        <v>0</v>
      </c>
      <c r="Q209" s="93">
        <f>SUM('13:20'!Q209)</f>
        <v>0</v>
      </c>
      <c r="R209" s="93">
        <f>SUM('13:20'!R209)</f>
        <v>0</v>
      </c>
      <c r="S209" s="93">
        <f>SUM('13:20'!S209)</f>
        <v>0</v>
      </c>
      <c r="T209" s="93">
        <f>SUM('13:20'!T209)</f>
        <v>0</v>
      </c>
      <c r="U209" s="93">
        <f>SUM('13:20'!U209)</f>
        <v>0</v>
      </c>
      <c r="V209" s="202">
        <f t="shared" si="42"/>
        <v>0</v>
      </c>
      <c r="W209" s="33" t="str">
        <f t="shared" si="43"/>
        <v/>
      </c>
      <c r="X209" s="93">
        <f>SUM('13:20'!X209)</f>
        <v>0</v>
      </c>
      <c r="Y209" s="93">
        <f>SUM('13:20'!Y209)</f>
        <v>0</v>
      </c>
      <c r="Z209" s="93">
        <f>SUM('13:20'!Z209)</f>
        <v>0</v>
      </c>
      <c r="AA209" s="93">
        <f>SUM('13:20'!AA209)</f>
        <v>0</v>
      </c>
      <c r="AB209" s="315">
        <v>0.49</v>
      </c>
      <c r="AC209" s="238">
        <f t="shared" si="40"/>
        <v>0</v>
      </c>
      <c r="AD209" s="22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SUM('13:20'!G210)</f>
        <v>0</v>
      </c>
      <c r="H210" s="256">
        <f t="shared" si="39"/>
        <v>0</v>
      </c>
      <c r="I210" s="93">
        <f>SUM('13:20'!I210)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SUM('13:20'!N210)</f>
        <v>0</v>
      </c>
      <c r="O210" s="93">
        <f>SUM('13:20'!O210)</f>
        <v>0</v>
      </c>
      <c r="P210" s="93">
        <f>SUM('13:20'!P210)</f>
        <v>0</v>
      </c>
      <c r="Q210" s="93">
        <f>SUM('13:20'!Q210)</f>
        <v>0</v>
      </c>
      <c r="R210" s="93">
        <f>SUM('13:20'!R210)</f>
        <v>0</v>
      </c>
      <c r="S210" s="93">
        <f>SUM('13:20'!S210)</f>
        <v>0</v>
      </c>
      <c r="T210" s="93">
        <f>SUM('13:20'!T210)</f>
        <v>0</v>
      </c>
      <c r="U210" s="93">
        <f>SUM('13:20'!U210)</f>
        <v>0</v>
      </c>
      <c r="V210" s="202">
        <f t="shared" si="42"/>
        <v>0</v>
      </c>
      <c r="W210" s="33" t="str">
        <f t="shared" si="43"/>
        <v/>
      </c>
      <c r="X210" s="93">
        <f>SUM('13:20'!X210)</f>
        <v>0</v>
      </c>
      <c r="Y210" s="93">
        <f>SUM('13:20'!Y210)</f>
        <v>0</v>
      </c>
      <c r="Z210" s="93">
        <f>SUM('13:20'!Z210)</f>
        <v>0</v>
      </c>
      <c r="AA210" s="93">
        <f>SUM('13:20'!AA210)</f>
        <v>0</v>
      </c>
      <c r="AB210" s="315">
        <v>0.49</v>
      </c>
      <c r="AC210" s="238">
        <f t="shared" si="40"/>
        <v>0</v>
      </c>
      <c r="AD210" s="22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SUM('13:20'!G211)</f>
        <v>683</v>
      </c>
      <c r="H211" s="218">
        <f t="shared" si="39"/>
        <v>3469.64</v>
      </c>
      <c r="I211" s="93">
        <f>SUM('13:20'!I211)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41"/>
        <v>-13.523809523809526</v>
      </c>
      <c r="N211" s="93">
        <f>SUM('13:20'!N211)</f>
        <v>0</v>
      </c>
      <c r="O211" s="93">
        <f>SUM('13:20'!O211)</f>
        <v>0</v>
      </c>
      <c r="P211" s="93">
        <f>SUM('13:20'!P211)</f>
        <v>0</v>
      </c>
      <c r="Q211" s="93">
        <f>SUM('13:20'!Q211)</f>
        <v>0</v>
      </c>
      <c r="R211" s="93">
        <f>SUM('13:20'!R211)</f>
        <v>0</v>
      </c>
      <c r="S211" s="93">
        <f>SUM('13:20'!S211)</f>
        <v>0</v>
      </c>
      <c r="T211" s="93">
        <f>SUM('13:20'!T211)</f>
        <v>0</v>
      </c>
      <c r="U211" s="93">
        <f>SUM('13:20'!U211)</f>
        <v>0</v>
      </c>
      <c r="V211" s="202">
        <f t="shared" si="42"/>
        <v>0</v>
      </c>
      <c r="W211" s="33">
        <f t="shared" si="43"/>
        <v>0</v>
      </c>
      <c r="X211" s="93">
        <f>SUM('13:20'!X211)</f>
        <v>0</v>
      </c>
      <c r="Y211" s="93">
        <f>SUM('13:20'!Y211)</f>
        <v>0</v>
      </c>
      <c r="Z211" s="93">
        <f>SUM('13:20'!Z211)</f>
        <v>0</v>
      </c>
      <c r="AA211" s="93">
        <f>SUM('13:20'!AA211)</f>
        <v>0</v>
      </c>
      <c r="AB211" s="315">
        <v>0.49</v>
      </c>
      <c r="AC211" s="238">
        <f t="shared" si="40"/>
        <v>334.67</v>
      </c>
      <c r="AD211" s="22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SUM('13:20'!G212)</f>
        <v>0</v>
      </c>
      <c r="H212" s="218">
        <f t="shared" si="39"/>
        <v>0</v>
      </c>
      <c r="I212" s="93">
        <f>SUM('13:20'!I212)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SUM('13:20'!N212)</f>
        <v>0</v>
      </c>
      <c r="O212" s="93">
        <f>SUM('13:20'!O212)</f>
        <v>0</v>
      </c>
      <c r="P212" s="93">
        <f>SUM('13:20'!P212)</f>
        <v>0</v>
      </c>
      <c r="Q212" s="93">
        <f>SUM('13:20'!Q212)</f>
        <v>0</v>
      </c>
      <c r="R212" s="93">
        <f>SUM('13:20'!R212)</f>
        <v>0</v>
      </c>
      <c r="S212" s="93">
        <f>SUM('13:20'!S212)</f>
        <v>0</v>
      </c>
      <c r="T212" s="93">
        <f>SUM('13:20'!T212)</f>
        <v>0</v>
      </c>
      <c r="U212" s="93">
        <f>SUM('13:20'!U212)</f>
        <v>0</v>
      </c>
      <c r="V212" s="202">
        <f t="shared" si="42"/>
        <v>0</v>
      </c>
      <c r="W212" s="33" t="str">
        <f t="shared" si="43"/>
        <v/>
      </c>
      <c r="X212" s="93">
        <f>SUM('13:20'!X212)</f>
        <v>0</v>
      </c>
      <c r="Y212" s="93">
        <f>SUM('13:20'!Y212)</f>
        <v>0</v>
      </c>
      <c r="Z212" s="93">
        <f>SUM('13:20'!Z212)</f>
        <v>0</v>
      </c>
      <c r="AA212" s="93">
        <f>SUM('13:20'!AA212)</f>
        <v>0</v>
      </c>
      <c r="AB212" s="315">
        <v>0.49</v>
      </c>
      <c r="AC212" s="238">
        <f t="shared" si="40"/>
        <v>0</v>
      </c>
      <c r="AD212" s="22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SUM('13:20'!G213)</f>
        <v>683</v>
      </c>
      <c r="H213" s="218">
        <f t="shared" si="39"/>
        <v>3469.64</v>
      </c>
      <c r="I213" s="93">
        <f>SUM('13:20'!I213)</f>
        <v>18</v>
      </c>
      <c r="J213" s="31">
        <f t="array" ref="J213">IF(ISERROR(G213/I213),"",G213/I213)</f>
        <v>37.944444444444443</v>
      </c>
      <c r="K213" s="35">
        <f t="array" ref="K213">IF(ISERROR(G213/L213),"",G213/L213)</f>
        <v>32.523809523809526</v>
      </c>
      <c r="L213" s="87">
        <v>21</v>
      </c>
      <c r="M213" s="36">
        <f t="shared" si="41"/>
        <v>-14.523809523809526</v>
      </c>
      <c r="N213" s="93">
        <f>SUM('13:20'!N213)</f>
        <v>0</v>
      </c>
      <c r="O213" s="93">
        <f>SUM('13:20'!O213)</f>
        <v>0</v>
      </c>
      <c r="P213" s="93">
        <f>SUM('13:20'!P213)</f>
        <v>0</v>
      </c>
      <c r="Q213" s="93">
        <f>SUM('13:20'!Q213)</f>
        <v>0</v>
      </c>
      <c r="R213" s="93">
        <f>SUM('13:20'!R213)</f>
        <v>0</v>
      </c>
      <c r="S213" s="93">
        <f>SUM('13:20'!S213)</f>
        <v>0</v>
      </c>
      <c r="T213" s="93">
        <f>SUM('13:20'!T213)</f>
        <v>0</v>
      </c>
      <c r="U213" s="93">
        <f>SUM('13:20'!U213)</f>
        <v>0</v>
      </c>
      <c r="V213" s="202">
        <f t="shared" si="42"/>
        <v>0</v>
      </c>
      <c r="W213" s="33">
        <f t="shared" si="43"/>
        <v>0</v>
      </c>
      <c r="X213" s="93">
        <f>SUM('13:20'!X213)</f>
        <v>0</v>
      </c>
      <c r="Y213" s="93">
        <f>SUM('13:20'!Y213)</f>
        <v>0</v>
      </c>
      <c r="Z213" s="93">
        <f>SUM('13:20'!Z213)</f>
        <v>0</v>
      </c>
      <c r="AA213" s="93">
        <f>SUM('13:20'!AA213)</f>
        <v>0</v>
      </c>
      <c r="AB213" s="315">
        <v>0.49</v>
      </c>
      <c r="AC213" s="238">
        <f t="shared" si="40"/>
        <v>334.67</v>
      </c>
      <c r="AD213" s="22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SUM('13:20'!G214)</f>
        <v>0</v>
      </c>
      <c r="H214" s="218">
        <f t="shared" si="39"/>
        <v>0</v>
      </c>
      <c r="I214" s="93">
        <f>SUM('13:20'!I214)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SUM('13:20'!N214)</f>
        <v>0</v>
      </c>
      <c r="O214" s="93">
        <f>SUM('13:20'!O214)</f>
        <v>0</v>
      </c>
      <c r="P214" s="93">
        <f>SUM('13:20'!P214)</f>
        <v>0</v>
      </c>
      <c r="Q214" s="93">
        <f>SUM('13:20'!Q214)</f>
        <v>0</v>
      </c>
      <c r="R214" s="93">
        <f>SUM('13:20'!R214)</f>
        <v>0</v>
      </c>
      <c r="S214" s="93">
        <f>SUM('13:20'!S214)</f>
        <v>0</v>
      </c>
      <c r="T214" s="93">
        <f>SUM('13:20'!T214)</f>
        <v>0</v>
      </c>
      <c r="U214" s="93">
        <f>SUM('13:20'!U214)</f>
        <v>0</v>
      </c>
      <c r="V214" s="202">
        <f t="shared" si="42"/>
        <v>0</v>
      </c>
      <c r="W214" s="33" t="str">
        <f t="shared" si="43"/>
        <v/>
      </c>
      <c r="X214" s="93">
        <f>SUM('13:20'!X214)</f>
        <v>0</v>
      </c>
      <c r="Y214" s="93">
        <f>SUM('13:20'!Y214)</f>
        <v>0</v>
      </c>
      <c r="Z214" s="93">
        <f>SUM('13:20'!Z214)</f>
        <v>0</v>
      </c>
      <c r="AA214" s="93">
        <f>SUM('13:20'!AA214)</f>
        <v>0</v>
      </c>
      <c r="AB214" s="315">
        <v>0.49</v>
      </c>
      <c r="AC214" s="238">
        <f t="shared" si="40"/>
        <v>0</v>
      </c>
      <c r="AD214" s="22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SUM('13:20'!G215)</f>
        <v>0</v>
      </c>
      <c r="H215" s="218">
        <f t="shared" si="39"/>
        <v>0</v>
      </c>
      <c r="I215" s="93">
        <f>SUM('13:20'!I215)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SUM('13:20'!N215)</f>
        <v>0</v>
      </c>
      <c r="O215" s="93">
        <f>SUM('13:20'!O215)</f>
        <v>0</v>
      </c>
      <c r="P215" s="93">
        <f>SUM('13:20'!P215)</f>
        <v>0</v>
      </c>
      <c r="Q215" s="93">
        <f>SUM('13:20'!Q215)</f>
        <v>0</v>
      </c>
      <c r="R215" s="93">
        <f>SUM('13:20'!R215)</f>
        <v>0</v>
      </c>
      <c r="S215" s="93">
        <f>SUM('13:20'!S215)</f>
        <v>0</v>
      </c>
      <c r="T215" s="93">
        <f>SUM('13:20'!T215)</f>
        <v>0</v>
      </c>
      <c r="U215" s="93">
        <f>SUM('13:20'!U215)</f>
        <v>0</v>
      </c>
      <c r="V215" s="202">
        <f t="shared" si="42"/>
        <v>0</v>
      </c>
      <c r="W215" s="33" t="str">
        <f t="shared" si="43"/>
        <v/>
      </c>
      <c r="X215" s="93">
        <f>SUM('13:20'!X215)</f>
        <v>0</v>
      </c>
      <c r="Y215" s="93">
        <f>SUM('13:20'!Y215)</f>
        <v>0</v>
      </c>
      <c r="Z215" s="93">
        <f>SUM('13:20'!Z215)</f>
        <v>0</v>
      </c>
      <c r="AA215" s="93">
        <f>SUM('13:20'!AA215)</f>
        <v>0</v>
      </c>
      <c r="AB215" s="315">
        <v>0.49</v>
      </c>
      <c r="AC215" s="238">
        <f t="shared" si="40"/>
        <v>0</v>
      </c>
      <c r="AD215" s="22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SUM('13:20'!G216)</f>
        <v>0</v>
      </c>
      <c r="H216" s="218">
        <f t="shared" si="39"/>
        <v>0</v>
      </c>
      <c r="I216" s="93">
        <f>SUM('13:20'!I216)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SUM('13:20'!N216)</f>
        <v>0</v>
      </c>
      <c r="O216" s="93">
        <f>SUM('13:20'!O216)</f>
        <v>0</v>
      </c>
      <c r="P216" s="93">
        <f>SUM('13:20'!P216)</f>
        <v>0</v>
      </c>
      <c r="Q216" s="93">
        <f>SUM('13:20'!Q216)</f>
        <v>0</v>
      </c>
      <c r="R216" s="93">
        <f>SUM('13:20'!R216)</f>
        <v>0</v>
      </c>
      <c r="S216" s="93">
        <f>SUM('13:20'!S216)</f>
        <v>0</v>
      </c>
      <c r="T216" s="93">
        <f>SUM('13:20'!T216)</f>
        <v>0</v>
      </c>
      <c r="U216" s="93">
        <f>SUM('13:20'!U216)</f>
        <v>0</v>
      </c>
      <c r="V216" s="202">
        <f t="shared" si="42"/>
        <v>0</v>
      </c>
      <c r="W216" s="33" t="str">
        <f t="shared" si="43"/>
        <v/>
      </c>
      <c r="X216" s="93">
        <f>SUM('13:20'!X216)</f>
        <v>0</v>
      </c>
      <c r="Y216" s="93">
        <f>SUM('13:20'!Y216)</f>
        <v>0</v>
      </c>
      <c r="Z216" s="93">
        <f>SUM('13:20'!Z216)</f>
        <v>0</v>
      </c>
      <c r="AA216" s="93">
        <f>SUM('13:20'!AA216)</f>
        <v>0</v>
      </c>
      <c r="AB216" s="315">
        <v>0.18</v>
      </c>
      <c r="AC216" s="238">
        <f t="shared" si="40"/>
        <v>0</v>
      </c>
      <c r="AD216" s="22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SUM('13:20'!G217)</f>
        <v>0</v>
      </c>
      <c r="H217" s="218">
        <f t="shared" si="39"/>
        <v>0</v>
      </c>
      <c r="I217" s="93">
        <f>SUM('13:20'!I217)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SUM('13:20'!N217)</f>
        <v>0</v>
      </c>
      <c r="O217" s="93">
        <f>SUM('13:20'!O217)</f>
        <v>0</v>
      </c>
      <c r="P217" s="93">
        <f>SUM('13:20'!P217)</f>
        <v>0</v>
      </c>
      <c r="Q217" s="93">
        <f>SUM('13:20'!Q217)</f>
        <v>0</v>
      </c>
      <c r="R217" s="93">
        <f>SUM('13:20'!R217)</f>
        <v>0</v>
      </c>
      <c r="S217" s="93">
        <f>SUM('13:20'!S217)</f>
        <v>0</v>
      </c>
      <c r="T217" s="93">
        <f>SUM('13:20'!T217)</f>
        <v>0</v>
      </c>
      <c r="U217" s="93">
        <f>SUM('13:20'!U217)</f>
        <v>0</v>
      </c>
      <c r="V217" s="202">
        <f t="shared" si="42"/>
        <v>0</v>
      </c>
      <c r="W217" s="33" t="str">
        <f t="shared" si="43"/>
        <v/>
      </c>
      <c r="X217" s="93">
        <f>SUM('13:20'!X217)</f>
        <v>0</v>
      </c>
      <c r="Y217" s="93">
        <f>SUM('13:20'!Y217)</f>
        <v>0</v>
      </c>
      <c r="Z217" s="93">
        <f>SUM('13:20'!Z217)</f>
        <v>0</v>
      </c>
      <c r="AA217" s="93">
        <f>SUM('13:20'!AA217)</f>
        <v>0</v>
      </c>
      <c r="AB217" s="315">
        <v>0.18</v>
      </c>
      <c r="AC217" s="238">
        <f t="shared" si="40"/>
        <v>0</v>
      </c>
      <c r="AD217" s="22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SUM('13:20'!G218)</f>
        <v>0</v>
      </c>
      <c r="H218" s="218">
        <f t="shared" si="39"/>
        <v>0</v>
      </c>
      <c r="I218" s="93">
        <f>SUM('13:20'!I218)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SUM('13:20'!N218)</f>
        <v>0</v>
      </c>
      <c r="O218" s="93">
        <f>SUM('13:20'!O218)</f>
        <v>0</v>
      </c>
      <c r="P218" s="93">
        <f>SUM('13:20'!P218)</f>
        <v>0</v>
      </c>
      <c r="Q218" s="93">
        <f>SUM('13:20'!Q218)</f>
        <v>0</v>
      </c>
      <c r="R218" s="93">
        <f>SUM('13:20'!R218)</f>
        <v>0</v>
      </c>
      <c r="S218" s="93">
        <f>SUM('13:20'!S218)</f>
        <v>0</v>
      </c>
      <c r="T218" s="93">
        <f>SUM('13:20'!T218)</f>
        <v>0</v>
      </c>
      <c r="U218" s="93">
        <f>SUM('13:20'!U218)</f>
        <v>0</v>
      </c>
      <c r="V218" s="202">
        <f t="shared" si="42"/>
        <v>0</v>
      </c>
      <c r="W218" s="33" t="str">
        <f t="shared" si="43"/>
        <v/>
      </c>
      <c r="X218" s="93">
        <f>SUM('13:20'!X218)</f>
        <v>0</v>
      </c>
      <c r="Y218" s="93">
        <f>SUM('13:20'!Y218)</f>
        <v>0</v>
      </c>
      <c r="Z218" s="93">
        <f>SUM('13:20'!Z218)</f>
        <v>0</v>
      </c>
      <c r="AA218" s="93">
        <f>SUM('13:20'!AA218)</f>
        <v>0</v>
      </c>
      <c r="AB218" s="315">
        <v>0.18</v>
      </c>
      <c r="AC218" s="238">
        <f t="shared" si="40"/>
        <v>0</v>
      </c>
      <c r="AD218" s="22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SUM('13:20'!G219)</f>
        <v>0</v>
      </c>
      <c r="H219" s="218">
        <f t="shared" si="39"/>
        <v>0</v>
      </c>
      <c r="I219" s="93">
        <f>SUM('13:20'!I219)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SUM('13:20'!N219)</f>
        <v>0</v>
      </c>
      <c r="O219" s="93">
        <f>SUM('13:20'!O219)</f>
        <v>0</v>
      </c>
      <c r="P219" s="93">
        <f>SUM('13:20'!P219)</f>
        <v>0</v>
      </c>
      <c r="Q219" s="93">
        <f>SUM('13:20'!Q219)</f>
        <v>0</v>
      </c>
      <c r="R219" s="93">
        <f>SUM('13:20'!R219)</f>
        <v>0</v>
      </c>
      <c r="S219" s="93">
        <f>SUM('13:20'!S219)</f>
        <v>0</v>
      </c>
      <c r="T219" s="93">
        <f>SUM('13:20'!T219)</f>
        <v>0</v>
      </c>
      <c r="U219" s="93">
        <f>SUM('13:20'!U219)</f>
        <v>0</v>
      </c>
      <c r="V219" s="202">
        <f t="shared" si="42"/>
        <v>0</v>
      </c>
      <c r="W219" s="33" t="str">
        <f t="shared" si="43"/>
        <v/>
      </c>
      <c r="X219" s="93">
        <f>SUM('13:20'!X219)</f>
        <v>0</v>
      </c>
      <c r="Y219" s="93">
        <f>SUM('13:20'!Y219)</f>
        <v>0</v>
      </c>
      <c r="Z219" s="93">
        <f>SUM('13:20'!Z219)</f>
        <v>0</v>
      </c>
      <c r="AA219" s="93">
        <f>SUM('13:20'!AA219)</f>
        <v>0</v>
      </c>
      <c r="AB219" s="315">
        <v>0.18</v>
      </c>
      <c r="AC219" s="238">
        <f t="shared" si="40"/>
        <v>0</v>
      </c>
      <c r="AD219" s="22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SUM('13:20'!G220)</f>
        <v>0</v>
      </c>
      <c r="H220" s="218">
        <f t="shared" si="39"/>
        <v>0</v>
      </c>
      <c r="I220" s="93">
        <f>SUM('13:20'!I220)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SUM('13:20'!N220)</f>
        <v>0</v>
      </c>
      <c r="O220" s="93">
        <f>SUM('13:20'!O220)</f>
        <v>0</v>
      </c>
      <c r="P220" s="93">
        <f>SUM('13:20'!P220)</f>
        <v>0</v>
      </c>
      <c r="Q220" s="93">
        <f>SUM('13:20'!Q220)</f>
        <v>0</v>
      </c>
      <c r="R220" s="93">
        <f>SUM('13:20'!R220)</f>
        <v>0</v>
      </c>
      <c r="S220" s="93">
        <f>SUM('13:20'!S220)</f>
        <v>0</v>
      </c>
      <c r="T220" s="93">
        <f>SUM('13:20'!T220)</f>
        <v>0</v>
      </c>
      <c r="U220" s="93">
        <f>SUM('13:20'!U220)</f>
        <v>0</v>
      </c>
      <c r="V220" s="202"/>
      <c r="W220" s="33"/>
      <c r="X220" s="93">
        <f>SUM('13:20'!X220)</f>
        <v>0</v>
      </c>
      <c r="Y220" s="93">
        <f>SUM('13:20'!Y220)</f>
        <v>0</v>
      </c>
      <c r="Z220" s="93">
        <f>SUM('13:20'!Z220)</f>
        <v>0</v>
      </c>
      <c r="AA220" s="93">
        <f>SUM('13:20'!AA220)</f>
        <v>0</v>
      </c>
      <c r="AB220" s="315">
        <v>0.19</v>
      </c>
      <c r="AC220" s="238">
        <f t="shared" si="40"/>
        <v>0</v>
      </c>
      <c r="AD220" s="22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SUM('13:20'!G221)</f>
        <v>0</v>
      </c>
      <c r="H221" s="218">
        <f t="shared" si="39"/>
        <v>0</v>
      </c>
      <c r="I221" s="93">
        <f>SUM('13:20'!I221)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SUM('13:20'!N221)</f>
        <v>0</v>
      </c>
      <c r="O221" s="93">
        <f>SUM('13:20'!O221)</f>
        <v>0</v>
      </c>
      <c r="P221" s="93">
        <f>SUM('13:20'!P221)</f>
        <v>0</v>
      </c>
      <c r="Q221" s="93">
        <f>SUM('13:20'!Q221)</f>
        <v>0</v>
      </c>
      <c r="R221" s="93">
        <f>SUM('13:20'!R221)</f>
        <v>0</v>
      </c>
      <c r="S221" s="93">
        <f>SUM('13:20'!S221)</f>
        <v>0</v>
      </c>
      <c r="T221" s="93">
        <f>SUM('13:20'!T221)</f>
        <v>0</v>
      </c>
      <c r="U221" s="93">
        <f>SUM('13:20'!U221)</f>
        <v>0</v>
      </c>
      <c r="V221" s="202"/>
      <c r="W221" s="33"/>
      <c r="X221" s="93">
        <f>SUM('13:20'!X221)</f>
        <v>0</v>
      </c>
      <c r="Y221" s="93">
        <f>SUM('13:20'!Y221)</f>
        <v>0</v>
      </c>
      <c r="Z221" s="93">
        <f>SUM('13:20'!Z221)</f>
        <v>0</v>
      </c>
      <c r="AA221" s="93">
        <f>SUM('13:20'!AA221)</f>
        <v>0</v>
      </c>
      <c r="AB221" s="315">
        <v>0.19</v>
      </c>
      <c r="AC221" s="238">
        <f t="shared" si="40"/>
        <v>0</v>
      </c>
      <c r="AD221" s="22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6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SUM('13:20'!G222)</f>
        <v>0</v>
      </c>
      <c r="H222" s="218">
        <f t="shared" si="39"/>
        <v>0</v>
      </c>
      <c r="I222" s="93">
        <f>SUM('13:20'!I222)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SUM('13:20'!N222)</f>
        <v>0</v>
      </c>
      <c r="O222" s="93">
        <f>SUM('13:20'!O222)</f>
        <v>0</v>
      </c>
      <c r="P222" s="93">
        <f>SUM('13:20'!P222)</f>
        <v>0</v>
      </c>
      <c r="Q222" s="93">
        <f>SUM('13:20'!Q222)</f>
        <v>0</v>
      </c>
      <c r="R222" s="93">
        <f>SUM('13:20'!R222)</f>
        <v>0</v>
      </c>
      <c r="S222" s="93">
        <f>SUM('13:20'!S222)</f>
        <v>0</v>
      </c>
      <c r="T222" s="93">
        <f>SUM('13:20'!T222)</f>
        <v>0</v>
      </c>
      <c r="U222" s="93">
        <f>SUM('13:20'!U222)</f>
        <v>0</v>
      </c>
      <c r="V222" s="202"/>
      <c r="W222" s="33"/>
      <c r="X222" s="93">
        <f>SUM('13:20'!X222)</f>
        <v>0</v>
      </c>
      <c r="Y222" s="93">
        <f>SUM('13:20'!Y222)</f>
        <v>0</v>
      </c>
      <c r="Z222" s="93">
        <f>SUM('13:20'!Z222)</f>
        <v>0</v>
      </c>
      <c r="AA222" s="93">
        <f>SUM('13:20'!AA222)</f>
        <v>0</v>
      </c>
      <c r="AB222" s="315">
        <v>0.19</v>
      </c>
      <c r="AC222" s="238">
        <f t="shared" si="40"/>
        <v>0</v>
      </c>
      <c r="AD222" s="22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6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SUM('13:20'!G223)</f>
        <v>0</v>
      </c>
      <c r="H223" s="218">
        <f t="shared" si="39"/>
        <v>0</v>
      </c>
      <c r="I223" s="93">
        <f>SUM('13:20'!I223)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SUM('13:20'!N223)</f>
        <v>0</v>
      </c>
      <c r="O223" s="93">
        <f>SUM('13:20'!O223)</f>
        <v>0</v>
      </c>
      <c r="P223" s="93">
        <f>SUM('13:20'!P223)</f>
        <v>0</v>
      </c>
      <c r="Q223" s="93">
        <f>SUM('13:20'!Q223)</f>
        <v>0</v>
      </c>
      <c r="R223" s="93">
        <f>SUM('13:20'!R223)</f>
        <v>0</v>
      </c>
      <c r="S223" s="93">
        <f>SUM('13:20'!S223)</f>
        <v>0</v>
      </c>
      <c r="T223" s="93">
        <f>SUM('13:20'!T223)</f>
        <v>0</v>
      </c>
      <c r="U223" s="93">
        <f>SUM('13:20'!U223)</f>
        <v>0</v>
      </c>
      <c r="V223" s="202"/>
      <c r="W223" s="33"/>
      <c r="X223" s="93">
        <f>SUM('13:20'!X223)</f>
        <v>0</v>
      </c>
      <c r="Y223" s="93">
        <f>SUM('13:20'!Y223)</f>
        <v>0</v>
      </c>
      <c r="Z223" s="93">
        <f>SUM('13:20'!Z223)</f>
        <v>0</v>
      </c>
      <c r="AA223" s="93">
        <f>SUM('13:20'!AA223)</f>
        <v>0</v>
      </c>
      <c r="AB223" s="315">
        <v>0.19</v>
      </c>
      <c r="AC223" s="238">
        <f t="shared" si="40"/>
        <v>0</v>
      </c>
      <c r="AD223" s="22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9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SUM('13:20'!G224)</f>
        <v>0</v>
      </c>
      <c r="H224" s="256">
        <f t="shared" si="39"/>
        <v>0</v>
      </c>
      <c r="I224" s="93">
        <f>SUM('13:20'!I224)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SUM('13:20'!N224)</f>
        <v>0</v>
      </c>
      <c r="O224" s="93">
        <f>SUM('13:20'!O224)</f>
        <v>0</v>
      </c>
      <c r="P224" s="93">
        <f>SUM('13:20'!P224)</f>
        <v>0</v>
      </c>
      <c r="Q224" s="93">
        <f>SUM('13:20'!Q224)</f>
        <v>0</v>
      </c>
      <c r="R224" s="93">
        <f>SUM('13:20'!R224)</f>
        <v>0</v>
      </c>
      <c r="S224" s="93">
        <f>SUM('13:20'!S224)</f>
        <v>0</v>
      </c>
      <c r="T224" s="93">
        <f>SUM('13:20'!T224)</f>
        <v>0</v>
      </c>
      <c r="U224" s="93">
        <f>SUM('13:20'!U224)</f>
        <v>0</v>
      </c>
      <c r="V224" s="202"/>
      <c r="W224" s="33"/>
      <c r="X224" s="93">
        <f>SUM('13:20'!X224)</f>
        <v>0</v>
      </c>
      <c r="Y224" s="93">
        <f>SUM('13:20'!Y224)</f>
        <v>0</v>
      </c>
      <c r="Z224" s="93">
        <f>SUM('13:20'!Z224)</f>
        <v>0</v>
      </c>
      <c r="AA224" s="93">
        <f>SUM('13:20'!AA224)</f>
        <v>0</v>
      </c>
      <c r="AB224" s="318">
        <v>0.94</v>
      </c>
      <c r="AC224" s="238">
        <f t="shared" si="40"/>
        <v>0</v>
      </c>
      <c r="AD224" s="22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9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SUM('13:20'!G225)</f>
        <v>0</v>
      </c>
      <c r="H225" s="256">
        <f t="shared" si="39"/>
        <v>0</v>
      </c>
      <c r="I225" s="93">
        <f>SUM('13:20'!I225)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SUM('13:20'!N225)</f>
        <v>0</v>
      </c>
      <c r="O225" s="93">
        <f>SUM('13:20'!O225)</f>
        <v>0</v>
      </c>
      <c r="P225" s="93">
        <f>SUM('13:20'!P225)</f>
        <v>0</v>
      </c>
      <c r="Q225" s="93">
        <f>SUM('13:20'!Q225)</f>
        <v>0</v>
      </c>
      <c r="R225" s="93">
        <f>SUM('13:20'!R225)</f>
        <v>0</v>
      </c>
      <c r="S225" s="93">
        <f>SUM('13:20'!S225)</f>
        <v>0</v>
      </c>
      <c r="T225" s="93">
        <f>SUM('13:20'!T225)</f>
        <v>0</v>
      </c>
      <c r="U225" s="93">
        <f>SUM('13:20'!U225)</f>
        <v>0</v>
      </c>
      <c r="V225" s="202"/>
      <c r="W225" s="33"/>
      <c r="X225" s="93">
        <f>SUM('13:20'!X225)</f>
        <v>0</v>
      </c>
      <c r="Y225" s="93">
        <f>SUM('13:20'!Y225)</f>
        <v>0</v>
      </c>
      <c r="Z225" s="93">
        <f>SUM('13:20'!Z225)</f>
        <v>0</v>
      </c>
      <c r="AA225" s="93">
        <f>SUM('13:20'!AA225)</f>
        <v>0</v>
      </c>
      <c r="AB225" s="318">
        <v>0.94</v>
      </c>
      <c r="AC225" s="238">
        <f t="shared" si="40"/>
        <v>0</v>
      </c>
      <c r="AD225" s="22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9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SUM('13:20'!G226)</f>
        <v>0</v>
      </c>
      <c r="H226" s="256">
        <f t="shared" si="39"/>
        <v>0</v>
      </c>
      <c r="I226" s="93">
        <f>SUM('13:20'!I226)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SUM('13:20'!N226)</f>
        <v>0</v>
      </c>
      <c r="O226" s="93">
        <f>SUM('13:20'!O226)</f>
        <v>0</v>
      </c>
      <c r="P226" s="93">
        <f>SUM('13:20'!P226)</f>
        <v>0</v>
      </c>
      <c r="Q226" s="93">
        <f>SUM('13:20'!Q226)</f>
        <v>0</v>
      </c>
      <c r="R226" s="93">
        <f>SUM('13:20'!R226)</f>
        <v>0</v>
      </c>
      <c r="S226" s="93">
        <f>SUM('13:20'!S226)</f>
        <v>0</v>
      </c>
      <c r="T226" s="93">
        <f>SUM('13:20'!T226)</f>
        <v>0</v>
      </c>
      <c r="U226" s="93">
        <f>SUM('13:20'!U226)</f>
        <v>0</v>
      </c>
      <c r="V226" s="202"/>
      <c r="W226" s="33"/>
      <c r="X226" s="93">
        <f>SUM('13:20'!X226)</f>
        <v>0</v>
      </c>
      <c r="Y226" s="93">
        <f>SUM('13:20'!Y226)</f>
        <v>0</v>
      </c>
      <c r="Z226" s="93">
        <f>SUM('13:20'!Z226)</f>
        <v>0</v>
      </c>
      <c r="AA226" s="93">
        <f>SUM('13:20'!AA226)</f>
        <v>0</v>
      </c>
      <c r="AB226" s="318">
        <v>0.94</v>
      </c>
      <c r="AC226" s="238">
        <f t="shared" si="40"/>
        <v>0</v>
      </c>
      <c r="AD226" s="22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9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SUM('13:20'!G227)</f>
        <v>0</v>
      </c>
      <c r="H227" s="256">
        <f t="shared" si="39"/>
        <v>0</v>
      </c>
      <c r="I227" s="93">
        <f>SUM('13:20'!I227)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SUM('13:20'!N227)</f>
        <v>0</v>
      </c>
      <c r="O227" s="93">
        <f>SUM('13:20'!O227)</f>
        <v>0</v>
      </c>
      <c r="P227" s="93">
        <f>SUM('13:20'!P227)</f>
        <v>0</v>
      </c>
      <c r="Q227" s="93">
        <f>SUM('13:20'!Q227)</f>
        <v>0</v>
      </c>
      <c r="R227" s="93">
        <f>SUM('13:20'!R227)</f>
        <v>0</v>
      </c>
      <c r="S227" s="93">
        <f>SUM('13:20'!S227)</f>
        <v>0</v>
      </c>
      <c r="T227" s="93">
        <f>SUM('13:20'!T227)</f>
        <v>0</v>
      </c>
      <c r="U227" s="93">
        <f>SUM('13:20'!U227)</f>
        <v>0</v>
      </c>
      <c r="V227" s="202"/>
      <c r="W227" s="33"/>
      <c r="X227" s="93">
        <f>SUM('13:20'!X227)</f>
        <v>0</v>
      </c>
      <c r="Y227" s="93">
        <f>SUM('13:20'!Y227)</f>
        <v>0</v>
      </c>
      <c r="Z227" s="93">
        <f>SUM('13:20'!Z227)</f>
        <v>0</v>
      </c>
      <c r="AA227" s="93">
        <f>SUM('13:20'!AA227)</f>
        <v>0</v>
      </c>
      <c r="AB227" s="318">
        <v>0.94</v>
      </c>
      <c r="AC227" s="238">
        <f t="shared" si="40"/>
        <v>0</v>
      </c>
      <c r="AD227" s="22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SUM('13:20'!G228)</f>
        <v>0</v>
      </c>
      <c r="H228" s="256">
        <f t="shared" si="39"/>
        <v>0</v>
      </c>
      <c r="I228" s="93">
        <f>SUM('13:20'!I228)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SUM('13:20'!N228)</f>
        <v>0</v>
      </c>
      <c r="O228" s="93">
        <f>SUM('13:20'!O228)</f>
        <v>0</v>
      </c>
      <c r="P228" s="93">
        <f>SUM('13:20'!P228)</f>
        <v>0</v>
      </c>
      <c r="Q228" s="93">
        <f>SUM('13:20'!Q228)</f>
        <v>0</v>
      </c>
      <c r="R228" s="93">
        <f>SUM('13:20'!R228)</f>
        <v>0</v>
      </c>
      <c r="S228" s="93">
        <f>SUM('13:20'!S228)</f>
        <v>0</v>
      </c>
      <c r="T228" s="93">
        <f>SUM('13:20'!T228)</f>
        <v>0</v>
      </c>
      <c r="U228" s="93">
        <f>SUM('13:20'!U228)</f>
        <v>0</v>
      </c>
      <c r="V228" s="202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SUM('13:20'!X228)</f>
        <v>0</v>
      </c>
      <c r="Y228" s="93">
        <f>SUM('13:20'!Y228)</f>
        <v>0</v>
      </c>
      <c r="Z228" s="93">
        <f>SUM('13:20'!Z228)</f>
        <v>0</v>
      </c>
      <c r="AA228" s="93">
        <f>SUM('13:20'!AA228)</f>
        <v>0</v>
      </c>
      <c r="AB228" s="315">
        <v>0.19</v>
      </c>
      <c r="AC228" s="238">
        <f t="shared" si="40"/>
        <v>0</v>
      </c>
      <c r="AD228" s="22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SUM('13:20'!G229)</f>
        <v>0</v>
      </c>
      <c r="H229" s="256">
        <f t="shared" si="39"/>
        <v>0</v>
      </c>
      <c r="I229" s="93">
        <f>SUM('13:20'!I229)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SUM('13:20'!N229)</f>
        <v>0</v>
      </c>
      <c r="O229" s="93">
        <f>SUM('13:20'!O229)</f>
        <v>0</v>
      </c>
      <c r="P229" s="93">
        <f>SUM('13:20'!P229)</f>
        <v>0</v>
      </c>
      <c r="Q229" s="93">
        <f>SUM('13:20'!Q229)</f>
        <v>0</v>
      </c>
      <c r="R229" s="93">
        <f>SUM('13:20'!R229)</f>
        <v>0</v>
      </c>
      <c r="S229" s="93">
        <f>SUM('13:20'!S229)</f>
        <v>0</v>
      </c>
      <c r="T229" s="93">
        <f>SUM('13:20'!T229)</f>
        <v>0</v>
      </c>
      <c r="U229" s="93">
        <f>SUM('13:20'!U229)</f>
        <v>0</v>
      </c>
      <c r="V229" s="202">
        <f t="shared" si="44"/>
        <v>0</v>
      </c>
      <c r="W229" s="33" t="str">
        <f t="shared" si="45"/>
        <v/>
      </c>
      <c r="X229" s="93">
        <f>SUM('13:20'!X229)</f>
        <v>0</v>
      </c>
      <c r="Y229" s="93">
        <f>SUM('13:20'!Y229)</f>
        <v>0</v>
      </c>
      <c r="Z229" s="93">
        <f>SUM('13:20'!Z229)</f>
        <v>0</v>
      </c>
      <c r="AA229" s="93">
        <f>SUM('13:20'!AA229)</f>
        <v>0</v>
      </c>
      <c r="AB229" s="315">
        <v>0.19</v>
      </c>
      <c r="AC229" s="238">
        <f t="shared" si="40"/>
        <v>0</v>
      </c>
      <c r="AD229" s="22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SUM('13:20'!G230)</f>
        <v>0</v>
      </c>
      <c r="H230" s="218">
        <f t="shared" si="39"/>
        <v>0</v>
      </c>
      <c r="I230" s="93">
        <f>SUM('13:20'!I230)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SUM('13:20'!N230)</f>
        <v>0</v>
      </c>
      <c r="O230" s="93">
        <f>SUM('13:20'!O230)</f>
        <v>0</v>
      </c>
      <c r="P230" s="93">
        <f>SUM('13:20'!P230)</f>
        <v>0</v>
      </c>
      <c r="Q230" s="93">
        <f>SUM('13:20'!Q230)</f>
        <v>0</v>
      </c>
      <c r="R230" s="93">
        <f>SUM('13:20'!R230)</f>
        <v>0</v>
      </c>
      <c r="S230" s="93">
        <f>SUM('13:20'!S230)</f>
        <v>0</v>
      </c>
      <c r="T230" s="93">
        <f>SUM('13:20'!T230)</f>
        <v>0</v>
      </c>
      <c r="U230" s="93">
        <f>SUM('13:20'!U230)</f>
        <v>0</v>
      </c>
      <c r="V230" s="202">
        <f t="shared" si="44"/>
        <v>0</v>
      </c>
      <c r="W230" s="33" t="str">
        <f t="shared" si="45"/>
        <v/>
      </c>
      <c r="X230" s="93">
        <f>SUM('13:20'!X230)</f>
        <v>0</v>
      </c>
      <c r="Y230" s="93">
        <f>SUM('13:20'!Y230)</f>
        <v>0</v>
      </c>
      <c r="Z230" s="93">
        <f>SUM('13:20'!Z230)</f>
        <v>0</v>
      </c>
      <c r="AA230" s="93">
        <f>SUM('13:20'!AA230)</f>
        <v>0</v>
      </c>
      <c r="AB230" s="315">
        <v>0.19</v>
      </c>
      <c r="AC230" s="238">
        <f t="shared" si="40"/>
        <v>0</v>
      </c>
      <c r="AD230" s="22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SUM('13:20'!G231)</f>
        <v>0</v>
      </c>
      <c r="H231" s="218">
        <f t="shared" si="39"/>
        <v>0</v>
      </c>
      <c r="I231" s="93">
        <f>SUM('13:20'!I231)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SUM('13:20'!N231)</f>
        <v>0</v>
      </c>
      <c r="O231" s="93">
        <f>SUM('13:20'!O231)</f>
        <v>0</v>
      </c>
      <c r="P231" s="93">
        <f>SUM('13:20'!P231)</f>
        <v>0</v>
      </c>
      <c r="Q231" s="93">
        <f>SUM('13:20'!Q231)</f>
        <v>0</v>
      </c>
      <c r="R231" s="93">
        <f>SUM('13:20'!R231)</f>
        <v>0</v>
      </c>
      <c r="S231" s="93">
        <f>SUM('13:20'!S231)</f>
        <v>0</v>
      </c>
      <c r="T231" s="93">
        <f>SUM('13:20'!T231)</f>
        <v>0</v>
      </c>
      <c r="U231" s="93">
        <f>SUM('13:20'!U231)</f>
        <v>0</v>
      </c>
      <c r="V231" s="202">
        <f t="shared" si="44"/>
        <v>0</v>
      </c>
      <c r="W231" s="33" t="str">
        <f t="shared" si="45"/>
        <v/>
      </c>
      <c r="X231" s="93">
        <f>SUM('13:20'!X231)</f>
        <v>0</v>
      </c>
      <c r="Y231" s="93">
        <f>SUM('13:20'!Y231)</f>
        <v>0</v>
      </c>
      <c r="Z231" s="93">
        <f>SUM('13:20'!Z231)</f>
        <v>0</v>
      </c>
      <c r="AA231" s="93">
        <f>SUM('13:20'!AA231)</f>
        <v>0</v>
      </c>
      <c r="AB231" s="315">
        <v>0.21</v>
      </c>
      <c r="AC231" s="238">
        <f t="shared" si="40"/>
        <v>0</v>
      </c>
      <c r="AD231" s="22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SUM('13:20'!G232)</f>
        <v>0</v>
      </c>
      <c r="H232" s="218">
        <f t="shared" si="39"/>
        <v>0</v>
      </c>
      <c r="I232" s="93">
        <f>SUM('13:20'!I232)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SUM('13:20'!N232)</f>
        <v>0</v>
      </c>
      <c r="O232" s="93">
        <f>SUM('13:20'!O232)</f>
        <v>0</v>
      </c>
      <c r="P232" s="93">
        <f>SUM('13:20'!P232)</f>
        <v>0</v>
      </c>
      <c r="Q232" s="93">
        <f>SUM('13:20'!Q232)</f>
        <v>0</v>
      </c>
      <c r="R232" s="93">
        <f>SUM('13:20'!R232)</f>
        <v>0</v>
      </c>
      <c r="S232" s="93">
        <f>SUM('13:20'!S232)</f>
        <v>0</v>
      </c>
      <c r="T232" s="93">
        <f>SUM('13:20'!T232)</f>
        <v>0</v>
      </c>
      <c r="U232" s="93">
        <f>SUM('13:20'!U232)</f>
        <v>0</v>
      </c>
      <c r="V232" s="202">
        <f t="shared" si="44"/>
        <v>0</v>
      </c>
      <c r="W232" s="33" t="str">
        <f t="shared" si="45"/>
        <v/>
      </c>
      <c r="X232" s="93">
        <f>SUM('13:20'!X232)</f>
        <v>0</v>
      </c>
      <c r="Y232" s="93">
        <f>SUM('13:20'!Y232)</f>
        <v>0</v>
      </c>
      <c r="Z232" s="93">
        <f>SUM('13:20'!Z232)</f>
        <v>0</v>
      </c>
      <c r="AA232" s="93">
        <f>SUM('13:20'!AA232)</f>
        <v>0</v>
      </c>
      <c r="AB232" s="315">
        <v>0.21</v>
      </c>
      <c r="AC232" s="238">
        <f t="shared" si="40"/>
        <v>0</v>
      </c>
      <c r="AD232" s="22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SUM('13:20'!G233)</f>
        <v>0</v>
      </c>
      <c r="H233" s="218">
        <f t="shared" si="39"/>
        <v>0</v>
      </c>
      <c r="I233" s="93">
        <f>SUM('13:20'!I233)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SUM('13:20'!N233)</f>
        <v>0</v>
      </c>
      <c r="O233" s="93">
        <f>SUM('13:20'!O233)</f>
        <v>0</v>
      </c>
      <c r="P233" s="93">
        <f>SUM('13:20'!P233)</f>
        <v>0</v>
      </c>
      <c r="Q233" s="93">
        <f>SUM('13:20'!Q233)</f>
        <v>0</v>
      </c>
      <c r="R233" s="93">
        <f>SUM('13:20'!R233)</f>
        <v>0</v>
      </c>
      <c r="S233" s="93">
        <f>SUM('13:20'!S233)</f>
        <v>0</v>
      </c>
      <c r="T233" s="93">
        <f>SUM('13:20'!T233)</f>
        <v>0</v>
      </c>
      <c r="U233" s="93">
        <f>SUM('13:20'!U233)</f>
        <v>0</v>
      </c>
      <c r="V233" s="202">
        <f t="shared" si="44"/>
        <v>0</v>
      </c>
      <c r="W233" s="33" t="str">
        <f t="shared" si="45"/>
        <v/>
      </c>
      <c r="X233" s="93">
        <f>SUM('13:20'!X233)</f>
        <v>0</v>
      </c>
      <c r="Y233" s="93">
        <f>SUM('13:20'!Y233)</f>
        <v>0</v>
      </c>
      <c r="Z233" s="93">
        <f>SUM('13:20'!Z233)</f>
        <v>0</v>
      </c>
      <c r="AA233" s="93">
        <f>SUM('13:20'!AA233)</f>
        <v>0</v>
      </c>
      <c r="AB233" s="315">
        <v>0.21</v>
      </c>
      <c r="AC233" s="238">
        <f t="shared" si="40"/>
        <v>0</v>
      </c>
      <c r="AD233" s="22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SUM('13:20'!G234)</f>
        <v>0</v>
      </c>
      <c r="H234" s="218">
        <f t="shared" si="39"/>
        <v>0</v>
      </c>
      <c r="I234" s="93">
        <f>SUM('13:20'!I234)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SUM('13:20'!N234)</f>
        <v>0</v>
      </c>
      <c r="O234" s="93">
        <f>SUM('13:20'!O234)</f>
        <v>0</v>
      </c>
      <c r="P234" s="93">
        <f>SUM('13:20'!P234)</f>
        <v>0</v>
      </c>
      <c r="Q234" s="93">
        <f>SUM('13:20'!Q234)</f>
        <v>0</v>
      </c>
      <c r="R234" s="93">
        <f>SUM('13:20'!R234)</f>
        <v>0</v>
      </c>
      <c r="S234" s="93">
        <f>SUM('13:20'!S234)</f>
        <v>0</v>
      </c>
      <c r="T234" s="93">
        <f>SUM('13:20'!T234)</f>
        <v>0</v>
      </c>
      <c r="U234" s="93">
        <f>SUM('13:20'!U234)</f>
        <v>0</v>
      </c>
      <c r="V234" s="202">
        <f t="shared" si="44"/>
        <v>0</v>
      </c>
      <c r="W234" s="33" t="str">
        <f t="shared" si="45"/>
        <v/>
      </c>
      <c r="X234" s="93">
        <f>SUM('13:20'!X234)</f>
        <v>0</v>
      </c>
      <c r="Y234" s="93">
        <f>SUM('13:20'!Y234)</f>
        <v>0</v>
      </c>
      <c r="Z234" s="93">
        <f>SUM('13:20'!Z234)</f>
        <v>0</v>
      </c>
      <c r="AA234" s="93">
        <f>SUM('13:20'!AA234)</f>
        <v>0</v>
      </c>
      <c r="AB234" s="315">
        <v>0.21</v>
      </c>
      <c r="AC234" s="238">
        <f t="shared" si="40"/>
        <v>0</v>
      </c>
      <c r="AD234" s="22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SUM('13:20'!G235)</f>
        <v>308</v>
      </c>
      <c r="H235" s="218">
        <f t="shared" si="39"/>
        <v>1549.24</v>
      </c>
      <c r="I235" s="93">
        <f>SUM('13:20'!I235)</f>
        <v>5</v>
      </c>
      <c r="J235" s="31">
        <f t="array" ref="J235">IF(ISERROR(G235/I235),"",G235/I235)</f>
        <v>61.6</v>
      </c>
      <c r="K235" s="35">
        <f t="array" ref="K235">IF(ISERROR(G235/L235),"",G235/L235)</f>
        <v>6.16</v>
      </c>
      <c r="L235" s="87">
        <v>50</v>
      </c>
      <c r="M235" s="36">
        <f t="shared" si="41"/>
        <v>-1.1600000000000001</v>
      </c>
      <c r="N235" s="93">
        <f>SUM('13:20'!N235)</f>
        <v>0</v>
      </c>
      <c r="O235" s="93">
        <f>SUM('13:20'!O235)</f>
        <v>0</v>
      </c>
      <c r="P235" s="93">
        <f>SUM('13:20'!P235)</f>
        <v>0</v>
      </c>
      <c r="Q235" s="93">
        <f>SUM('13:20'!Q235)</f>
        <v>0</v>
      </c>
      <c r="R235" s="93">
        <f>SUM('13:20'!R235)</f>
        <v>0</v>
      </c>
      <c r="S235" s="93">
        <f>SUM('13:20'!S235)</f>
        <v>0</v>
      </c>
      <c r="T235" s="93">
        <f>SUM('13:20'!T235)</f>
        <v>0</v>
      </c>
      <c r="U235" s="93">
        <f>SUM('13:20'!U235)</f>
        <v>0</v>
      </c>
      <c r="V235" s="202">
        <f t="shared" si="44"/>
        <v>0</v>
      </c>
      <c r="W235" s="33">
        <f t="shared" si="45"/>
        <v>0</v>
      </c>
      <c r="X235" s="93">
        <f>SUM('13:20'!X235)</f>
        <v>0</v>
      </c>
      <c r="Y235" s="93">
        <f>SUM('13:20'!Y235)</f>
        <v>0</v>
      </c>
      <c r="Z235" s="93">
        <f>SUM('13:20'!Z235)</f>
        <v>0</v>
      </c>
      <c r="AA235" s="93">
        <f>SUM('13:20'!AA235)</f>
        <v>0</v>
      </c>
      <c r="AB235" s="315">
        <v>0.21</v>
      </c>
      <c r="AC235" s="238">
        <f t="shared" si="40"/>
        <v>64.679999999999993</v>
      </c>
      <c r="AD235" s="22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SUM('13:20'!G236)</f>
        <v>0</v>
      </c>
      <c r="H236" s="218">
        <f t="shared" si="39"/>
        <v>0</v>
      </c>
      <c r="I236" s="93">
        <f>SUM('13:20'!I236)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SUM('13:20'!N236)</f>
        <v>0</v>
      </c>
      <c r="O236" s="93">
        <f>SUM('13:20'!O236)</f>
        <v>0</v>
      </c>
      <c r="P236" s="93">
        <f>SUM('13:20'!P236)</f>
        <v>0</v>
      </c>
      <c r="Q236" s="93">
        <f>SUM('13:20'!Q236)</f>
        <v>0</v>
      </c>
      <c r="R236" s="93">
        <f>SUM('13:20'!R236)</f>
        <v>0</v>
      </c>
      <c r="S236" s="93">
        <f>SUM('13:20'!S236)</f>
        <v>0</v>
      </c>
      <c r="T236" s="93">
        <f>SUM('13:20'!T236)</f>
        <v>0</v>
      </c>
      <c r="U236" s="93">
        <f>SUM('13:20'!U236)</f>
        <v>0</v>
      </c>
      <c r="V236" s="202">
        <f t="shared" si="44"/>
        <v>0</v>
      </c>
      <c r="W236" s="33" t="str">
        <f t="shared" si="45"/>
        <v/>
      </c>
      <c r="X236" s="93">
        <f>SUM('13:20'!X236)</f>
        <v>0</v>
      </c>
      <c r="Y236" s="93">
        <f>SUM('13:20'!Y236)</f>
        <v>0</v>
      </c>
      <c r="Z236" s="93">
        <f>SUM('13:20'!Z236)</f>
        <v>0</v>
      </c>
      <c r="AA236" s="93">
        <f>SUM('13:20'!AA236)</f>
        <v>0</v>
      </c>
      <c r="AB236" s="315">
        <v>0.21</v>
      </c>
      <c r="AC236" s="238">
        <f t="shared" si="40"/>
        <v>0</v>
      </c>
      <c r="AD236" s="22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SUM('13:20'!G237)</f>
        <v>0</v>
      </c>
      <c r="H237" s="218">
        <f t="shared" si="39"/>
        <v>0</v>
      </c>
      <c r="I237" s="93">
        <f>SUM('13:20'!I237)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SUM('13:20'!N237)</f>
        <v>0</v>
      </c>
      <c r="O237" s="93">
        <f>SUM('13:20'!O237)</f>
        <v>0</v>
      </c>
      <c r="P237" s="93">
        <f>SUM('13:20'!P237)</f>
        <v>0</v>
      </c>
      <c r="Q237" s="93">
        <f>SUM('13:20'!Q237)</f>
        <v>0</v>
      </c>
      <c r="R237" s="93">
        <f>SUM('13:20'!R237)</f>
        <v>0</v>
      </c>
      <c r="S237" s="93">
        <f>SUM('13:20'!S237)</f>
        <v>0</v>
      </c>
      <c r="T237" s="93">
        <f>SUM('13:20'!T237)</f>
        <v>0</v>
      </c>
      <c r="U237" s="93">
        <f>SUM('13:20'!U237)</f>
        <v>0</v>
      </c>
      <c r="V237" s="202">
        <f t="shared" si="44"/>
        <v>0</v>
      </c>
      <c r="W237" s="33" t="str">
        <f t="shared" si="45"/>
        <v/>
      </c>
      <c r="X237" s="93">
        <f>SUM('13:20'!X237)</f>
        <v>0</v>
      </c>
      <c r="Y237" s="93">
        <f>SUM('13:20'!Y237)</f>
        <v>0</v>
      </c>
      <c r="Z237" s="93">
        <f>SUM('13:20'!Z237)</f>
        <v>0</v>
      </c>
      <c r="AA237" s="93">
        <f>SUM('13:20'!AA237)</f>
        <v>0</v>
      </c>
      <c r="AB237" s="315">
        <v>0.21</v>
      </c>
      <c r="AC237" s="238">
        <f t="shared" si="40"/>
        <v>0</v>
      </c>
      <c r="AD237" s="22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6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SUM('13:20'!G238)</f>
        <v>314</v>
      </c>
      <c r="H238" s="218">
        <f t="shared" si="39"/>
        <v>1579.42</v>
      </c>
      <c r="I238" s="93">
        <f>SUM('13:20'!I238)</f>
        <v>7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315">
        <v>0.21</v>
      </c>
      <c r="AC238" s="238">
        <f t="shared" si="40"/>
        <v>65.94</v>
      </c>
      <c r="AD238" s="22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6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SUM('13:20'!G239)</f>
        <v>0</v>
      </c>
      <c r="H239" s="218">
        <f t="shared" si="39"/>
        <v>0</v>
      </c>
      <c r="I239" s="93">
        <f>SUM('13:20'!I239)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SUM('13:20'!N239)</f>
        <v>0</v>
      </c>
      <c r="O239" s="93">
        <f>SUM('13:20'!O239)</f>
        <v>0</v>
      </c>
      <c r="P239" s="93">
        <f>SUM('13:20'!P239)</f>
        <v>0</v>
      </c>
      <c r="Q239" s="93">
        <f>SUM('13:20'!Q239)</f>
        <v>0</v>
      </c>
      <c r="R239" s="93">
        <f>SUM('13:20'!R239)</f>
        <v>0</v>
      </c>
      <c r="S239" s="93">
        <f>SUM('13:20'!S239)</f>
        <v>0</v>
      </c>
      <c r="T239" s="93">
        <f>SUM('13:20'!T239)</f>
        <v>0</v>
      </c>
      <c r="U239" s="93">
        <f>SUM('13:20'!U239)</f>
        <v>0</v>
      </c>
      <c r="V239" s="202"/>
      <c r="W239" s="33"/>
      <c r="X239" s="93">
        <f>SUM('13:20'!X239)</f>
        <v>0</v>
      </c>
      <c r="Y239" s="93">
        <f>SUM('13:20'!Y239)</f>
        <v>0</v>
      </c>
      <c r="Z239" s="93">
        <f>SUM('13:20'!Z239)</f>
        <v>0</v>
      </c>
      <c r="AA239" s="93">
        <f>SUM('13:20'!AA239)</f>
        <v>0</v>
      </c>
      <c r="AB239" s="318">
        <v>0.21</v>
      </c>
      <c r="AC239" s="238">
        <f t="shared" si="40"/>
        <v>0</v>
      </c>
      <c r="AD239" s="22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SUM('13:20'!G240)</f>
        <v>106</v>
      </c>
      <c r="H240" s="256">
        <f t="shared" si="39"/>
        <v>533.18000000000006</v>
      </c>
      <c r="I240" s="93">
        <f>SUM('13:20'!I240)</f>
        <v>4</v>
      </c>
      <c r="J240" s="31">
        <f t="array" ref="J240">IF(ISERROR(G240/I240),"",G240/I240)</f>
        <v>26.5</v>
      </c>
      <c r="K240" s="35">
        <f t="array" ref="K240">IF(ISERROR(G240/L240),"",G240/L240)</f>
        <v>4.9302325581395348</v>
      </c>
      <c r="L240" s="87">
        <v>21.5</v>
      </c>
      <c r="M240" s="36">
        <f t="shared" si="46"/>
        <v>-0.93023255813953476</v>
      </c>
      <c r="N240" s="93">
        <f>SUM('13:20'!N240)</f>
        <v>0</v>
      </c>
      <c r="O240" s="93">
        <f>SUM('13:20'!O240)</f>
        <v>0</v>
      </c>
      <c r="P240" s="93">
        <f>SUM('13:20'!P240)</f>
        <v>0</v>
      </c>
      <c r="Q240" s="93">
        <f>SUM('13:20'!Q240)</f>
        <v>0</v>
      </c>
      <c r="R240" s="93">
        <f>SUM('13:20'!R240)</f>
        <v>0</v>
      </c>
      <c r="S240" s="93">
        <f>SUM('13:20'!S240)</f>
        <v>0</v>
      </c>
      <c r="T240" s="93">
        <f>SUM('13:20'!T240)</f>
        <v>0</v>
      </c>
      <c r="U240" s="93">
        <f>SUM('13:20'!U240)</f>
        <v>0</v>
      </c>
      <c r="V240" s="202">
        <f>SUM(X240:AA240)</f>
        <v>0</v>
      </c>
      <c r="W240" s="33">
        <f>IF(ISERROR(V240/G240),"",V240/G240)</f>
        <v>0</v>
      </c>
      <c r="X240" s="93">
        <f>SUM('13:20'!X240)</f>
        <v>0</v>
      </c>
      <c r="Y240" s="93">
        <f>SUM('13:20'!Y240)</f>
        <v>0</v>
      </c>
      <c r="Z240" s="93">
        <f>SUM('13:20'!Z240)</f>
        <v>0</v>
      </c>
      <c r="AA240" s="93">
        <f>SUM('13:20'!AA240)</f>
        <v>0</v>
      </c>
      <c r="AB240" s="315">
        <v>0.49</v>
      </c>
      <c r="AC240" s="238">
        <f t="shared" si="40"/>
        <v>51.94</v>
      </c>
      <c r="AD240" s="22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SUM('13:20'!G241)</f>
        <v>639</v>
      </c>
      <c r="H241" s="256">
        <f t="shared" si="39"/>
        <v>3214.17</v>
      </c>
      <c r="I241" s="93">
        <f>SUM('13:20'!I241)</f>
        <v>25</v>
      </c>
      <c r="J241" s="31">
        <f t="array" ref="J241">IF(ISERROR(G241/I241),"",G241/I241)</f>
        <v>25.56</v>
      </c>
      <c r="K241" s="35">
        <f t="array" ref="K241">IF(ISERROR(G241/L241),"",G241/L241)</f>
        <v>29.720930232558139</v>
      </c>
      <c r="L241" s="87">
        <v>21.5</v>
      </c>
      <c r="M241" s="36">
        <f t="shared" si="46"/>
        <v>-4.720930232558139</v>
      </c>
      <c r="N241" s="93">
        <f>SUM('13:20'!N241)</f>
        <v>0</v>
      </c>
      <c r="O241" s="93">
        <f>SUM('13:20'!O241)</f>
        <v>0</v>
      </c>
      <c r="P241" s="93">
        <f>SUM('13:20'!P241)</f>
        <v>0</v>
      </c>
      <c r="Q241" s="93">
        <f>SUM('13:20'!Q241)</f>
        <v>0</v>
      </c>
      <c r="R241" s="93">
        <f>SUM('13:20'!R241)</f>
        <v>0</v>
      </c>
      <c r="S241" s="93">
        <f>SUM('13:20'!S241)</f>
        <v>0</v>
      </c>
      <c r="T241" s="93">
        <f>SUM('13:20'!T241)</f>
        <v>0</v>
      </c>
      <c r="U241" s="93">
        <f>SUM('13:20'!U241)</f>
        <v>0</v>
      </c>
      <c r="V241" s="202">
        <f>SUM(X241:AA241)</f>
        <v>0</v>
      </c>
      <c r="W241" s="33">
        <f>IF(ISERROR(V241/G241),"",V241/G241)</f>
        <v>0</v>
      </c>
      <c r="X241" s="93">
        <f>SUM('13:20'!X241)</f>
        <v>0</v>
      </c>
      <c r="Y241" s="93">
        <f>SUM('13:20'!Y241)</f>
        <v>0</v>
      </c>
      <c r="Z241" s="93">
        <f>SUM('13:20'!Z241)</f>
        <v>0</v>
      </c>
      <c r="AA241" s="93">
        <f>SUM('13:20'!AA241)</f>
        <v>0</v>
      </c>
      <c r="AB241" s="315">
        <v>0.49</v>
      </c>
      <c r="AC241" s="238">
        <f t="shared" si="40"/>
        <v>313.11</v>
      </c>
      <c r="AD241" s="22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6"/>
      <c r="B242" s="188" t="s">
        <v>360</v>
      </c>
      <c r="C242" s="183" t="s">
        <v>361</v>
      </c>
      <c r="D242" s="17"/>
      <c r="E242" s="17"/>
      <c r="F242" s="6"/>
      <c r="G242" s="93">
        <f>SUM('13:20'!G242)</f>
        <v>0</v>
      </c>
      <c r="H242" s="256">
        <f t="shared" si="39"/>
        <v>0</v>
      </c>
      <c r="I242" s="93">
        <f>SUM('13:20'!I242)</f>
        <v>0</v>
      </c>
      <c r="J242" s="31"/>
      <c r="K242" s="35"/>
      <c r="L242" s="87"/>
      <c r="M242" s="36">
        <f t="shared" si="46"/>
        <v>0</v>
      </c>
      <c r="N242" s="93">
        <f>SUM('13:20'!N242)</f>
        <v>0</v>
      </c>
      <c r="O242" s="93">
        <f>SUM('13:20'!O242)</f>
        <v>0</v>
      </c>
      <c r="P242" s="93">
        <f>SUM('13:20'!P242)</f>
        <v>0</v>
      </c>
      <c r="Q242" s="93">
        <f>SUM('13:20'!Q242)</f>
        <v>0</v>
      </c>
      <c r="R242" s="93">
        <f>SUM('13:20'!R242)</f>
        <v>0</v>
      </c>
      <c r="S242" s="93">
        <f>SUM('13:20'!S242)</f>
        <v>0</v>
      </c>
      <c r="T242" s="93">
        <f>SUM('13:20'!T242)</f>
        <v>0</v>
      </c>
      <c r="U242" s="93">
        <f>SUM('13:20'!U242)</f>
        <v>0</v>
      </c>
      <c r="V242" s="202"/>
      <c r="W242" s="33"/>
      <c r="X242" s="93">
        <f>SUM('13:20'!X242)</f>
        <v>0</v>
      </c>
      <c r="Y242" s="93">
        <f>SUM('13:20'!Y242)</f>
        <v>0</v>
      </c>
      <c r="Z242" s="93">
        <f>SUM('13:20'!Z242)</f>
        <v>0</v>
      </c>
      <c r="AA242" s="93">
        <f>SUM('13:20'!AA242)</f>
        <v>0</v>
      </c>
      <c r="AB242" s="315"/>
      <c r="AC242" s="238">
        <f t="shared" si="40"/>
        <v>0</v>
      </c>
      <c r="AD242" s="22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SUM('13:20'!G243)</f>
        <v>0</v>
      </c>
      <c r="H243" s="256">
        <f t="shared" si="39"/>
        <v>0</v>
      </c>
      <c r="I243" s="93">
        <f>SUM('13:20'!I243)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SUM('13:20'!N243)</f>
        <v>0</v>
      </c>
      <c r="O243" s="93">
        <f>SUM('13:20'!O243)</f>
        <v>0</v>
      </c>
      <c r="P243" s="93">
        <f>SUM('13:20'!P243)</f>
        <v>0</v>
      </c>
      <c r="Q243" s="93">
        <f>SUM('13:20'!Q243)</f>
        <v>0</v>
      </c>
      <c r="R243" s="93">
        <f>SUM('13:20'!R243)</f>
        <v>0</v>
      </c>
      <c r="S243" s="93">
        <f>SUM('13:20'!S243)</f>
        <v>0</v>
      </c>
      <c r="T243" s="93">
        <f>SUM('13:20'!T243)</f>
        <v>0</v>
      </c>
      <c r="U243" s="93">
        <f>SUM('13:20'!U243)</f>
        <v>0</v>
      </c>
      <c r="V243" s="202">
        <f>SUM(X243:AA243)</f>
        <v>0</v>
      </c>
      <c r="W243" s="33" t="str">
        <f>IF(ISERROR(V243/G243),"",V243/G243)</f>
        <v/>
      </c>
      <c r="X243" s="93">
        <f>SUM('13:20'!X243)</f>
        <v>0</v>
      </c>
      <c r="Y243" s="93">
        <f>SUM('13:20'!Y243)</f>
        <v>0</v>
      </c>
      <c r="Z243" s="93">
        <f>SUM('13:20'!Z243)</f>
        <v>0</v>
      </c>
      <c r="AA243" s="93">
        <f>SUM('13:20'!AA243)</f>
        <v>0</v>
      </c>
      <c r="AB243" s="315">
        <v>0.43</v>
      </c>
      <c r="AC243" s="238">
        <f t="shared" si="40"/>
        <v>0</v>
      </c>
      <c r="AD243" s="22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SUM('13:20'!G244)</f>
        <v>0</v>
      </c>
      <c r="H244" s="256">
        <f t="shared" si="39"/>
        <v>0</v>
      </c>
      <c r="I244" s="93">
        <f>SUM('13:20'!I244)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SUM('13:20'!N244)</f>
        <v>0</v>
      </c>
      <c r="O244" s="93">
        <f>SUM('13:20'!O244)</f>
        <v>0</v>
      </c>
      <c r="P244" s="93">
        <f>SUM('13:20'!P244)</f>
        <v>0</v>
      </c>
      <c r="Q244" s="93">
        <f>SUM('13:20'!Q244)</f>
        <v>0</v>
      </c>
      <c r="R244" s="93">
        <f>SUM('13:20'!R244)</f>
        <v>0</v>
      </c>
      <c r="S244" s="93">
        <f>SUM('13:20'!S244)</f>
        <v>0</v>
      </c>
      <c r="T244" s="93">
        <f>SUM('13:20'!T244)</f>
        <v>0</v>
      </c>
      <c r="U244" s="93">
        <f>SUM('13:20'!U244)</f>
        <v>0</v>
      </c>
      <c r="V244" s="202">
        <f>SUM(X244:AA244)</f>
        <v>0</v>
      </c>
      <c r="W244" s="33" t="str">
        <f>IF(ISERROR(V244/G244),"",V244/G244)</f>
        <v/>
      </c>
      <c r="X244" s="93">
        <f>SUM('13:20'!X244)</f>
        <v>0</v>
      </c>
      <c r="Y244" s="93">
        <f>SUM('13:20'!Y244)</f>
        <v>0</v>
      </c>
      <c r="Z244" s="93">
        <f>SUM('13:20'!Z244)</f>
        <v>0</v>
      </c>
      <c r="AA244" s="93">
        <f>SUM('13:20'!AA244)</f>
        <v>0</v>
      </c>
      <c r="AB244" s="315">
        <v>0.43</v>
      </c>
      <c r="AC244" s="238">
        <f t="shared" si="40"/>
        <v>0</v>
      </c>
      <c r="AD244" s="22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SUM('13:20'!G245)</f>
        <v>0</v>
      </c>
      <c r="H245" s="256">
        <f t="shared" si="39"/>
        <v>0</v>
      </c>
      <c r="I245" s="93">
        <f>SUM('13:20'!I245)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SUM('13:20'!N245)</f>
        <v>0</v>
      </c>
      <c r="O245" s="93">
        <f>SUM('13:20'!O245)</f>
        <v>0</v>
      </c>
      <c r="P245" s="93">
        <f>SUM('13:20'!P245)</f>
        <v>0</v>
      </c>
      <c r="Q245" s="93">
        <f>SUM('13:20'!Q245)</f>
        <v>0</v>
      </c>
      <c r="R245" s="93">
        <f>SUM('13:20'!R245)</f>
        <v>0</v>
      </c>
      <c r="S245" s="93">
        <f>SUM('13:20'!S245)</f>
        <v>0</v>
      </c>
      <c r="T245" s="93">
        <f>SUM('13:20'!T245)</f>
        <v>0</v>
      </c>
      <c r="U245" s="93">
        <f>SUM('13:20'!U245)</f>
        <v>0</v>
      </c>
      <c r="V245" s="202">
        <f>SUM(X245:AA245)</f>
        <v>0</v>
      </c>
      <c r="W245" s="33" t="str">
        <f>IF(ISERROR(V245/G245),"",V245/G245)</f>
        <v/>
      </c>
      <c r="X245" s="93">
        <f>SUM('13:20'!X245)</f>
        <v>0</v>
      </c>
      <c r="Y245" s="93">
        <f>SUM('13:20'!Y245)</f>
        <v>0</v>
      </c>
      <c r="Z245" s="93">
        <f>SUM('13:20'!Z245)</f>
        <v>0</v>
      </c>
      <c r="AA245" s="93">
        <f>SUM('13:20'!AA245)</f>
        <v>0</v>
      </c>
      <c r="AB245" s="315">
        <v>0.43</v>
      </c>
      <c r="AC245" s="238">
        <f t="shared" si="40"/>
        <v>0</v>
      </c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SUM('13:20'!G246)</f>
        <v>0</v>
      </c>
      <c r="H246" s="256">
        <f t="shared" si="39"/>
        <v>0</v>
      </c>
      <c r="I246" s="93">
        <f>SUM('13:20'!I246)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SUM('13:20'!N246)</f>
        <v>0</v>
      </c>
      <c r="O246" s="93">
        <f>SUM('13:20'!O246)</f>
        <v>0</v>
      </c>
      <c r="P246" s="93">
        <f>SUM('13:20'!P246)</f>
        <v>0</v>
      </c>
      <c r="Q246" s="93">
        <f>SUM('13:20'!Q246)</f>
        <v>0</v>
      </c>
      <c r="R246" s="93">
        <f>SUM('13:20'!R246)</f>
        <v>0</v>
      </c>
      <c r="S246" s="93">
        <f>SUM('13:20'!S246)</f>
        <v>0</v>
      </c>
      <c r="T246" s="93">
        <f>SUM('13:20'!T246)</f>
        <v>0</v>
      </c>
      <c r="U246" s="93">
        <f>SUM('13:20'!U246)</f>
        <v>0</v>
      </c>
      <c r="V246" s="202">
        <f>SUM(X246:AA246)</f>
        <v>0</v>
      </c>
      <c r="W246" s="33" t="str">
        <f>IF(ISERROR(V246/G246),"",V246/G246)</f>
        <v/>
      </c>
      <c r="X246" s="93">
        <f>SUM('13:20'!X246)</f>
        <v>0</v>
      </c>
      <c r="Y246" s="93">
        <f>SUM('13:20'!Y246)</f>
        <v>0</v>
      </c>
      <c r="Z246" s="93">
        <f>SUM('13:20'!Z246)</f>
        <v>0</v>
      </c>
      <c r="AA246" s="93">
        <f>SUM('13:20'!AA246)</f>
        <v>0</v>
      </c>
      <c r="AB246" s="315">
        <v>0.43</v>
      </c>
      <c r="AC246" s="238">
        <f t="shared" si="40"/>
        <v>0</v>
      </c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8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SUM('13:20'!G247)</f>
        <v>0</v>
      </c>
      <c r="H247" s="256">
        <f t="shared" si="39"/>
        <v>0</v>
      </c>
      <c r="I247" s="93">
        <f>SUM('13:20'!I247)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SUM('13:20'!N247)</f>
        <v>0</v>
      </c>
      <c r="O247" s="93">
        <f>SUM('13:20'!O247)</f>
        <v>0</v>
      </c>
      <c r="P247" s="93">
        <f>SUM('13:20'!P247)</f>
        <v>0</v>
      </c>
      <c r="Q247" s="93">
        <f>SUM('13:20'!Q247)</f>
        <v>0</v>
      </c>
      <c r="R247" s="93">
        <f>SUM('13:20'!R247)</f>
        <v>0</v>
      </c>
      <c r="S247" s="93">
        <f>SUM('13:20'!S247)</f>
        <v>0</v>
      </c>
      <c r="T247" s="93">
        <f>SUM('13:20'!T247)</f>
        <v>0</v>
      </c>
      <c r="U247" s="93">
        <f>SUM('13:20'!U247)</f>
        <v>0</v>
      </c>
      <c r="V247" s="202"/>
      <c r="W247" s="33"/>
      <c r="X247" s="93">
        <f>SUM('13:20'!X247)</f>
        <v>0</v>
      </c>
      <c r="Y247" s="93">
        <f>SUM('13:20'!Y247)</f>
        <v>0</v>
      </c>
      <c r="Z247" s="93">
        <f>SUM('13:20'!Z247)</f>
        <v>0</v>
      </c>
      <c r="AA247" s="93">
        <f>SUM('13:20'!AA247)</f>
        <v>0</v>
      </c>
      <c r="AB247" s="315">
        <v>0.43</v>
      </c>
      <c r="AC247" s="238">
        <f t="shared" si="40"/>
        <v>0</v>
      </c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8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SUM('13:20'!G248)</f>
        <v>0</v>
      </c>
      <c r="H248" s="256">
        <f t="shared" si="39"/>
        <v>0</v>
      </c>
      <c r="I248" s="93">
        <f>SUM('13:20'!I248)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SUM('13:20'!N248)</f>
        <v>0</v>
      </c>
      <c r="O248" s="93">
        <f>SUM('13:20'!O248)</f>
        <v>0</v>
      </c>
      <c r="P248" s="93">
        <f>SUM('13:20'!P248)</f>
        <v>0</v>
      </c>
      <c r="Q248" s="93">
        <f>SUM('13:20'!Q248)</f>
        <v>0</v>
      </c>
      <c r="R248" s="93">
        <f>SUM('13:20'!R248)</f>
        <v>0</v>
      </c>
      <c r="S248" s="93">
        <f>SUM('13:20'!S248)</f>
        <v>0</v>
      </c>
      <c r="T248" s="93">
        <f>SUM('13:20'!T248)</f>
        <v>0</v>
      </c>
      <c r="U248" s="93">
        <f>SUM('13:20'!U248)</f>
        <v>0</v>
      </c>
      <c r="V248" s="202"/>
      <c r="W248" s="33"/>
      <c r="X248" s="93">
        <f>SUM('13:20'!X248)</f>
        <v>0</v>
      </c>
      <c r="Y248" s="93">
        <f>SUM('13:20'!Y248)</f>
        <v>0</v>
      </c>
      <c r="Z248" s="93">
        <f>SUM('13:20'!Z248)</f>
        <v>0</v>
      </c>
      <c r="AA248" s="93">
        <f>SUM('13:20'!AA248)</f>
        <v>0</v>
      </c>
      <c r="AB248" s="315">
        <v>0.43</v>
      </c>
      <c r="AC248" s="238">
        <f t="shared" si="40"/>
        <v>0</v>
      </c>
      <c r="AD248" s="22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8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SUM('13:20'!G249)</f>
        <v>0</v>
      </c>
      <c r="H249" s="256">
        <f t="shared" si="39"/>
        <v>0</v>
      </c>
      <c r="I249" s="93">
        <f>SUM('13:20'!I249)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SUM('13:20'!N249)</f>
        <v>0</v>
      </c>
      <c r="O249" s="93">
        <f>SUM('13:20'!O249)</f>
        <v>0</v>
      </c>
      <c r="P249" s="93">
        <f>SUM('13:20'!P249)</f>
        <v>0</v>
      </c>
      <c r="Q249" s="93">
        <f>SUM('13:20'!Q249)</f>
        <v>0</v>
      </c>
      <c r="R249" s="93">
        <f>SUM('13:20'!R249)</f>
        <v>0</v>
      </c>
      <c r="S249" s="93">
        <f>SUM('13:20'!S249)</f>
        <v>0</v>
      </c>
      <c r="T249" s="93">
        <f>SUM('13:20'!T249)</f>
        <v>0</v>
      </c>
      <c r="U249" s="93">
        <f>SUM('13:20'!U249)</f>
        <v>0</v>
      </c>
      <c r="V249" s="202"/>
      <c r="W249" s="33"/>
      <c r="X249" s="93">
        <f>SUM('13:20'!X249)</f>
        <v>0</v>
      </c>
      <c r="Y249" s="93">
        <f>SUM('13:20'!Y249)</f>
        <v>0</v>
      </c>
      <c r="Z249" s="93">
        <f>SUM('13:20'!Z249)</f>
        <v>0</v>
      </c>
      <c r="AA249" s="93">
        <f>SUM('13:20'!AA249)</f>
        <v>0</v>
      </c>
      <c r="AB249" s="315">
        <v>0.43</v>
      </c>
      <c r="AC249" s="238">
        <f t="shared" si="40"/>
        <v>0</v>
      </c>
      <c r="AD249" s="22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8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SUM('13:20'!G250)</f>
        <v>0</v>
      </c>
      <c r="H250" s="256">
        <f t="shared" si="39"/>
        <v>0</v>
      </c>
      <c r="I250" s="93">
        <f>SUM('13:20'!I250)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SUM('13:20'!N250)</f>
        <v>0</v>
      </c>
      <c r="O250" s="93">
        <f>SUM('13:20'!O250)</f>
        <v>0</v>
      </c>
      <c r="P250" s="93">
        <f>SUM('13:20'!P250)</f>
        <v>0</v>
      </c>
      <c r="Q250" s="93">
        <f>SUM('13:20'!Q250)</f>
        <v>0</v>
      </c>
      <c r="R250" s="93">
        <f>SUM('13:20'!R250)</f>
        <v>0</v>
      </c>
      <c r="S250" s="93">
        <f>SUM('13:20'!S250)</f>
        <v>0</v>
      </c>
      <c r="T250" s="93">
        <f>SUM('13:20'!T250)</f>
        <v>0</v>
      </c>
      <c r="U250" s="93">
        <f>SUM('13:20'!U250)</f>
        <v>0</v>
      </c>
      <c r="V250" s="202"/>
      <c r="W250" s="33"/>
      <c r="X250" s="93">
        <f>SUM('13:20'!X250)</f>
        <v>0</v>
      </c>
      <c r="Y250" s="93">
        <f>SUM('13:20'!Y250)</f>
        <v>0</v>
      </c>
      <c r="Z250" s="93">
        <f>SUM('13:20'!Z250)</f>
        <v>0</v>
      </c>
      <c r="AA250" s="93">
        <f>SUM('13:20'!AA250)</f>
        <v>0</v>
      </c>
      <c r="AB250" s="315">
        <v>0.43</v>
      </c>
      <c r="AC250" s="238">
        <f t="shared" si="40"/>
        <v>0</v>
      </c>
      <c r="AD250" s="22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8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SUM('13:20'!G251)</f>
        <v>0</v>
      </c>
      <c r="H251" s="256">
        <f t="shared" si="39"/>
        <v>0</v>
      </c>
      <c r="I251" s="93">
        <f>SUM('13:20'!I251)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318">
        <v>0.69</v>
      </c>
      <c r="AC251" s="238">
        <f t="shared" si="40"/>
        <v>0</v>
      </c>
      <c r="AD251" s="22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8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SUM('13:20'!G252)</f>
        <v>0</v>
      </c>
      <c r="H252" s="256">
        <f t="shared" si="39"/>
        <v>0</v>
      </c>
      <c r="I252" s="93">
        <f>SUM('13:20'!I252)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318">
        <v>0.69</v>
      </c>
      <c r="AC252" s="238">
        <f t="shared" si="40"/>
        <v>0</v>
      </c>
      <c r="AD252" s="22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8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SUM('13:20'!G253)</f>
        <v>0</v>
      </c>
      <c r="H253" s="256">
        <f t="shared" si="39"/>
        <v>0</v>
      </c>
      <c r="I253" s="93">
        <f>SUM('13:20'!I253)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318">
        <v>0.69</v>
      </c>
      <c r="AC253" s="238">
        <f t="shared" si="40"/>
        <v>0</v>
      </c>
      <c r="AD253" s="22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8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SUM('13:20'!G254)</f>
        <v>0</v>
      </c>
      <c r="H254" s="256">
        <f t="shared" si="39"/>
        <v>0</v>
      </c>
      <c r="I254" s="93">
        <f>SUM('13:20'!I254)</f>
        <v>0</v>
      </c>
      <c r="J254" s="31"/>
      <c r="K254" s="35"/>
      <c r="L254" s="87">
        <v>4</v>
      </c>
      <c r="M254" s="36"/>
      <c r="N254" s="31"/>
      <c r="O254" s="93">
        <f>SUM('13:20'!O254)</f>
        <v>0</v>
      </c>
      <c r="P254" s="93">
        <f>SUM('13:20'!P254)</f>
        <v>0</v>
      </c>
      <c r="Q254" s="93">
        <f>SUM('13:20'!Q254)</f>
        <v>0</v>
      </c>
      <c r="R254" s="93">
        <f>SUM('13:20'!R254)</f>
        <v>0</v>
      </c>
      <c r="S254" s="93">
        <f>SUM('13:20'!S254)</f>
        <v>0</v>
      </c>
      <c r="T254" s="93">
        <f>SUM('13:20'!T254)</f>
        <v>0</v>
      </c>
      <c r="U254" s="93">
        <f>SUM('13:20'!U254)</f>
        <v>0</v>
      </c>
      <c r="V254" s="202"/>
      <c r="W254" s="33"/>
      <c r="X254" s="93">
        <f>SUM('13:20'!X254)</f>
        <v>0</v>
      </c>
      <c r="Y254" s="93">
        <f>SUM('13:20'!Y254)</f>
        <v>0</v>
      </c>
      <c r="Z254" s="93">
        <f>SUM('13:20'!Z254)</f>
        <v>0</v>
      </c>
      <c r="AA254" s="93">
        <f>SUM('13:20'!AA254)</f>
        <v>0</v>
      </c>
      <c r="AB254" s="315">
        <v>0.95</v>
      </c>
      <c r="AC254" s="238">
        <f t="shared" si="40"/>
        <v>0</v>
      </c>
      <c r="AD254" s="223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8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SUM('13:20'!G255)</f>
        <v>0</v>
      </c>
      <c r="H255" s="256">
        <f t="shared" si="39"/>
        <v>0</v>
      </c>
      <c r="I255" s="93">
        <f>SUM('13:20'!I255)</f>
        <v>0</v>
      </c>
      <c r="J255" s="31"/>
      <c r="K255" s="35"/>
      <c r="L255" s="87">
        <v>4</v>
      </c>
      <c r="M255" s="36"/>
      <c r="N255" s="31"/>
      <c r="O255" s="93">
        <f>SUM('13:20'!O255)</f>
        <v>0</v>
      </c>
      <c r="P255" s="93">
        <f>SUM('13:20'!P255)</f>
        <v>0</v>
      </c>
      <c r="Q255" s="93">
        <f>SUM('13:20'!Q255)</f>
        <v>0</v>
      </c>
      <c r="R255" s="93">
        <f>SUM('13:20'!R255)</f>
        <v>0</v>
      </c>
      <c r="S255" s="93">
        <f>SUM('13:20'!S255)</f>
        <v>0</v>
      </c>
      <c r="T255" s="93">
        <f>SUM('13:20'!T255)</f>
        <v>0</v>
      </c>
      <c r="U255" s="93">
        <f>SUM('13:20'!U255)</f>
        <v>0</v>
      </c>
      <c r="V255" s="202"/>
      <c r="W255" s="33"/>
      <c r="X255" s="93">
        <f>SUM('13:20'!X255)</f>
        <v>0</v>
      </c>
      <c r="Y255" s="93">
        <f>SUM('13:20'!Y255)</f>
        <v>0</v>
      </c>
      <c r="Z255" s="93">
        <f>SUM('13:20'!Z255)</f>
        <v>0</v>
      </c>
      <c r="AA255" s="93">
        <f>SUM('13:20'!AA255)</f>
        <v>0</v>
      </c>
      <c r="AB255" s="315">
        <v>0.95</v>
      </c>
      <c r="AC255" s="238">
        <f t="shared" si="40"/>
        <v>0</v>
      </c>
      <c r="AD255" s="22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8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SUM('13:20'!G256)</f>
        <v>0</v>
      </c>
      <c r="H256" s="256">
        <f t="shared" si="39"/>
        <v>0</v>
      </c>
      <c r="I256" s="93">
        <f>SUM('13:20'!I256)</f>
        <v>0</v>
      </c>
      <c r="J256" s="31"/>
      <c r="K256" s="35"/>
      <c r="L256" s="87">
        <v>4</v>
      </c>
      <c r="M256" s="36"/>
      <c r="N256" s="31"/>
      <c r="O256" s="93">
        <f>SUM('13:20'!O256)</f>
        <v>0</v>
      </c>
      <c r="P256" s="93">
        <f>SUM('13:20'!P256)</f>
        <v>0</v>
      </c>
      <c r="Q256" s="93">
        <f>SUM('13:20'!Q256)</f>
        <v>0</v>
      </c>
      <c r="R256" s="93">
        <f>SUM('13:20'!R256)</f>
        <v>0</v>
      </c>
      <c r="S256" s="93">
        <f>SUM('13:20'!S256)</f>
        <v>0</v>
      </c>
      <c r="T256" s="93">
        <f>SUM('13:20'!T256)</f>
        <v>0</v>
      </c>
      <c r="U256" s="93">
        <f>SUM('13:20'!U256)</f>
        <v>0</v>
      </c>
      <c r="V256" s="202"/>
      <c r="W256" s="33"/>
      <c r="X256" s="93">
        <f>SUM('13:20'!X256)</f>
        <v>0</v>
      </c>
      <c r="Y256" s="93">
        <f>SUM('13:20'!Y256)</f>
        <v>0</v>
      </c>
      <c r="Z256" s="93">
        <f>SUM('13:20'!Z256)</f>
        <v>0</v>
      </c>
      <c r="AA256" s="93">
        <f>SUM('13:20'!AA256)</f>
        <v>0</v>
      </c>
      <c r="AB256" s="315">
        <v>0.95</v>
      </c>
      <c r="AC256" s="238">
        <f t="shared" si="40"/>
        <v>0</v>
      </c>
      <c r="AD256" s="22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09" t="s">
        <v>86</v>
      </c>
      <c r="B257" s="609"/>
      <c r="C257" s="215" t="s">
        <v>71</v>
      </c>
      <c r="D257" s="20"/>
      <c r="E257" s="20"/>
      <c r="F257" s="32"/>
      <c r="G257" s="94">
        <f>SUM(G200:G256)</f>
        <v>4159</v>
      </c>
      <c r="H257" s="30">
        <f>SUM(H200:H256)</f>
        <v>20988.07</v>
      </c>
      <c r="I257" s="30">
        <f>SUM(I200:I256)</f>
        <v>94</v>
      </c>
      <c r="J257" s="31">
        <f t="array" ref="J257">IF(ISERROR(G257/I257),"",G257/I257)</f>
        <v>44.244680851063826</v>
      </c>
      <c r="K257" s="30">
        <f>SUM(K200:K256)</f>
        <v>133.28185876139364</v>
      </c>
      <c r="L257" s="98"/>
      <c r="M257" s="89">
        <f t="shared" ref="M257:V257" si="47">SUM(M200:M256)</f>
        <v>-46.281858761393643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202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15"/>
      <c r="AC257" s="91">
        <f>SUM(AC200:AC256)</f>
        <v>1435.9499999999998</v>
      </c>
      <c r="AD257" s="223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8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SUM('13:20'!G258)</f>
        <v>0</v>
      </c>
      <c r="H258" s="218">
        <f>D258*G258</f>
        <v>0</v>
      </c>
      <c r="I258" s="93">
        <f>SUM('13:20'!I258)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SUM('13:20'!O258)</f>
        <v>0</v>
      </c>
      <c r="P258" s="93">
        <f>SUM('13:20'!P258)</f>
        <v>0</v>
      </c>
      <c r="Q258" s="93">
        <f>SUM('13:20'!Q258)</f>
        <v>0</v>
      </c>
      <c r="R258" s="93">
        <f>SUM('13:20'!R258)</f>
        <v>0</v>
      </c>
      <c r="S258" s="93">
        <f>SUM('13:20'!S258)</f>
        <v>0</v>
      </c>
      <c r="T258" s="93">
        <f>SUM('13:20'!T258)</f>
        <v>0</v>
      </c>
      <c r="U258" s="93">
        <f>SUM('13:20'!U258)</f>
        <v>0</v>
      </c>
      <c r="V258" s="202">
        <f t="shared" ref="V258:V264" si="51">SUM(X258:AA258)</f>
        <v>0</v>
      </c>
      <c r="W258" s="33" t="str">
        <f t="shared" si="48"/>
        <v/>
      </c>
      <c r="X258" s="93">
        <f>SUM('13:20'!X258)</f>
        <v>0</v>
      </c>
      <c r="Y258" s="93">
        <f>SUM('13:20'!Y258)</f>
        <v>0</v>
      </c>
      <c r="Z258" s="93">
        <f>SUM('13:20'!Z258)</f>
        <v>0</v>
      </c>
      <c r="AA258" s="93">
        <f>SUM('13:20'!AA258)</f>
        <v>0</v>
      </c>
      <c r="AB258" s="315">
        <v>1.18</v>
      </c>
      <c r="AC258" s="238">
        <f t="shared" ref="AC258:AC291" si="52">AB258*G258</f>
        <v>0</v>
      </c>
      <c r="AD258" s="22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8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SUM('13:20'!G259)</f>
        <v>0</v>
      </c>
      <c r="H259" s="218">
        <f t="shared" ref="H259:H291" si="53">D259*G259</f>
        <v>0</v>
      </c>
      <c r="I259" s="93">
        <f>SUM('13:20'!I259)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SUM('13:20'!O259)</f>
        <v>0</v>
      </c>
      <c r="P259" s="93">
        <f>SUM('13:20'!P259)</f>
        <v>0</v>
      </c>
      <c r="Q259" s="93">
        <f>SUM('13:20'!Q259)</f>
        <v>0</v>
      </c>
      <c r="R259" s="93">
        <f>SUM('13:20'!R259)</f>
        <v>0</v>
      </c>
      <c r="S259" s="93">
        <f>SUM('13:20'!S259)</f>
        <v>0</v>
      </c>
      <c r="T259" s="93">
        <f>SUM('13:20'!T259)</f>
        <v>0</v>
      </c>
      <c r="U259" s="93">
        <f>SUM('13:20'!U259)</f>
        <v>0</v>
      </c>
      <c r="V259" s="202">
        <f t="shared" si="51"/>
        <v>0</v>
      </c>
      <c r="W259" s="33" t="str">
        <f t="shared" si="48"/>
        <v/>
      </c>
      <c r="X259" s="93">
        <f>SUM('13:20'!X259)</f>
        <v>0</v>
      </c>
      <c r="Y259" s="93">
        <f>SUM('13:20'!Y259)</f>
        <v>0</v>
      </c>
      <c r="Z259" s="93">
        <f>SUM('13:20'!Z259)</f>
        <v>0</v>
      </c>
      <c r="AA259" s="93">
        <f>SUM('13:20'!AA259)</f>
        <v>0</v>
      </c>
      <c r="AB259" s="315">
        <v>1.18</v>
      </c>
      <c r="AC259" s="238">
        <f t="shared" si="52"/>
        <v>0</v>
      </c>
      <c r="AD259" s="22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8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SUM('13:20'!G260)</f>
        <v>0</v>
      </c>
      <c r="H260" s="218">
        <f t="shared" si="53"/>
        <v>0</v>
      </c>
      <c r="I260" s="93">
        <f>SUM('13:20'!I260)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SUM('13:20'!O260)</f>
        <v>0</v>
      </c>
      <c r="P260" s="93">
        <f>SUM('13:20'!P260)</f>
        <v>0</v>
      </c>
      <c r="Q260" s="93">
        <f>SUM('13:20'!Q260)</f>
        <v>0</v>
      </c>
      <c r="R260" s="93">
        <f>SUM('13:20'!R260)</f>
        <v>0</v>
      </c>
      <c r="S260" s="93">
        <f>SUM('13:20'!S260)</f>
        <v>0</v>
      </c>
      <c r="T260" s="93">
        <f>SUM('13:20'!T260)</f>
        <v>0</v>
      </c>
      <c r="U260" s="93">
        <f>SUM('13:20'!U260)</f>
        <v>0</v>
      </c>
      <c r="V260" s="202">
        <f t="shared" si="51"/>
        <v>0</v>
      </c>
      <c r="W260" s="33" t="str">
        <f t="shared" si="48"/>
        <v/>
      </c>
      <c r="X260" s="93">
        <f>SUM('13:20'!X260)</f>
        <v>0</v>
      </c>
      <c r="Y260" s="93">
        <f>SUM('13:20'!Y260)</f>
        <v>0</v>
      </c>
      <c r="Z260" s="93">
        <f>SUM('13:20'!Z260)</f>
        <v>0</v>
      </c>
      <c r="AA260" s="93">
        <f>SUM('13:20'!AA260)</f>
        <v>0</v>
      </c>
      <c r="AB260" s="315">
        <v>1.18</v>
      </c>
      <c r="AC260" s="238">
        <f t="shared" si="52"/>
        <v>0</v>
      </c>
      <c r="AD260" s="22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80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SUM('13:20'!G261)</f>
        <v>0</v>
      </c>
      <c r="H261" s="218">
        <f t="shared" si="53"/>
        <v>0</v>
      </c>
      <c r="I261" s="93">
        <f>SUM('13:20'!I261)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SUM('13:20'!O261)</f>
        <v>0</v>
      </c>
      <c r="P261" s="93">
        <f>SUM('13:20'!P261)</f>
        <v>0</v>
      </c>
      <c r="Q261" s="93">
        <f>SUM('13:20'!Q261)</f>
        <v>0</v>
      </c>
      <c r="R261" s="93">
        <f>SUM('13:20'!R261)</f>
        <v>0</v>
      </c>
      <c r="S261" s="93">
        <f>SUM('13:20'!S261)</f>
        <v>0</v>
      </c>
      <c r="T261" s="93">
        <f>SUM('13:20'!T261)</f>
        <v>0</v>
      </c>
      <c r="U261" s="93">
        <f>SUM('13:20'!U261)</f>
        <v>0</v>
      </c>
      <c r="V261" s="202">
        <f t="shared" si="51"/>
        <v>0</v>
      </c>
      <c r="W261" s="33" t="str">
        <f t="shared" si="48"/>
        <v/>
      </c>
      <c r="X261" s="93">
        <f>SUM('13:20'!X261)</f>
        <v>0</v>
      </c>
      <c r="Y261" s="93">
        <f>SUM('13:20'!Y261)</f>
        <v>0</v>
      </c>
      <c r="Z261" s="93">
        <f>SUM('13:20'!Z261)</f>
        <v>0</v>
      </c>
      <c r="AA261" s="93">
        <f>SUM('13:20'!AA261)</f>
        <v>0</v>
      </c>
      <c r="AB261" s="315">
        <v>1.1100000000000001</v>
      </c>
      <c r="AC261" s="238">
        <f t="shared" si="52"/>
        <v>0</v>
      </c>
      <c r="AD261" s="22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80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SUM('13:20'!G262)</f>
        <v>0</v>
      </c>
      <c r="H262" s="218">
        <f t="shared" si="53"/>
        <v>0</v>
      </c>
      <c r="I262" s="93">
        <f>SUM('13:20'!I262)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SUM('13:20'!O262)</f>
        <v>0</v>
      </c>
      <c r="P262" s="93">
        <f>SUM('13:20'!P262)</f>
        <v>0</v>
      </c>
      <c r="Q262" s="93">
        <f>SUM('13:20'!Q262)</f>
        <v>0</v>
      </c>
      <c r="R262" s="93">
        <f>SUM('13:20'!R262)</f>
        <v>0</v>
      </c>
      <c r="S262" s="93">
        <f>SUM('13:20'!S262)</f>
        <v>0</v>
      </c>
      <c r="T262" s="93">
        <f>SUM('13:20'!T262)</f>
        <v>0</v>
      </c>
      <c r="U262" s="93">
        <f>SUM('13:20'!U262)</f>
        <v>0</v>
      </c>
      <c r="V262" s="202">
        <f t="shared" si="51"/>
        <v>0</v>
      </c>
      <c r="W262" s="33" t="str">
        <f t="shared" si="48"/>
        <v/>
      </c>
      <c r="X262" s="93">
        <f>SUM('13:20'!X262)</f>
        <v>0</v>
      </c>
      <c r="Y262" s="93">
        <f>SUM('13:20'!Y262)</f>
        <v>0</v>
      </c>
      <c r="Z262" s="93">
        <f>SUM('13:20'!Z262)</f>
        <v>0</v>
      </c>
      <c r="AA262" s="93">
        <f>SUM('13:20'!AA262)</f>
        <v>0</v>
      </c>
      <c r="AB262" s="315">
        <v>1.1100000000000001</v>
      </c>
      <c r="AC262" s="238">
        <f t="shared" si="52"/>
        <v>0</v>
      </c>
      <c r="AD262" s="223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80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SUM('13:20'!G263)</f>
        <v>0</v>
      </c>
      <c r="H263" s="218">
        <f t="shared" si="53"/>
        <v>0</v>
      </c>
      <c r="I263" s="93">
        <f>SUM('13:20'!I263)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SUM('13:20'!O263)</f>
        <v>0</v>
      </c>
      <c r="P263" s="93">
        <f>SUM('13:20'!P263)</f>
        <v>0</v>
      </c>
      <c r="Q263" s="93">
        <f>SUM('13:20'!Q263)</f>
        <v>0</v>
      </c>
      <c r="R263" s="93">
        <f>SUM('13:20'!R263)</f>
        <v>0</v>
      </c>
      <c r="S263" s="93">
        <f>SUM('13:20'!S263)</f>
        <v>0</v>
      </c>
      <c r="T263" s="93">
        <f>SUM('13:20'!T263)</f>
        <v>0</v>
      </c>
      <c r="U263" s="93">
        <f>SUM('13:20'!U263)</f>
        <v>0</v>
      </c>
      <c r="V263" s="202">
        <f t="shared" si="51"/>
        <v>0</v>
      </c>
      <c r="W263" s="33" t="str">
        <f t="shared" si="48"/>
        <v/>
      </c>
      <c r="X263" s="93">
        <f>SUM('13:20'!X263)</f>
        <v>0</v>
      </c>
      <c r="Y263" s="93">
        <f>SUM('13:20'!Y263)</f>
        <v>0</v>
      </c>
      <c r="Z263" s="93">
        <f>SUM('13:20'!Z263)</f>
        <v>0</v>
      </c>
      <c r="AA263" s="93">
        <f>SUM('13:20'!AA263)</f>
        <v>0</v>
      </c>
      <c r="AB263" s="315">
        <v>1.1100000000000001</v>
      </c>
      <c r="AC263" s="238">
        <f t="shared" si="52"/>
        <v>0</v>
      </c>
      <c r="AD263" s="223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80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SUM('13:20'!G264)</f>
        <v>0</v>
      </c>
      <c r="H264" s="218">
        <f t="shared" si="53"/>
        <v>0</v>
      </c>
      <c r="I264" s="93">
        <f>SUM('13:20'!I264)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SUM('13:20'!O264)</f>
        <v>0</v>
      </c>
      <c r="P264" s="93">
        <f>SUM('13:20'!P264)</f>
        <v>0</v>
      </c>
      <c r="Q264" s="93">
        <f>SUM('13:20'!Q264)</f>
        <v>0</v>
      </c>
      <c r="R264" s="93">
        <f>SUM('13:20'!R264)</f>
        <v>0</v>
      </c>
      <c r="S264" s="93">
        <f>SUM('13:20'!S264)</f>
        <v>0</v>
      </c>
      <c r="T264" s="93">
        <f>SUM('13:20'!T264)</f>
        <v>0</v>
      </c>
      <c r="U264" s="93">
        <f>SUM('13:20'!U264)</f>
        <v>0</v>
      </c>
      <c r="V264" s="202">
        <f t="shared" si="51"/>
        <v>0</v>
      </c>
      <c r="W264" s="33" t="str">
        <f t="shared" si="48"/>
        <v/>
      </c>
      <c r="X264" s="93">
        <f>SUM('13:20'!X264)</f>
        <v>0</v>
      </c>
      <c r="Y264" s="93">
        <f>SUM('13:20'!Y264)</f>
        <v>0</v>
      </c>
      <c r="Z264" s="93">
        <f>SUM('13:20'!Z264)</f>
        <v>0</v>
      </c>
      <c r="AA264" s="93">
        <f>SUM('13:20'!AA264)</f>
        <v>0</v>
      </c>
      <c r="AB264" s="315">
        <v>1.1100000000000001</v>
      </c>
      <c r="AC264" s="238">
        <f t="shared" si="52"/>
        <v>0</v>
      </c>
      <c r="AD264" s="223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80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SUM('13:20'!G265)</f>
        <v>0</v>
      </c>
      <c r="H265" s="218">
        <f t="shared" si="53"/>
        <v>0</v>
      </c>
      <c r="I265" s="93">
        <f>SUM('13:20'!I265)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SUM('13:20'!O265)</f>
        <v>0</v>
      </c>
      <c r="P265" s="93">
        <f>SUM('13:20'!P265)</f>
        <v>0</v>
      </c>
      <c r="Q265" s="93">
        <f>SUM('13:20'!Q265)</f>
        <v>0</v>
      </c>
      <c r="R265" s="93">
        <f>SUM('13:20'!R265)</f>
        <v>0</v>
      </c>
      <c r="S265" s="93">
        <f>SUM('13:20'!S265)</f>
        <v>0</v>
      </c>
      <c r="T265" s="93">
        <f>SUM('13:20'!T265)</f>
        <v>0</v>
      </c>
      <c r="U265" s="93">
        <f>SUM('13:20'!U265)</f>
        <v>0</v>
      </c>
      <c r="V265" s="203"/>
      <c r="W265" s="33"/>
      <c r="X265" s="93">
        <f>SUM('13:20'!X265)</f>
        <v>0</v>
      </c>
      <c r="Y265" s="93">
        <f>SUM('13:20'!Y265)</f>
        <v>0</v>
      </c>
      <c r="Z265" s="93">
        <f>SUM('13:20'!Z265)</f>
        <v>0</v>
      </c>
      <c r="AA265" s="93">
        <f>SUM('13:20'!AA265)</f>
        <v>0</v>
      </c>
      <c r="AB265" s="315">
        <v>0.84</v>
      </c>
      <c r="AC265" s="238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8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SUM('13:20'!G266)</f>
        <v>0</v>
      </c>
      <c r="H266" s="218">
        <f t="shared" si="53"/>
        <v>0</v>
      </c>
      <c r="I266" s="93">
        <f>SUM('13:20'!I266)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SUM('13:20'!O266)</f>
        <v>0</v>
      </c>
      <c r="P266" s="93">
        <f>SUM('13:20'!P266)</f>
        <v>0</v>
      </c>
      <c r="Q266" s="93">
        <f>SUM('13:20'!Q266)</f>
        <v>0</v>
      </c>
      <c r="R266" s="93">
        <f>SUM('13:20'!R266)</f>
        <v>0</v>
      </c>
      <c r="S266" s="93">
        <f>SUM('13:20'!S266)</f>
        <v>0</v>
      </c>
      <c r="T266" s="93">
        <f>SUM('13:20'!T266)</f>
        <v>0</v>
      </c>
      <c r="U266" s="93">
        <f>SUM('13:20'!U266)</f>
        <v>0</v>
      </c>
      <c r="V266" s="203">
        <f>SUM(X266:AA266)</f>
        <v>0</v>
      </c>
      <c r="W266" s="33" t="str">
        <f>IF(ISERROR(V266/G266),"",V266/G266)</f>
        <v/>
      </c>
      <c r="X266" s="93">
        <f>SUM('13:20'!X266)</f>
        <v>0</v>
      </c>
      <c r="Y266" s="93">
        <f>SUM('13:20'!Y266)</f>
        <v>0</v>
      </c>
      <c r="Z266" s="93">
        <f>SUM('13:20'!Z266)</f>
        <v>0</v>
      </c>
      <c r="AA266" s="93">
        <f>SUM('13:20'!AA266)</f>
        <v>0</v>
      </c>
      <c r="AB266" s="315">
        <v>1.06</v>
      </c>
      <c r="AC266" s="238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8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SUM('13:20'!G267)</f>
        <v>0</v>
      </c>
      <c r="H267" s="218">
        <f t="shared" si="53"/>
        <v>0</v>
      </c>
      <c r="I267" s="93">
        <f>SUM('13:20'!I267)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SUM('13:20'!O267)</f>
        <v>0</v>
      </c>
      <c r="P267" s="93">
        <f>SUM('13:20'!P267)</f>
        <v>0</v>
      </c>
      <c r="Q267" s="93">
        <f>SUM('13:20'!Q267)</f>
        <v>0</v>
      </c>
      <c r="R267" s="93">
        <f>SUM('13:20'!R267)</f>
        <v>0</v>
      </c>
      <c r="S267" s="93">
        <f>SUM('13:20'!S267)</f>
        <v>0</v>
      </c>
      <c r="T267" s="93">
        <f>SUM('13:20'!T267)</f>
        <v>0</v>
      </c>
      <c r="U267" s="93">
        <f>SUM('13:20'!U267)</f>
        <v>0</v>
      </c>
      <c r="V267" s="203">
        <f>SUM(X267:AA267)</f>
        <v>0</v>
      </c>
      <c r="W267" s="33" t="str">
        <f>IF(ISERROR(V267/G267),"",V267/G267)</f>
        <v/>
      </c>
      <c r="X267" s="93">
        <f>SUM('13:20'!X267)</f>
        <v>0</v>
      </c>
      <c r="Y267" s="93">
        <f>SUM('13:20'!Y267)</f>
        <v>0</v>
      </c>
      <c r="Z267" s="93">
        <f>SUM('13:20'!Z267)</f>
        <v>0</v>
      </c>
      <c r="AA267" s="93">
        <f>SUM('13:20'!AA267)</f>
        <v>0</v>
      </c>
      <c r="AB267" s="315">
        <v>1.06</v>
      </c>
      <c r="AC267" s="238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8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SUM('13:20'!G268)</f>
        <v>0</v>
      </c>
      <c r="H268" s="218">
        <f t="shared" si="53"/>
        <v>0</v>
      </c>
      <c r="I268" s="93">
        <f>SUM('13:20'!I268)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SUM('13:20'!O268)</f>
        <v>0</v>
      </c>
      <c r="P268" s="93">
        <f>SUM('13:20'!P268)</f>
        <v>0</v>
      </c>
      <c r="Q268" s="93">
        <f>SUM('13:20'!Q268)</f>
        <v>0</v>
      </c>
      <c r="R268" s="93">
        <f>SUM('13:20'!R268)</f>
        <v>0</v>
      </c>
      <c r="S268" s="93">
        <f>SUM('13:20'!S268)</f>
        <v>0</v>
      </c>
      <c r="T268" s="93">
        <f>SUM('13:20'!T268)</f>
        <v>0</v>
      </c>
      <c r="U268" s="93">
        <f>SUM('13:20'!U268)</f>
        <v>0</v>
      </c>
      <c r="V268" s="203">
        <f>SUM(X268:AA268)</f>
        <v>0</v>
      </c>
      <c r="W268" s="33" t="str">
        <f>IF(ISERROR(V268/G268),"",V268/G268)</f>
        <v/>
      </c>
      <c r="X268" s="93">
        <f>SUM('13:20'!X268)</f>
        <v>0</v>
      </c>
      <c r="Y268" s="93">
        <f>SUM('13:20'!Y268)</f>
        <v>0</v>
      </c>
      <c r="Z268" s="93">
        <f>SUM('13:20'!Z268)</f>
        <v>0</v>
      </c>
      <c r="AA268" s="93">
        <f>SUM('13:20'!AA268)</f>
        <v>0</v>
      </c>
      <c r="AB268" s="315">
        <v>1.06</v>
      </c>
      <c r="AC268" s="238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81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SUM('13:20'!G269)</f>
        <v>0</v>
      </c>
      <c r="H269" s="218">
        <f t="shared" si="53"/>
        <v>0</v>
      </c>
      <c r="I269" s="93">
        <f>SUM('13:20'!I269)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SUM('13:20'!O269)</f>
        <v>0</v>
      </c>
      <c r="P269" s="93">
        <f>SUM('13:20'!P269)</f>
        <v>0</v>
      </c>
      <c r="Q269" s="93">
        <f>SUM('13:20'!Q269)</f>
        <v>0</v>
      </c>
      <c r="R269" s="93">
        <f>SUM('13:20'!R269)</f>
        <v>0</v>
      </c>
      <c r="S269" s="93">
        <f>SUM('13:20'!S269)</f>
        <v>0</v>
      </c>
      <c r="T269" s="93">
        <f>SUM('13:20'!T269)</f>
        <v>0</v>
      </c>
      <c r="U269" s="93">
        <f>SUM('13:20'!U269)</f>
        <v>0</v>
      </c>
      <c r="V269" s="203">
        <f>SUM(X269:AA269)</f>
        <v>0</v>
      </c>
      <c r="W269" s="33" t="str">
        <f>IF(ISERROR(V269/G269),"",V269/G269)</f>
        <v/>
      </c>
      <c r="X269" s="93">
        <f>SUM('13:20'!X269)</f>
        <v>0</v>
      </c>
      <c r="Y269" s="93">
        <f>SUM('13:20'!Y269)</f>
        <v>0</v>
      </c>
      <c r="Z269" s="93">
        <f>SUM('13:20'!Z269)</f>
        <v>0</v>
      </c>
      <c r="AA269" s="93">
        <f>SUM('13:20'!AA269)</f>
        <v>0</v>
      </c>
      <c r="AB269" s="315">
        <v>1.06</v>
      </c>
      <c r="AC269" s="238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8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SUM('13:20'!G270)</f>
        <v>0</v>
      </c>
      <c r="H270" s="218">
        <f t="shared" si="53"/>
        <v>0</v>
      </c>
      <c r="I270" s="93">
        <f>SUM('13:20'!I270)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SUM('13:20'!O270)</f>
        <v>0</v>
      </c>
      <c r="P270" s="93">
        <f>SUM('13:20'!P270)</f>
        <v>0</v>
      </c>
      <c r="Q270" s="93">
        <f>SUM('13:20'!Q270)</f>
        <v>0</v>
      </c>
      <c r="R270" s="93">
        <f>SUM('13:20'!R270)</f>
        <v>0</v>
      </c>
      <c r="S270" s="93">
        <f>SUM('13:20'!S270)</f>
        <v>0</v>
      </c>
      <c r="T270" s="93">
        <f>SUM('13:20'!T270)</f>
        <v>0</v>
      </c>
      <c r="U270" s="93">
        <f>SUM('13:20'!U270)</f>
        <v>0</v>
      </c>
      <c r="V270" s="202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SUM('13:20'!X270)</f>
        <v>0</v>
      </c>
      <c r="Y270" s="93">
        <f>SUM('13:20'!Y270)</f>
        <v>0</v>
      </c>
      <c r="Z270" s="93">
        <f>SUM('13:20'!Z270)</f>
        <v>0</v>
      </c>
      <c r="AA270" s="93">
        <f>SUM('13:20'!AA270)</f>
        <v>0</v>
      </c>
      <c r="AB270" s="315">
        <v>1.04</v>
      </c>
      <c r="AC270" s="238">
        <f t="shared" si="52"/>
        <v>0</v>
      </c>
      <c r="AD270" s="22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8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SUM('13:20'!G271)</f>
        <v>0</v>
      </c>
      <c r="H271" s="218">
        <f t="shared" si="53"/>
        <v>0</v>
      </c>
      <c r="I271" s="93">
        <f>SUM('13:20'!I271)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SUM('13:20'!O271)</f>
        <v>0</v>
      </c>
      <c r="P271" s="93">
        <f>SUM('13:20'!P271)</f>
        <v>0</v>
      </c>
      <c r="Q271" s="93">
        <f>SUM('13:20'!Q271)</f>
        <v>0</v>
      </c>
      <c r="R271" s="93">
        <f>SUM('13:20'!R271)</f>
        <v>0</v>
      </c>
      <c r="S271" s="93">
        <f>SUM('13:20'!S271)</f>
        <v>0</v>
      </c>
      <c r="T271" s="93">
        <f>SUM('13:20'!T271)</f>
        <v>0</v>
      </c>
      <c r="U271" s="93">
        <f>SUM('13:20'!U271)</f>
        <v>0</v>
      </c>
      <c r="V271" s="202">
        <f t="shared" si="56"/>
        <v>0</v>
      </c>
      <c r="W271" s="33" t="str">
        <f t="shared" si="57"/>
        <v/>
      </c>
      <c r="X271" s="93">
        <f>SUM('13:20'!X271)</f>
        <v>0</v>
      </c>
      <c r="Y271" s="93">
        <f>SUM('13:20'!Y271)</f>
        <v>0</v>
      </c>
      <c r="Z271" s="93">
        <f>SUM('13:20'!Z271)</f>
        <v>0</v>
      </c>
      <c r="AA271" s="93">
        <f>SUM('13:20'!AA271)</f>
        <v>0</v>
      </c>
      <c r="AB271" s="315">
        <v>1.04</v>
      </c>
      <c r="AC271" s="238">
        <f t="shared" si="52"/>
        <v>0</v>
      </c>
      <c r="AD271" s="22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8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SUM('13:20'!G272)</f>
        <v>0</v>
      </c>
      <c r="H272" s="218">
        <f t="shared" si="53"/>
        <v>0</v>
      </c>
      <c r="I272" s="93">
        <f>SUM('13:20'!I272)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SUM('13:20'!O272)</f>
        <v>0</v>
      </c>
      <c r="P272" s="93">
        <f>SUM('13:20'!P272)</f>
        <v>0</v>
      </c>
      <c r="Q272" s="93">
        <f>SUM('13:20'!Q272)</f>
        <v>0</v>
      </c>
      <c r="R272" s="93">
        <f>SUM('13:20'!R272)</f>
        <v>0</v>
      </c>
      <c r="S272" s="93">
        <f>SUM('13:20'!S272)</f>
        <v>0</v>
      </c>
      <c r="T272" s="93">
        <f>SUM('13:20'!T272)</f>
        <v>0</v>
      </c>
      <c r="U272" s="93">
        <f>SUM('13:20'!U272)</f>
        <v>0</v>
      </c>
      <c r="V272" s="202">
        <f t="shared" si="56"/>
        <v>0</v>
      </c>
      <c r="W272" s="33" t="str">
        <f t="shared" si="57"/>
        <v/>
      </c>
      <c r="X272" s="93">
        <f>SUM('13:20'!X272)</f>
        <v>0</v>
      </c>
      <c r="Y272" s="93">
        <f>SUM('13:20'!Y272)</f>
        <v>0</v>
      </c>
      <c r="Z272" s="93">
        <f>SUM('13:20'!Z272)</f>
        <v>0</v>
      </c>
      <c r="AA272" s="93">
        <f>SUM('13:20'!AA272)</f>
        <v>0</v>
      </c>
      <c r="AB272" s="315">
        <v>1.04</v>
      </c>
      <c r="AC272" s="238">
        <f t="shared" si="52"/>
        <v>0</v>
      </c>
      <c r="AD272" s="22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8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SUM('13:20'!G273)</f>
        <v>0</v>
      </c>
      <c r="H273" s="218">
        <f t="shared" si="53"/>
        <v>0</v>
      </c>
      <c r="I273" s="93">
        <f>SUM('13:20'!I273)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SUM('13:20'!O273)</f>
        <v>0</v>
      </c>
      <c r="P273" s="93">
        <f>SUM('13:20'!P273)</f>
        <v>0</v>
      </c>
      <c r="Q273" s="93">
        <f>SUM('13:20'!Q273)</f>
        <v>0</v>
      </c>
      <c r="R273" s="93">
        <f>SUM('13:20'!R273)</f>
        <v>0</v>
      </c>
      <c r="S273" s="93">
        <f>SUM('13:20'!S273)</f>
        <v>0</v>
      </c>
      <c r="T273" s="93">
        <f>SUM('13:20'!T273)</f>
        <v>0</v>
      </c>
      <c r="U273" s="93">
        <f>SUM('13:20'!U273)</f>
        <v>0</v>
      </c>
      <c r="V273" s="202">
        <f t="shared" si="56"/>
        <v>0</v>
      </c>
      <c r="W273" s="33" t="str">
        <f t="shared" si="57"/>
        <v/>
      </c>
      <c r="X273" s="93">
        <f>SUM('13:20'!X273)</f>
        <v>0</v>
      </c>
      <c r="Y273" s="93">
        <f>SUM('13:20'!Y273)</f>
        <v>0</v>
      </c>
      <c r="Z273" s="93">
        <f>SUM('13:20'!Z273)</f>
        <v>0</v>
      </c>
      <c r="AA273" s="93">
        <f>SUM('13:20'!AA273)</f>
        <v>0</v>
      </c>
      <c r="AB273" s="315">
        <v>1.04</v>
      </c>
      <c r="AC273" s="238">
        <f t="shared" si="52"/>
        <v>0</v>
      </c>
      <c r="AD273" s="22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8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SUM('13:20'!G274)</f>
        <v>0</v>
      </c>
      <c r="H274" s="218">
        <f t="shared" si="53"/>
        <v>0</v>
      </c>
      <c r="I274" s="93">
        <f>SUM('13:20'!I274)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SUM('13:20'!O274)</f>
        <v>0</v>
      </c>
      <c r="P274" s="93">
        <f>SUM('13:20'!P274)</f>
        <v>0</v>
      </c>
      <c r="Q274" s="93">
        <f>SUM('13:20'!Q274)</f>
        <v>0</v>
      </c>
      <c r="R274" s="93">
        <f>SUM('13:20'!R274)</f>
        <v>0</v>
      </c>
      <c r="S274" s="93">
        <f>SUM('13:20'!S274)</f>
        <v>0</v>
      </c>
      <c r="T274" s="93">
        <f>SUM('13:20'!T274)</f>
        <v>0</v>
      </c>
      <c r="U274" s="93">
        <f>SUM('13:20'!U274)</f>
        <v>0</v>
      </c>
      <c r="V274" s="202">
        <f t="shared" si="56"/>
        <v>0</v>
      </c>
      <c r="W274" s="33" t="str">
        <f t="shared" si="57"/>
        <v/>
      </c>
      <c r="X274" s="93">
        <f>SUM('13:20'!X274)</f>
        <v>0</v>
      </c>
      <c r="Y274" s="93">
        <f>SUM('13:20'!Y274)</f>
        <v>0</v>
      </c>
      <c r="Z274" s="93">
        <f>SUM('13:20'!Z274)</f>
        <v>0</v>
      </c>
      <c r="AA274" s="93">
        <f>SUM('13:20'!AA274)</f>
        <v>0</v>
      </c>
      <c r="AB274" s="315">
        <v>1.29</v>
      </c>
      <c r="AC274" s="238">
        <f t="shared" si="52"/>
        <v>0</v>
      </c>
      <c r="AD274" s="22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8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SUM('13:20'!G275)</f>
        <v>0</v>
      </c>
      <c r="H275" s="218">
        <f t="shared" si="53"/>
        <v>0</v>
      </c>
      <c r="I275" s="93">
        <f>SUM('13:20'!I275)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SUM('13:20'!O275)</f>
        <v>0</v>
      </c>
      <c r="P275" s="93">
        <f>SUM('13:20'!P275)</f>
        <v>0</v>
      </c>
      <c r="Q275" s="93">
        <f>SUM('13:20'!Q275)</f>
        <v>0</v>
      </c>
      <c r="R275" s="93">
        <f>SUM('13:20'!R275)</f>
        <v>0</v>
      </c>
      <c r="S275" s="93">
        <f>SUM('13:20'!S275)</f>
        <v>0</v>
      </c>
      <c r="T275" s="93">
        <f>SUM('13:20'!T275)</f>
        <v>0</v>
      </c>
      <c r="U275" s="93">
        <f>SUM('13:20'!U275)</f>
        <v>0</v>
      </c>
      <c r="V275" s="202">
        <f t="shared" si="56"/>
        <v>0</v>
      </c>
      <c r="W275" s="33" t="str">
        <f t="shared" si="57"/>
        <v/>
      </c>
      <c r="X275" s="93">
        <f>SUM('13:20'!X275)</f>
        <v>0</v>
      </c>
      <c r="Y275" s="93">
        <f>SUM('13:20'!Y275)</f>
        <v>0</v>
      </c>
      <c r="Z275" s="93">
        <f>SUM('13:20'!Z275)</f>
        <v>0</v>
      </c>
      <c r="AA275" s="93">
        <f>SUM('13:20'!AA275)</f>
        <v>0</v>
      </c>
      <c r="AB275" s="315">
        <v>1.29</v>
      </c>
      <c r="AC275" s="238">
        <f t="shared" si="52"/>
        <v>0</v>
      </c>
      <c r="AD275" s="22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8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SUM('13:20'!G276)</f>
        <v>0</v>
      </c>
      <c r="H276" s="218">
        <f t="shared" si="53"/>
        <v>0</v>
      </c>
      <c r="I276" s="93">
        <f>SUM('13:20'!I276)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SUM('13:20'!O276)</f>
        <v>0</v>
      </c>
      <c r="P276" s="93">
        <f>SUM('13:20'!P276)</f>
        <v>0</v>
      </c>
      <c r="Q276" s="93">
        <f>SUM('13:20'!Q276)</f>
        <v>0</v>
      </c>
      <c r="R276" s="93">
        <f>SUM('13:20'!R276)</f>
        <v>0</v>
      </c>
      <c r="S276" s="93">
        <f>SUM('13:20'!S276)</f>
        <v>0</v>
      </c>
      <c r="T276" s="93">
        <f>SUM('13:20'!T276)</f>
        <v>0</v>
      </c>
      <c r="U276" s="93">
        <f>SUM('13:20'!U276)</f>
        <v>0</v>
      </c>
      <c r="V276" s="202">
        <f t="shared" si="56"/>
        <v>0</v>
      </c>
      <c r="W276" s="33" t="str">
        <f t="shared" si="57"/>
        <v/>
      </c>
      <c r="X276" s="93">
        <f>SUM('13:20'!X276)</f>
        <v>0</v>
      </c>
      <c r="Y276" s="93">
        <f>SUM('13:20'!Y276)</f>
        <v>0</v>
      </c>
      <c r="Z276" s="93">
        <f>SUM('13:20'!Z276)</f>
        <v>0</v>
      </c>
      <c r="AA276" s="93">
        <f>SUM('13:20'!AA276)</f>
        <v>0</v>
      </c>
      <c r="AB276" s="315">
        <v>1.29</v>
      </c>
      <c r="AC276" s="238">
        <f t="shared" si="52"/>
        <v>0</v>
      </c>
      <c r="AD276" s="22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8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SUM('13:20'!G277)</f>
        <v>0</v>
      </c>
      <c r="H277" s="218">
        <f t="shared" si="53"/>
        <v>0</v>
      </c>
      <c r="I277" s="93">
        <f>SUM('13:20'!I277)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SUM('13:20'!O277)</f>
        <v>0</v>
      </c>
      <c r="P277" s="93">
        <f>SUM('13:20'!P277)</f>
        <v>0</v>
      </c>
      <c r="Q277" s="93">
        <f>SUM('13:20'!Q277)</f>
        <v>0</v>
      </c>
      <c r="R277" s="93">
        <f>SUM('13:20'!R277)</f>
        <v>0</v>
      </c>
      <c r="S277" s="93">
        <f>SUM('13:20'!S277)</f>
        <v>0</v>
      </c>
      <c r="T277" s="93">
        <f>SUM('13:20'!T277)</f>
        <v>0</v>
      </c>
      <c r="U277" s="93">
        <f>SUM('13:20'!U277)</f>
        <v>0</v>
      </c>
      <c r="V277" s="202">
        <f t="shared" si="56"/>
        <v>0</v>
      </c>
      <c r="W277" s="33" t="str">
        <f t="shared" si="57"/>
        <v/>
      </c>
      <c r="X277" s="93">
        <f>SUM('13:20'!X277)</f>
        <v>0</v>
      </c>
      <c r="Y277" s="93">
        <f>SUM('13:20'!Y277)</f>
        <v>0</v>
      </c>
      <c r="Z277" s="93">
        <f>SUM('13:20'!Z277)</f>
        <v>0</v>
      </c>
      <c r="AA277" s="93">
        <f>SUM('13:20'!AA277)</f>
        <v>0</v>
      </c>
      <c r="AB277" s="315">
        <v>1.29</v>
      </c>
      <c r="AC277" s="238">
        <f t="shared" si="52"/>
        <v>0</v>
      </c>
      <c r="AD277" s="22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80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SUM('13:20'!G278)</f>
        <v>0</v>
      </c>
      <c r="H278" s="218">
        <f t="shared" si="53"/>
        <v>0</v>
      </c>
      <c r="I278" s="93">
        <f>SUM('13:20'!I278)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SUM('13:20'!O278)</f>
        <v>0</v>
      </c>
      <c r="P278" s="93">
        <f>SUM('13:20'!P278)</f>
        <v>0</v>
      </c>
      <c r="Q278" s="93">
        <f>SUM('13:20'!Q278)</f>
        <v>0</v>
      </c>
      <c r="R278" s="93">
        <f>SUM('13:20'!R278)</f>
        <v>0</v>
      </c>
      <c r="S278" s="93">
        <f>SUM('13:20'!S278)</f>
        <v>0</v>
      </c>
      <c r="T278" s="93">
        <f>SUM('13:20'!T278)</f>
        <v>0</v>
      </c>
      <c r="U278" s="93">
        <f>SUM('13:20'!U278)</f>
        <v>0</v>
      </c>
      <c r="V278" s="202"/>
      <c r="W278" s="33"/>
      <c r="X278" s="93">
        <f>SUM('13:20'!X278)</f>
        <v>0</v>
      </c>
      <c r="Y278" s="93">
        <f>SUM('13:20'!Y278)</f>
        <v>0</v>
      </c>
      <c r="Z278" s="93">
        <f>SUM('13:20'!Z278)</f>
        <v>0</v>
      </c>
      <c r="AA278" s="93">
        <f>SUM('13:20'!AA278)</f>
        <v>0</v>
      </c>
      <c r="AB278" s="315">
        <v>2.0699999999999998</v>
      </c>
      <c r="AC278" s="238">
        <f t="shared" si="52"/>
        <v>0</v>
      </c>
      <c r="AD278" s="22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80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SUM('13:20'!G279)</f>
        <v>140</v>
      </c>
      <c r="H279" s="218">
        <f t="shared" si="53"/>
        <v>700</v>
      </c>
      <c r="I279" s="93">
        <f>SUM('13:20'!I279)</f>
        <v>8</v>
      </c>
      <c r="J279" s="31"/>
      <c r="K279" s="35">
        <f t="array" ref="K279">IF(ISERROR(G279/L279),"",G279/L279)</f>
        <v>28</v>
      </c>
      <c r="L279" s="87">
        <v>5</v>
      </c>
      <c r="M279" s="36">
        <f t="shared" si="54"/>
        <v>-20</v>
      </c>
      <c r="N279" s="31">
        <f t="shared" si="55"/>
        <v>0</v>
      </c>
      <c r="O279" s="93">
        <f>SUM('13:20'!O279)</f>
        <v>0</v>
      </c>
      <c r="P279" s="93">
        <f>SUM('13:20'!P279)</f>
        <v>0</v>
      </c>
      <c r="Q279" s="93">
        <f>SUM('13:20'!Q279)</f>
        <v>0</v>
      </c>
      <c r="R279" s="93">
        <f>SUM('13:20'!R279)</f>
        <v>0</v>
      </c>
      <c r="S279" s="93">
        <f>SUM('13:20'!S279)</f>
        <v>0</v>
      </c>
      <c r="T279" s="93">
        <f>SUM('13:20'!T279)</f>
        <v>0</v>
      </c>
      <c r="U279" s="93">
        <f>SUM('13:20'!U279)</f>
        <v>0</v>
      </c>
      <c r="V279" s="202"/>
      <c r="W279" s="33"/>
      <c r="X279" s="93">
        <f>SUM('13:20'!X279)</f>
        <v>0</v>
      </c>
      <c r="Y279" s="93">
        <f>SUM('13:20'!Y279)</f>
        <v>0</v>
      </c>
      <c r="Z279" s="93">
        <f>SUM('13:20'!Z279)</f>
        <v>0</v>
      </c>
      <c r="AA279" s="93">
        <f>SUM('13:20'!AA279)</f>
        <v>0</v>
      </c>
      <c r="AB279" s="315">
        <v>2.0699999999999998</v>
      </c>
      <c r="AC279" s="238">
        <f t="shared" si="52"/>
        <v>289.79999999999995</v>
      </c>
      <c r="AD279" s="22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80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SUM('13:20'!G280)</f>
        <v>0</v>
      </c>
      <c r="H280" s="218">
        <f t="shared" si="53"/>
        <v>0</v>
      </c>
      <c r="I280" s="93">
        <f>SUM('13:20'!I280)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SUM('13:20'!O280)</f>
        <v>0</v>
      </c>
      <c r="P280" s="93">
        <f>SUM('13:20'!P280)</f>
        <v>0</v>
      </c>
      <c r="Q280" s="93">
        <f>SUM('13:20'!Q280)</f>
        <v>0</v>
      </c>
      <c r="R280" s="93">
        <f>SUM('13:20'!R280)</f>
        <v>0</v>
      </c>
      <c r="S280" s="93">
        <f>SUM('13:20'!S280)</f>
        <v>0</v>
      </c>
      <c r="T280" s="93">
        <f>SUM('13:20'!T280)</f>
        <v>0</v>
      </c>
      <c r="U280" s="93">
        <f>SUM('13:20'!U280)</f>
        <v>0</v>
      </c>
      <c r="V280" s="202"/>
      <c r="W280" s="33"/>
      <c r="X280" s="93">
        <f>SUM('13:20'!X280)</f>
        <v>0</v>
      </c>
      <c r="Y280" s="93">
        <f>SUM('13:20'!Y280)</f>
        <v>0</v>
      </c>
      <c r="Z280" s="93">
        <f>SUM('13:20'!Z280)</f>
        <v>0</v>
      </c>
      <c r="AA280" s="93">
        <f>SUM('13:20'!AA280)</f>
        <v>0</v>
      </c>
      <c r="AB280" s="315">
        <v>2.0699999999999998</v>
      </c>
      <c r="AC280" s="238">
        <f t="shared" si="52"/>
        <v>0</v>
      </c>
      <c r="AD280" s="22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80"/>
      <c r="B281" s="61" t="s">
        <v>342</v>
      </c>
      <c r="C281" s="183" t="s">
        <v>372</v>
      </c>
      <c r="D281" s="17">
        <v>5</v>
      </c>
      <c r="E281" s="17"/>
      <c r="F281" s="6"/>
      <c r="G281" s="93">
        <f>SUM('13:20'!G281)</f>
        <v>0</v>
      </c>
      <c r="H281" s="218">
        <f t="shared" si="53"/>
        <v>0</v>
      </c>
      <c r="I281" s="93">
        <f>SUM('13:20'!I281)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SUM('13:20'!O281)</f>
        <v>0</v>
      </c>
      <c r="P281" s="93">
        <f>SUM('13:20'!P281)</f>
        <v>0</v>
      </c>
      <c r="Q281" s="93">
        <f>SUM('13:20'!Q281)</f>
        <v>0</v>
      </c>
      <c r="R281" s="93">
        <f>SUM('13:20'!R281)</f>
        <v>0</v>
      </c>
      <c r="S281" s="93">
        <f>SUM('13:20'!S281)</f>
        <v>0</v>
      </c>
      <c r="T281" s="93">
        <f>SUM('13:20'!T281)</f>
        <v>0</v>
      </c>
      <c r="U281" s="93">
        <f>SUM('13:20'!U281)</f>
        <v>0</v>
      </c>
      <c r="V281" s="202"/>
      <c r="W281" s="33"/>
      <c r="X281" s="93">
        <f>SUM('13:20'!X281)</f>
        <v>0</v>
      </c>
      <c r="Y281" s="93">
        <f>SUM('13:20'!Y281)</f>
        <v>0</v>
      </c>
      <c r="Z281" s="93">
        <f>SUM('13:20'!Z281)</f>
        <v>0</v>
      </c>
      <c r="AA281" s="93">
        <f>SUM('13:20'!AA281)</f>
        <v>0</v>
      </c>
      <c r="AB281" s="315">
        <v>2.0699999999999998</v>
      </c>
      <c r="AC281" s="238">
        <f t="shared" si="52"/>
        <v>0</v>
      </c>
      <c r="AD281" s="22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8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SUM('13:20'!G282)</f>
        <v>0</v>
      </c>
      <c r="H282" s="218">
        <f t="shared" si="53"/>
        <v>0</v>
      </c>
      <c r="I282" s="93">
        <f>SUM('13:20'!I282)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SUM('13:20'!O282)</f>
        <v>0</v>
      </c>
      <c r="P282" s="93">
        <f>SUM('13:20'!P282)</f>
        <v>0</v>
      </c>
      <c r="Q282" s="93">
        <f>SUM('13:20'!Q282)</f>
        <v>0</v>
      </c>
      <c r="R282" s="93">
        <f>SUM('13:20'!R282)</f>
        <v>0</v>
      </c>
      <c r="S282" s="93">
        <f>SUM('13:20'!S282)</f>
        <v>0</v>
      </c>
      <c r="T282" s="93">
        <f>SUM('13:20'!T282)</f>
        <v>0</v>
      </c>
      <c r="U282" s="93">
        <f>SUM('13:20'!U282)</f>
        <v>0</v>
      </c>
      <c r="V282" s="202"/>
      <c r="W282" s="33"/>
      <c r="X282" s="93">
        <f>SUM('13:20'!X282)</f>
        <v>0</v>
      </c>
      <c r="Y282" s="93">
        <f>SUM('13:20'!Y282)</f>
        <v>0</v>
      </c>
      <c r="Z282" s="93">
        <f>SUM('13:20'!Z282)</f>
        <v>0</v>
      </c>
      <c r="AA282" s="93">
        <f>SUM('13:20'!AA282)</f>
        <v>0</v>
      </c>
      <c r="AB282" s="315">
        <v>2.0699999999999998</v>
      </c>
      <c r="AC282" s="238">
        <f t="shared" si="52"/>
        <v>0</v>
      </c>
      <c r="AD282" s="22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8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SUM('13:20'!G283)</f>
        <v>0</v>
      </c>
      <c r="H283" s="218">
        <f t="shared" si="53"/>
        <v>0</v>
      </c>
      <c r="I283" s="93">
        <f>SUM('13:20'!I283)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SUM('13:20'!O283)</f>
        <v>0</v>
      </c>
      <c r="P283" s="93">
        <f>SUM('13:20'!P283)</f>
        <v>0</v>
      </c>
      <c r="Q283" s="93">
        <f>SUM('13:20'!Q283)</f>
        <v>0</v>
      </c>
      <c r="R283" s="93">
        <f>SUM('13:20'!R283)</f>
        <v>0</v>
      </c>
      <c r="S283" s="93">
        <f>SUM('13:20'!S283)</f>
        <v>0</v>
      </c>
      <c r="T283" s="93">
        <f>SUM('13:20'!T283)</f>
        <v>0</v>
      </c>
      <c r="U283" s="93">
        <f>SUM('13:20'!U283)</f>
        <v>0</v>
      </c>
      <c r="V283" s="202"/>
      <c r="W283" s="33"/>
      <c r="X283" s="93">
        <f>SUM('13:20'!X283)</f>
        <v>0</v>
      </c>
      <c r="Y283" s="93">
        <f>SUM('13:20'!Y283)</f>
        <v>0</v>
      </c>
      <c r="Z283" s="93">
        <f>SUM('13:20'!Z283)</f>
        <v>0</v>
      </c>
      <c r="AA283" s="93">
        <f>SUM('13:20'!AA283)</f>
        <v>0</v>
      </c>
      <c r="AB283" s="315">
        <v>2.0699999999999998</v>
      </c>
      <c r="AC283" s="238">
        <f t="shared" si="52"/>
        <v>0</v>
      </c>
      <c r="AD283" s="22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80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SUM('13:20'!G284)</f>
        <v>0</v>
      </c>
      <c r="H284" s="218">
        <f t="shared" si="53"/>
        <v>0</v>
      </c>
      <c r="I284" s="93">
        <f>SUM('13:20'!I284)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SUM('13:20'!O284)</f>
        <v>0</v>
      </c>
      <c r="P284" s="93">
        <f>SUM('13:20'!P284)</f>
        <v>0</v>
      </c>
      <c r="Q284" s="93">
        <f>SUM('13:20'!Q284)</f>
        <v>0</v>
      </c>
      <c r="R284" s="93">
        <f>SUM('13:20'!R284)</f>
        <v>0</v>
      </c>
      <c r="S284" s="93">
        <f>SUM('13:20'!S284)</f>
        <v>0</v>
      </c>
      <c r="T284" s="93">
        <f>SUM('13:20'!T284)</f>
        <v>0</v>
      </c>
      <c r="U284" s="93">
        <f>SUM('13:20'!U284)</f>
        <v>0</v>
      </c>
      <c r="V284" s="202">
        <f>SUM(X284:AA284)</f>
        <v>0</v>
      </c>
      <c r="W284" s="33" t="str">
        <f>IF(ISERROR(V284/G284),"",V284/G284)</f>
        <v/>
      </c>
      <c r="X284" s="93">
        <f>SUM('13:20'!X284)</f>
        <v>0</v>
      </c>
      <c r="Y284" s="93">
        <f>SUM('13:20'!Y284)</f>
        <v>0</v>
      </c>
      <c r="Z284" s="93">
        <f>SUM('13:20'!Z284)</f>
        <v>0</v>
      </c>
      <c r="AA284" s="93">
        <f>SUM('13:20'!AA284)</f>
        <v>0</v>
      </c>
      <c r="AB284" s="315">
        <v>0.67</v>
      </c>
      <c r="AC284" s="238">
        <f t="shared" si="52"/>
        <v>0</v>
      </c>
      <c r="AD284" s="22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80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SUM('13:20'!G285)</f>
        <v>0</v>
      </c>
      <c r="H285" s="218">
        <f t="shared" si="53"/>
        <v>0</v>
      </c>
      <c r="I285" s="93">
        <f>SUM('13:20'!I285)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SUM('13:20'!O285)</f>
        <v>0</v>
      </c>
      <c r="P285" s="93">
        <f>SUM('13:20'!P285)</f>
        <v>0</v>
      </c>
      <c r="Q285" s="93">
        <f>SUM('13:20'!Q285)</f>
        <v>0</v>
      </c>
      <c r="R285" s="93">
        <f>SUM('13:20'!R285)</f>
        <v>0</v>
      </c>
      <c r="S285" s="93">
        <f>SUM('13:20'!S285)</f>
        <v>0</v>
      </c>
      <c r="T285" s="93">
        <f>SUM('13:20'!T285)</f>
        <v>0</v>
      </c>
      <c r="U285" s="93">
        <f>SUM('13:20'!U285)</f>
        <v>0</v>
      </c>
      <c r="V285" s="202">
        <f>SUM(X285:AA285)</f>
        <v>0</v>
      </c>
      <c r="W285" s="33" t="str">
        <f>IF(ISERROR(V285/G285),"",V285/G285)</f>
        <v/>
      </c>
      <c r="X285" s="93">
        <f>SUM('13:20'!X285)</f>
        <v>0</v>
      </c>
      <c r="Y285" s="93">
        <f>SUM('13:20'!Y285)</f>
        <v>0</v>
      </c>
      <c r="Z285" s="93">
        <f>SUM('13:20'!Z285)</f>
        <v>0</v>
      </c>
      <c r="AA285" s="93">
        <f>SUM('13:20'!AA285)</f>
        <v>0</v>
      </c>
      <c r="AB285" s="315">
        <v>0.67</v>
      </c>
      <c r="AC285" s="238">
        <f t="shared" si="52"/>
        <v>0</v>
      </c>
      <c r="AD285" s="22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80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SUM('13:20'!G286)</f>
        <v>10</v>
      </c>
      <c r="H286" s="218">
        <f t="shared" si="53"/>
        <v>0</v>
      </c>
      <c r="I286" s="93">
        <f>SUM('13:20'!I286)</f>
        <v>1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315">
        <v>1.73</v>
      </c>
      <c r="AC286" s="238">
        <f t="shared" si="52"/>
        <v>17.3</v>
      </c>
      <c r="AD286" s="22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80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SUM('13:20'!G287)</f>
        <v>0</v>
      </c>
      <c r="H287" s="218">
        <f t="shared" si="53"/>
        <v>0</v>
      </c>
      <c r="I287" s="93">
        <f>SUM('13:20'!I287)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315">
        <v>1.73</v>
      </c>
      <c r="AC287" s="238">
        <f t="shared" si="52"/>
        <v>0</v>
      </c>
      <c r="AD287" s="22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80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SUM('13:20'!G288)</f>
        <v>27</v>
      </c>
      <c r="H288" s="218">
        <f t="shared" si="53"/>
        <v>0</v>
      </c>
      <c r="I288" s="93">
        <f>SUM('13:20'!I288)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315">
        <v>1.73</v>
      </c>
      <c r="AC288" s="238">
        <f t="shared" si="52"/>
        <v>46.71</v>
      </c>
      <c r="AD288" s="22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8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SUM('13:20'!G289)</f>
        <v>0</v>
      </c>
      <c r="H289" s="218">
        <f t="shared" si="53"/>
        <v>0</v>
      </c>
      <c r="I289" s="93">
        <f>SUM('13:20'!I289)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SUM('13:20'!O289)</f>
        <v>0</v>
      </c>
      <c r="P289" s="93">
        <f>SUM('13:20'!P289)</f>
        <v>0</v>
      </c>
      <c r="Q289" s="93">
        <f>SUM('13:20'!Q289)</f>
        <v>0</v>
      </c>
      <c r="R289" s="93">
        <f>SUM('13:20'!R289)</f>
        <v>0</v>
      </c>
      <c r="S289" s="93">
        <f>SUM('13:20'!S289)</f>
        <v>0</v>
      </c>
      <c r="T289" s="93">
        <f>SUM('13:20'!T289)</f>
        <v>0</v>
      </c>
      <c r="U289" s="93">
        <f>SUM('13:20'!U289)</f>
        <v>0</v>
      </c>
      <c r="V289" s="202">
        <f>SUM(X289:AA289)</f>
        <v>0</v>
      </c>
      <c r="W289" s="33" t="str">
        <f t="shared" ref="W289:W323" si="58">IF(ISERROR(V289/G289),"",V289/G289)</f>
        <v/>
      </c>
      <c r="X289" s="93">
        <f>SUM('13:20'!X289)</f>
        <v>0</v>
      </c>
      <c r="Y289" s="93">
        <f>SUM('13:20'!Y289)</f>
        <v>0</v>
      </c>
      <c r="Z289" s="93">
        <f>SUM('13:20'!Z289)</f>
        <v>0</v>
      </c>
      <c r="AA289" s="93">
        <f>SUM('13:20'!AA289)</f>
        <v>0</v>
      </c>
      <c r="AB289" s="315">
        <v>1.22</v>
      </c>
      <c r="AC289" s="238">
        <f t="shared" si="52"/>
        <v>0</v>
      </c>
      <c r="AD289" s="223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8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SUM('13:20'!G290)</f>
        <v>0</v>
      </c>
      <c r="H290" s="218">
        <f t="shared" si="53"/>
        <v>0</v>
      </c>
      <c r="I290" s="93">
        <f>SUM('13:20'!I290)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SUM('13:20'!O290)</f>
        <v>0</v>
      </c>
      <c r="P290" s="93">
        <f>SUM('13:20'!P290)</f>
        <v>0</v>
      </c>
      <c r="Q290" s="93">
        <f>SUM('13:20'!Q290)</f>
        <v>0</v>
      </c>
      <c r="R290" s="93">
        <f>SUM('13:20'!R290)</f>
        <v>0</v>
      </c>
      <c r="S290" s="93">
        <f>SUM('13:20'!S290)</f>
        <v>0</v>
      </c>
      <c r="T290" s="93">
        <f>SUM('13:20'!T290)</f>
        <v>0</v>
      </c>
      <c r="U290" s="93">
        <f>SUM('13:20'!U290)</f>
        <v>0</v>
      </c>
      <c r="V290" s="202">
        <f>SUM(X290:AA290)</f>
        <v>0</v>
      </c>
      <c r="W290" s="33" t="str">
        <f t="shared" si="58"/>
        <v/>
      </c>
      <c r="X290" s="93">
        <f>SUM('13:20'!X290)</f>
        <v>0</v>
      </c>
      <c r="Y290" s="93">
        <f>SUM('13:20'!Y290)</f>
        <v>0</v>
      </c>
      <c r="Z290" s="93">
        <f>SUM('13:20'!Z290)</f>
        <v>0</v>
      </c>
      <c r="AA290" s="93">
        <f>SUM('13:20'!AA290)</f>
        <v>0</v>
      </c>
      <c r="AB290" s="315">
        <v>1.22</v>
      </c>
      <c r="AC290" s="238">
        <f t="shared" si="52"/>
        <v>0</v>
      </c>
      <c r="AD290" s="22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8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SUM('13:20'!G291)</f>
        <v>0</v>
      </c>
      <c r="H291" s="218">
        <f t="shared" si="53"/>
        <v>0</v>
      </c>
      <c r="I291" s="93">
        <f>SUM('13:20'!I291)</f>
        <v>0</v>
      </c>
      <c r="J291" s="31" t="str">
        <f t="array" ref="J291">IF(ISERROR(G291/I291),"",G291/I291)</f>
        <v/>
      </c>
      <c r="K291" s="218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SUM('13:20'!O291)</f>
        <v>0</v>
      </c>
      <c r="P291" s="93">
        <f>SUM('13:20'!P291)</f>
        <v>0</v>
      </c>
      <c r="Q291" s="93">
        <f>SUM('13:20'!Q291)</f>
        <v>0</v>
      </c>
      <c r="R291" s="93">
        <f>SUM('13:20'!R291)</f>
        <v>0</v>
      </c>
      <c r="S291" s="93">
        <f>SUM('13:20'!S291)</f>
        <v>0</v>
      </c>
      <c r="T291" s="93">
        <f>SUM('13:20'!T291)</f>
        <v>0</v>
      </c>
      <c r="U291" s="93">
        <f>SUM('13:20'!U291)</f>
        <v>0</v>
      </c>
      <c r="V291" s="202">
        <f>SUM(X291:AA291)</f>
        <v>0</v>
      </c>
      <c r="W291" s="33" t="str">
        <f t="shared" si="58"/>
        <v/>
      </c>
      <c r="X291" s="93">
        <f>SUM('13:20'!X291)</f>
        <v>0</v>
      </c>
      <c r="Y291" s="93">
        <f>SUM('13:20'!Y291)</f>
        <v>0</v>
      </c>
      <c r="Z291" s="93">
        <f>SUM('13:20'!Z291)</f>
        <v>0</v>
      </c>
      <c r="AA291" s="93">
        <f>SUM('13:20'!AA291)</f>
        <v>0</v>
      </c>
      <c r="AB291" s="315">
        <v>1.22</v>
      </c>
      <c r="AC291" s="238">
        <f t="shared" si="52"/>
        <v>0</v>
      </c>
      <c r="AD291" s="22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610" t="s">
        <v>92</v>
      </c>
      <c r="B292" s="611"/>
      <c r="C292" s="215" t="s">
        <v>71</v>
      </c>
      <c r="D292" s="20"/>
      <c r="E292" s="20"/>
      <c r="F292" s="32"/>
      <c r="G292" s="30">
        <f>SUM(G258:G291)</f>
        <v>177</v>
      </c>
      <c r="H292" s="30">
        <f>SUM(H258:H291)</f>
        <v>700</v>
      </c>
      <c r="I292" s="30">
        <f>SUM(I258:I291)</f>
        <v>10</v>
      </c>
      <c r="J292" s="31">
        <f t="array" ref="J292">IF(ISERROR(G292/I292),"",G292/I292)</f>
        <v>17.7</v>
      </c>
      <c r="K292" s="30">
        <f>SUM(K258:K291)</f>
        <v>28</v>
      </c>
      <c r="L292" s="98"/>
      <c r="M292" s="89">
        <f t="shared" ref="M292:V292" si="59">SUM(M258:M291)</f>
        <v>-20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202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15"/>
      <c r="AC292" s="239">
        <f>SUM(AC258:AC291)</f>
        <v>353.80999999999995</v>
      </c>
      <c r="AD292" s="223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8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SUM('13:20'!G293)</f>
        <v>0</v>
      </c>
      <c r="H293" s="218">
        <f>D293*G293</f>
        <v>0</v>
      </c>
      <c r="I293" s="93">
        <f>SUM('13:20'!I293)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SUM('13:20'!O293)</f>
        <v>0</v>
      </c>
      <c r="P293" s="93">
        <f>SUM('13:20'!P293)</f>
        <v>0</v>
      </c>
      <c r="Q293" s="93">
        <f>SUM('13:20'!Q293)</f>
        <v>0</v>
      </c>
      <c r="R293" s="93">
        <f>SUM('13:20'!R293)</f>
        <v>0</v>
      </c>
      <c r="S293" s="93">
        <f>SUM('13:20'!S293)</f>
        <v>0</v>
      </c>
      <c r="T293" s="93">
        <f>SUM('13:20'!T293)</f>
        <v>0</v>
      </c>
      <c r="U293" s="93">
        <f>SUM('13:20'!U293)</f>
        <v>0</v>
      </c>
      <c r="V293" s="202">
        <f t="shared" ref="V293:V307" si="62">SUM(X293:AA293)</f>
        <v>0</v>
      </c>
      <c r="W293" s="33" t="str">
        <f t="shared" si="58"/>
        <v/>
      </c>
      <c r="X293" s="93">
        <f>SUM('13:20'!X293)</f>
        <v>0</v>
      </c>
      <c r="Y293" s="93">
        <f>SUM('13:20'!Y293)</f>
        <v>0</v>
      </c>
      <c r="Z293" s="93">
        <f>SUM('13:20'!Z293)</f>
        <v>0</v>
      </c>
      <c r="AA293" s="93">
        <f>SUM('13:20'!AA293)</f>
        <v>0</v>
      </c>
      <c r="AB293" s="315">
        <v>0.41</v>
      </c>
      <c r="AC293" s="238">
        <f t="shared" ref="AC293:AC307" si="63">AB293*G293</f>
        <v>0</v>
      </c>
      <c r="AD293" s="22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8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SUM('13:20'!G294)</f>
        <v>0</v>
      </c>
      <c r="H294" s="218">
        <f t="shared" ref="H294:H307" si="64">D294*G294</f>
        <v>0</v>
      </c>
      <c r="I294" s="93">
        <f>SUM('13:20'!I294)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SUM('13:20'!O294)</f>
        <v>0</v>
      </c>
      <c r="P294" s="93">
        <f>SUM('13:20'!P294)</f>
        <v>0</v>
      </c>
      <c r="Q294" s="93">
        <f>SUM('13:20'!Q294)</f>
        <v>0</v>
      </c>
      <c r="R294" s="93">
        <f>SUM('13:20'!R294)</f>
        <v>0</v>
      </c>
      <c r="S294" s="93">
        <f>SUM('13:20'!S294)</f>
        <v>0</v>
      </c>
      <c r="T294" s="93">
        <f>SUM('13:20'!T294)</f>
        <v>0</v>
      </c>
      <c r="U294" s="93">
        <f>SUM('13:20'!U294)</f>
        <v>0</v>
      </c>
      <c r="V294" s="202">
        <f t="shared" si="62"/>
        <v>0</v>
      </c>
      <c r="W294" s="33" t="str">
        <f t="shared" si="58"/>
        <v/>
      </c>
      <c r="X294" s="93">
        <f>SUM('13:20'!X294)</f>
        <v>0</v>
      </c>
      <c r="Y294" s="93">
        <f>SUM('13:20'!Y294)</f>
        <v>0</v>
      </c>
      <c r="Z294" s="93">
        <f>SUM('13:20'!Z294)</f>
        <v>0</v>
      </c>
      <c r="AA294" s="93">
        <f>SUM('13:20'!AA294)</f>
        <v>0</v>
      </c>
      <c r="AB294" s="315">
        <v>0.41</v>
      </c>
      <c r="AC294" s="238">
        <f t="shared" si="63"/>
        <v>0</v>
      </c>
      <c r="AD294" s="22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8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SUM('13:20'!G295)</f>
        <v>95</v>
      </c>
      <c r="H295" s="218">
        <f t="shared" si="64"/>
        <v>478.8</v>
      </c>
      <c r="I295" s="93">
        <f>SUM('13:20'!I295)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60"/>
        <v>-1.75</v>
      </c>
      <c r="N295" s="31">
        <f t="shared" si="61"/>
        <v>0</v>
      </c>
      <c r="O295" s="93">
        <f>SUM('13:20'!O295)</f>
        <v>0</v>
      </c>
      <c r="P295" s="93">
        <f>SUM('13:20'!P295)</f>
        <v>0</v>
      </c>
      <c r="Q295" s="93">
        <f>SUM('13:20'!Q295)</f>
        <v>0</v>
      </c>
      <c r="R295" s="93">
        <f>SUM('13:20'!R295)</f>
        <v>0</v>
      </c>
      <c r="S295" s="93">
        <f>SUM('13:20'!S295)</f>
        <v>0</v>
      </c>
      <c r="T295" s="93">
        <f>SUM('13:20'!T295)</f>
        <v>0</v>
      </c>
      <c r="U295" s="93">
        <f>SUM('13:20'!U295)</f>
        <v>0</v>
      </c>
      <c r="V295" s="202">
        <f t="shared" si="62"/>
        <v>0</v>
      </c>
      <c r="W295" s="33">
        <f t="shared" si="58"/>
        <v>0</v>
      </c>
      <c r="X295" s="93">
        <f>SUM('13:20'!X295)</f>
        <v>0</v>
      </c>
      <c r="Y295" s="93">
        <f>SUM('13:20'!Y295)</f>
        <v>0</v>
      </c>
      <c r="Z295" s="93">
        <f>SUM('13:20'!Z295)</f>
        <v>0</v>
      </c>
      <c r="AA295" s="93">
        <f>SUM('13:20'!AA295)</f>
        <v>0</v>
      </c>
      <c r="AB295" s="315">
        <v>0.52</v>
      </c>
      <c r="AC295" s="238">
        <f t="shared" si="63"/>
        <v>49.4</v>
      </c>
      <c r="AD295" s="22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8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SUM('13:20'!G296)</f>
        <v>0</v>
      </c>
      <c r="H296" s="218">
        <f t="shared" si="64"/>
        <v>0</v>
      </c>
      <c r="I296" s="93">
        <f>SUM('13:20'!I296)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SUM('13:20'!O296)</f>
        <v>0</v>
      </c>
      <c r="P296" s="93">
        <f>SUM('13:20'!P296)</f>
        <v>0</v>
      </c>
      <c r="Q296" s="93">
        <f>SUM('13:20'!Q296)</f>
        <v>0</v>
      </c>
      <c r="R296" s="93">
        <f>SUM('13:20'!R296)</f>
        <v>0</v>
      </c>
      <c r="S296" s="93">
        <f>SUM('13:20'!S296)</f>
        <v>0</v>
      </c>
      <c r="T296" s="93">
        <f>SUM('13:20'!T296)</f>
        <v>0</v>
      </c>
      <c r="U296" s="93">
        <f>SUM('13:20'!U296)</f>
        <v>0</v>
      </c>
      <c r="V296" s="202">
        <f t="shared" si="62"/>
        <v>0</v>
      </c>
      <c r="W296" s="33" t="str">
        <f t="shared" si="58"/>
        <v/>
      </c>
      <c r="X296" s="93">
        <f>SUM('13:20'!X296)</f>
        <v>0</v>
      </c>
      <c r="Y296" s="93">
        <f>SUM('13:20'!Y296)</f>
        <v>0</v>
      </c>
      <c r="Z296" s="93">
        <f>SUM('13:20'!Z296)</f>
        <v>0</v>
      </c>
      <c r="AA296" s="93">
        <f>SUM('13:20'!AA296)</f>
        <v>0</v>
      </c>
      <c r="AB296" s="315">
        <v>0.59</v>
      </c>
      <c r="AC296" s="238">
        <f t="shared" si="63"/>
        <v>0</v>
      </c>
      <c r="AD296" s="22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9">
        <v>30100054</v>
      </c>
      <c r="B297" s="63" t="s">
        <v>95</v>
      </c>
      <c r="C297" s="219" t="s">
        <v>72</v>
      </c>
      <c r="D297" s="17">
        <v>5.03</v>
      </c>
      <c r="E297" s="17"/>
      <c r="F297" s="6"/>
      <c r="G297" s="93">
        <f>SUM('13:20'!G297)</f>
        <v>0</v>
      </c>
      <c r="H297" s="218">
        <f t="shared" si="64"/>
        <v>0</v>
      </c>
      <c r="I297" s="93">
        <f>SUM('13:20'!I297)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SUM('13:20'!O297)</f>
        <v>0</v>
      </c>
      <c r="P297" s="93">
        <f>SUM('13:20'!P297)</f>
        <v>0</v>
      </c>
      <c r="Q297" s="93">
        <f>SUM('13:20'!Q297)</f>
        <v>0</v>
      </c>
      <c r="R297" s="93">
        <f>SUM('13:20'!R297)</f>
        <v>0</v>
      </c>
      <c r="S297" s="93">
        <f>SUM('13:20'!S297)</f>
        <v>0</v>
      </c>
      <c r="T297" s="93">
        <f>SUM('13:20'!T297)</f>
        <v>0</v>
      </c>
      <c r="U297" s="93">
        <f>SUM('13:20'!U297)</f>
        <v>0</v>
      </c>
      <c r="V297" s="202">
        <f t="shared" si="62"/>
        <v>0</v>
      </c>
      <c r="W297" s="33" t="str">
        <f t="shared" si="58"/>
        <v/>
      </c>
      <c r="X297" s="93">
        <f>SUM('13:20'!X297)</f>
        <v>0</v>
      </c>
      <c r="Y297" s="93">
        <f>SUM('13:20'!Y297)</f>
        <v>0</v>
      </c>
      <c r="Z297" s="93">
        <f>SUM('13:20'!Z297)</f>
        <v>0</v>
      </c>
      <c r="AA297" s="93">
        <f>SUM('13:20'!AA297)</f>
        <v>0</v>
      </c>
      <c r="AB297" s="315">
        <v>0.59</v>
      </c>
      <c r="AC297" s="238">
        <f t="shared" si="63"/>
        <v>0</v>
      </c>
      <c r="AD297" s="22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SUM('13:20'!G298)</f>
        <v>0</v>
      </c>
      <c r="H298" s="218">
        <f t="shared" si="64"/>
        <v>0</v>
      </c>
      <c r="I298" s="93">
        <f>SUM('13:20'!I298)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SUM('13:20'!O298)</f>
        <v>0</v>
      </c>
      <c r="P298" s="93">
        <f>SUM('13:20'!P298)</f>
        <v>0</v>
      </c>
      <c r="Q298" s="93">
        <f>SUM('13:20'!Q298)</f>
        <v>0</v>
      </c>
      <c r="R298" s="93">
        <f>SUM('13:20'!R298)</f>
        <v>0</v>
      </c>
      <c r="S298" s="93">
        <f>SUM('13:20'!S298)</f>
        <v>0</v>
      </c>
      <c r="T298" s="93">
        <f>SUM('13:20'!T298)</f>
        <v>0</v>
      </c>
      <c r="U298" s="93">
        <f>SUM('13:20'!U298)</f>
        <v>0</v>
      </c>
      <c r="V298" s="202">
        <f t="shared" si="62"/>
        <v>0</v>
      </c>
      <c r="W298" s="33" t="str">
        <f t="shared" si="58"/>
        <v/>
      </c>
      <c r="X298" s="93">
        <f>SUM('13:20'!X298)</f>
        <v>0</v>
      </c>
      <c r="Y298" s="93">
        <f>SUM('13:20'!Y298)</f>
        <v>0</v>
      </c>
      <c r="Z298" s="93">
        <f>SUM('13:20'!Z298)</f>
        <v>0</v>
      </c>
      <c r="AA298" s="93">
        <f>SUM('13:20'!AA298)</f>
        <v>0</v>
      </c>
      <c r="AB298" s="315">
        <v>0.59</v>
      </c>
      <c r="AC298" s="238">
        <f t="shared" si="63"/>
        <v>0</v>
      </c>
      <c r="AD298" s="22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8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SUM('13:20'!G299)</f>
        <v>0</v>
      </c>
      <c r="H299" s="218">
        <f t="shared" si="64"/>
        <v>0</v>
      </c>
      <c r="I299" s="93">
        <f>SUM('13:20'!I299)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SUM('13:20'!O299)</f>
        <v>0</v>
      </c>
      <c r="P299" s="93">
        <f>SUM('13:20'!P299)</f>
        <v>0</v>
      </c>
      <c r="Q299" s="93">
        <f>SUM('13:20'!Q299)</f>
        <v>0</v>
      </c>
      <c r="R299" s="93">
        <f>SUM('13:20'!R299)</f>
        <v>0</v>
      </c>
      <c r="S299" s="93">
        <f>SUM('13:20'!S299)</f>
        <v>0</v>
      </c>
      <c r="T299" s="93">
        <f>SUM('13:20'!T299)</f>
        <v>0</v>
      </c>
      <c r="U299" s="93">
        <f>SUM('13:20'!U299)</f>
        <v>0</v>
      </c>
      <c r="V299" s="202">
        <f t="shared" si="62"/>
        <v>0</v>
      </c>
      <c r="W299" s="33" t="str">
        <f t="shared" si="58"/>
        <v/>
      </c>
      <c r="X299" s="93">
        <f>SUM('13:20'!X299)</f>
        <v>0</v>
      </c>
      <c r="Y299" s="93">
        <f>SUM('13:20'!Y299)</f>
        <v>0</v>
      </c>
      <c r="Z299" s="93">
        <f>SUM('13:20'!Z299)</f>
        <v>0</v>
      </c>
      <c r="AA299" s="93">
        <f>SUM('13:20'!AA299)</f>
        <v>0</v>
      </c>
      <c r="AB299" s="315">
        <v>0.59</v>
      </c>
      <c r="AC299" s="238">
        <f t="shared" si="63"/>
        <v>0</v>
      </c>
      <c r="AD299" s="22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80"/>
      <c r="B300" s="63" t="s">
        <v>95</v>
      </c>
      <c r="C300" s="219" t="s">
        <v>96</v>
      </c>
      <c r="D300" s="17">
        <v>5.03</v>
      </c>
      <c r="E300" s="17"/>
      <c r="F300" s="6"/>
      <c r="G300" s="93">
        <f>SUM('13:20'!G300)</f>
        <v>0</v>
      </c>
      <c r="H300" s="218">
        <f t="shared" si="64"/>
        <v>0</v>
      </c>
      <c r="I300" s="93">
        <f>SUM('13:20'!I300)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SUM('13:20'!O300)</f>
        <v>0</v>
      </c>
      <c r="P300" s="93">
        <f>SUM('13:20'!P300)</f>
        <v>0</v>
      </c>
      <c r="Q300" s="93">
        <f>SUM('13:20'!Q300)</f>
        <v>0</v>
      </c>
      <c r="R300" s="93">
        <f>SUM('13:20'!R300)</f>
        <v>0</v>
      </c>
      <c r="S300" s="93">
        <f>SUM('13:20'!S300)</f>
        <v>0</v>
      </c>
      <c r="T300" s="93">
        <f>SUM('13:20'!T300)</f>
        <v>0</v>
      </c>
      <c r="U300" s="93">
        <f>SUM('13:20'!U300)</f>
        <v>0</v>
      </c>
      <c r="V300" s="202">
        <f t="shared" si="62"/>
        <v>0</v>
      </c>
      <c r="W300" s="33" t="str">
        <f t="shared" si="58"/>
        <v/>
      </c>
      <c r="X300" s="93">
        <f>SUM('13:20'!X300)</f>
        <v>0</v>
      </c>
      <c r="Y300" s="93">
        <f>SUM('13:20'!Y300)</f>
        <v>0</v>
      </c>
      <c r="Z300" s="93">
        <f>SUM('13:20'!Z300)</f>
        <v>0</v>
      </c>
      <c r="AA300" s="93">
        <f>SUM('13:20'!AA300)</f>
        <v>0</v>
      </c>
      <c r="AB300" s="315">
        <v>0.59</v>
      </c>
      <c r="AC300" s="238">
        <f t="shared" si="63"/>
        <v>0</v>
      </c>
      <c r="AD300" s="22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80">
        <v>30101067</v>
      </c>
      <c r="B301" s="63" t="s">
        <v>97</v>
      </c>
      <c r="C301" s="219" t="s">
        <v>82</v>
      </c>
      <c r="D301" s="17">
        <v>5.03</v>
      </c>
      <c r="E301" s="17"/>
      <c r="F301" s="6"/>
      <c r="G301" s="93">
        <f>SUM('13:20'!G301)</f>
        <v>0</v>
      </c>
      <c r="H301" s="218">
        <f t="shared" si="64"/>
        <v>0</v>
      </c>
      <c r="I301" s="93">
        <f>SUM('13:20'!I301)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SUM('13:20'!O301)</f>
        <v>0</v>
      </c>
      <c r="P301" s="93">
        <f>SUM('13:20'!P301)</f>
        <v>0</v>
      </c>
      <c r="Q301" s="93">
        <f>SUM('13:20'!Q301)</f>
        <v>0</v>
      </c>
      <c r="R301" s="93">
        <f>SUM('13:20'!R301)</f>
        <v>0</v>
      </c>
      <c r="S301" s="93">
        <f>SUM('13:20'!S301)</f>
        <v>0</v>
      </c>
      <c r="T301" s="93">
        <f>SUM('13:20'!T301)</f>
        <v>0</v>
      </c>
      <c r="U301" s="93">
        <f>SUM('13:20'!U301)</f>
        <v>0</v>
      </c>
      <c r="V301" s="202">
        <f t="shared" si="62"/>
        <v>0</v>
      </c>
      <c r="W301" s="33" t="str">
        <f t="shared" si="58"/>
        <v/>
      </c>
      <c r="X301" s="93">
        <f>SUM('13:20'!X301)</f>
        <v>0</v>
      </c>
      <c r="Y301" s="93">
        <f>SUM('13:20'!Y301)</f>
        <v>0</v>
      </c>
      <c r="Z301" s="93">
        <f>SUM('13:20'!Z301)</f>
        <v>0</v>
      </c>
      <c r="AA301" s="93">
        <f>SUM('13:20'!AA301)</f>
        <v>0</v>
      </c>
      <c r="AB301" s="315"/>
      <c r="AC301" s="238">
        <f t="shared" si="63"/>
        <v>0</v>
      </c>
      <c r="AD301" s="22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80">
        <v>30101068</v>
      </c>
      <c r="B302" s="63" t="s">
        <v>97</v>
      </c>
      <c r="C302" s="219" t="s">
        <v>72</v>
      </c>
      <c r="D302" s="17">
        <v>5.03</v>
      </c>
      <c r="E302" s="17"/>
      <c r="F302" s="6"/>
      <c r="G302" s="93">
        <f>SUM('13:20'!G302)</f>
        <v>0</v>
      </c>
      <c r="H302" s="218">
        <f t="shared" si="64"/>
        <v>0</v>
      </c>
      <c r="I302" s="93">
        <f>SUM('13:20'!I302)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SUM('13:20'!O302)</f>
        <v>0</v>
      </c>
      <c r="P302" s="93">
        <f>SUM('13:20'!P302)</f>
        <v>0</v>
      </c>
      <c r="Q302" s="93">
        <f>SUM('13:20'!Q302)</f>
        <v>0</v>
      </c>
      <c r="R302" s="93">
        <f>SUM('13:20'!R302)</f>
        <v>0</v>
      </c>
      <c r="S302" s="93">
        <f>SUM('13:20'!S302)</f>
        <v>0</v>
      </c>
      <c r="T302" s="93">
        <f>SUM('13:20'!T302)</f>
        <v>0</v>
      </c>
      <c r="U302" s="93">
        <f>SUM('13:20'!U302)</f>
        <v>0</v>
      </c>
      <c r="V302" s="202">
        <f t="shared" si="62"/>
        <v>0</v>
      </c>
      <c r="W302" s="33" t="str">
        <f t="shared" si="58"/>
        <v/>
      </c>
      <c r="X302" s="93">
        <f>SUM('13:20'!X302)</f>
        <v>0</v>
      </c>
      <c r="Y302" s="93">
        <f>SUM('13:20'!Y302)</f>
        <v>0</v>
      </c>
      <c r="Z302" s="93">
        <f>SUM('13:20'!Z302)</f>
        <v>0</v>
      </c>
      <c r="AA302" s="93">
        <f>SUM('13:20'!AA302)</f>
        <v>0</v>
      </c>
      <c r="AB302" s="315">
        <v>0.59</v>
      </c>
      <c r="AC302" s="238">
        <f t="shared" si="63"/>
        <v>0</v>
      </c>
      <c r="AD302" s="22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80">
        <v>30101069</v>
      </c>
      <c r="B303" s="63" t="s">
        <v>97</v>
      </c>
      <c r="C303" s="219" t="s">
        <v>60</v>
      </c>
      <c r="D303" s="17">
        <v>5.03</v>
      </c>
      <c r="E303" s="17"/>
      <c r="F303" s="6"/>
      <c r="G303" s="93">
        <f>SUM('13:20'!G303)</f>
        <v>0</v>
      </c>
      <c r="H303" s="218">
        <f t="shared" si="64"/>
        <v>0</v>
      </c>
      <c r="I303" s="93">
        <f>SUM('13:20'!I303)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SUM('13:20'!O303)</f>
        <v>0</v>
      </c>
      <c r="P303" s="93">
        <f>SUM('13:20'!P303)</f>
        <v>0</v>
      </c>
      <c r="Q303" s="93">
        <f>SUM('13:20'!Q303)</f>
        <v>0</v>
      </c>
      <c r="R303" s="93">
        <f>SUM('13:20'!R303)</f>
        <v>0</v>
      </c>
      <c r="S303" s="93">
        <f>SUM('13:20'!S303)</f>
        <v>0</v>
      </c>
      <c r="T303" s="93">
        <f>SUM('13:20'!T303)</f>
        <v>0</v>
      </c>
      <c r="U303" s="93">
        <f>SUM('13:20'!U303)</f>
        <v>0</v>
      </c>
      <c r="V303" s="202">
        <f t="shared" si="62"/>
        <v>0</v>
      </c>
      <c r="W303" s="33" t="str">
        <f t="shared" si="58"/>
        <v/>
      </c>
      <c r="X303" s="93">
        <f>SUM('13:20'!X303)</f>
        <v>0</v>
      </c>
      <c r="Y303" s="93">
        <f>SUM('13:20'!Y303)</f>
        <v>0</v>
      </c>
      <c r="Z303" s="93">
        <f>SUM('13:20'!Z303)</f>
        <v>0</v>
      </c>
      <c r="AA303" s="93">
        <f>SUM('13:20'!AA303)</f>
        <v>0</v>
      </c>
      <c r="AB303" s="315"/>
      <c r="AC303" s="238">
        <f t="shared" si="63"/>
        <v>0</v>
      </c>
      <c r="AD303" s="22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80">
        <v>30101070</v>
      </c>
      <c r="B304" s="63" t="s">
        <v>97</v>
      </c>
      <c r="C304" s="219" t="s">
        <v>96</v>
      </c>
      <c r="D304" s="17">
        <v>5.03</v>
      </c>
      <c r="E304" s="17"/>
      <c r="F304" s="6"/>
      <c r="G304" s="93">
        <f>SUM('13:20'!G304)</f>
        <v>0</v>
      </c>
      <c r="H304" s="218">
        <f t="shared" si="64"/>
        <v>0</v>
      </c>
      <c r="I304" s="93">
        <f>SUM('13:20'!I304)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SUM('13:20'!O304)</f>
        <v>0</v>
      </c>
      <c r="P304" s="93">
        <f>SUM('13:20'!P304)</f>
        <v>0</v>
      </c>
      <c r="Q304" s="93">
        <f>SUM('13:20'!Q304)</f>
        <v>0</v>
      </c>
      <c r="R304" s="93">
        <f>SUM('13:20'!R304)</f>
        <v>0</v>
      </c>
      <c r="S304" s="93">
        <f>SUM('13:20'!S304)</f>
        <v>0</v>
      </c>
      <c r="T304" s="93">
        <f>SUM('13:20'!T304)</f>
        <v>0</v>
      </c>
      <c r="U304" s="93">
        <f>SUM('13:20'!U304)</f>
        <v>0</v>
      </c>
      <c r="V304" s="202">
        <f t="shared" si="62"/>
        <v>0</v>
      </c>
      <c r="W304" s="33" t="str">
        <f t="shared" si="58"/>
        <v/>
      </c>
      <c r="X304" s="93">
        <f>SUM('13:20'!X304)</f>
        <v>0</v>
      </c>
      <c r="Y304" s="93">
        <f>SUM('13:20'!Y304)</f>
        <v>0</v>
      </c>
      <c r="Z304" s="93">
        <f>SUM('13:20'!Z304)</f>
        <v>0</v>
      </c>
      <c r="AA304" s="93">
        <f>SUM('13:20'!AA304)</f>
        <v>0</v>
      </c>
      <c r="AB304" s="315"/>
      <c r="AC304" s="238">
        <f t="shared" si="63"/>
        <v>0</v>
      </c>
      <c r="AD304" s="22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80">
        <v>30101071</v>
      </c>
      <c r="B305" s="63" t="s">
        <v>97</v>
      </c>
      <c r="C305" s="219" t="s">
        <v>73</v>
      </c>
      <c r="D305" s="17">
        <v>5.03</v>
      </c>
      <c r="E305" s="17"/>
      <c r="F305" s="6"/>
      <c r="G305" s="93">
        <f>SUM('13:20'!G305)</f>
        <v>0</v>
      </c>
      <c r="H305" s="218">
        <f t="shared" si="64"/>
        <v>0</v>
      </c>
      <c r="I305" s="93">
        <f>SUM('13:20'!I305)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SUM('13:20'!O305)</f>
        <v>0</v>
      </c>
      <c r="P305" s="93">
        <f>SUM('13:20'!P305)</f>
        <v>0</v>
      </c>
      <c r="Q305" s="93">
        <f>SUM('13:20'!Q305)</f>
        <v>0</v>
      </c>
      <c r="R305" s="93">
        <f>SUM('13:20'!R305)</f>
        <v>0</v>
      </c>
      <c r="S305" s="93">
        <f>SUM('13:20'!S305)</f>
        <v>0</v>
      </c>
      <c r="T305" s="93">
        <f>SUM('13:20'!T305)</f>
        <v>0</v>
      </c>
      <c r="U305" s="93">
        <f>SUM('13:20'!U305)</f>
        <v>0</v>
      </c>
      <c r="V305" s="202">
        <f t="shared" si="62"/>
        <v>0</v>
      </c>
      <c r="W305" s="33" t="str">
        <f t="shared" si="58"/>
        <v/>
      </c>
      <c r="X305" s="93">
        <f>SUM('13:20'!X305)</f>
        <v>0</v>
      </c>
      <c r="Y305" s="93">
        <f>SUM('13:20'!Y305)</f>
        <v>0</v>
      </c>
      <c r="Z305" s="93">
        <f>SUM('13:20'!Z305)</f>
        <v>0</v>
      </c>
      <c r="AA305" s="93">
        <f>SUM('13:20'!AA305)</f>
        <v>0</v>
      </c>
      <c r="AB305" s="315"/>
      <c r="AC305" s="238">
        <f t="shared" si="63"/>
        <v>0</v>
      </c>
      <c r="AD305" s="223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SUM('13:20'!G306)</f>
        <v>0</v>
      </c>
      <c r="H306" s="218">
        <f t="shared" si="64"/>
        <v>0</v>
      </c>
      <c r="I306" s="93">
        <f>SUM('13:20'!I306)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SUM('13:20'!O306)</f>
        <v>0</v>
      </c>
      <c r="P306" s="93">
        <f>SUM('13:20'!P306)</f>
        <v>0</v>
      </c>
      <c r="Q306" s="93">
        <f>SUM('13:20'!Q306)</f>
        <v>0</v>
      </c>
      <c r="R306" s="93">
        <f>SUM('13:20'!R306)</f>
        <v>0</v>
      </c>
      <c r="S306" s="93">
        <f>SUM('13:20'!S306)</f>
        <v>0</v>
      </c>
      <c r="T306" s="93">
        <f>SUM('13:20'!T306)</f>
        <v>0</v>
      </c>
      <c r="U306" s="93">
        <f>SUM('13:20'!U306)</f>
        <v>0</v>
      </c>
      <c r="V306" s="202">
        <f t="shared" si="62"/>
        <v>0</v>
      </c>
      <c r="W306" s="33" t="str">
        <f t="shared" si="58"/>
        <v/>
      </c>
      <c r="X306" s="93">
        <f>SUM('13:20'!X306)</f>
        <v>0</v>
      </c>
      <c r="Y306" s="93">
        <f>SUM('13:20'!Y306)</f>
        <v>0</v>
      </c>
      <c r="Z306" s="93">
        <f>SUM('13:20'!Z306)</f>
        <v>0</v>
      </c>
      <c r="AA306" s="93">
        <f>SUM('13:20'!AA306)</f>
        <v>0</v>
      </c>
      <c r="AB306" s="315">
        <v>0.43</v>
      </c>
      <c r="AC306" s="238">
        <f t="shared" si="63"/>
        <v>0</v>
      </c>
      <c r="AD306" s="22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SUM('13:20'!G307)</f>
        <v>670</v>
      </c>
      <c r="H307" s="218">
        <f t="shared" si="64"/>
        <v>3390.2</v>
      </c>
      <c r="I307" s="93">
        <f>SUM('13:20'!I307)</f>
        <v>22.5</v>
      </c>
      <c r="J307" s="31">
        <f t="array" ref="J307">IF(ISERROR(G307/I307),"",G307/I307)</f>
        <v>29.777777777777779</v>
      </c>
      <c r="K307" s="35">
        <f t="array" ref="K307">IF(ISERROR(G307/L307),"",G307/L307)</f>
        <v>26.8</v>
      </c>
      <c r="L307" s="87">
        <v>25</v>
      </c>
      <c r="M307" s="36">
        <f t="shared" si="60"/>
        <v>-4.3000000000000007</v>
      </c>
      <c r="N307" s="31">
        <f t="shared" si="61"/>
        <v>0</v>
      </c>
      <c r="O307" s="93">
        <f>SUM('13:20'!O307)</f>
        <v>0</v>
      </c>
      <c r="P307" s="93">
        <f>SUM('13:20'!P307)</f>
        <v>0</v>
      </c>
      <c r="Q307" s="93">
        <f>SUM('13:20'!Q307)</f>
        <v>0</v>
      </c>
      <c r="R307" s="93">
        <f>SUM('13:20'!R307)</f>
        <v>0</v>
      </c>
      <c r="S307" s="93">
        <f>SUM('13:20'!S307)</f>
        <v>0</v>
      </c>
      <c r="T307" s="93">
        <f>SUM('13:20'!T307)</f>
        <v>0</v>
      </c>
      <c r="U307" s="93">
        <f>SUM('13:20'!U307)</f>
        <v>0</v>
      </c>
      <c r="V307" s="202">
        <f t="shared" si="62"/>
        <v>0</v>
      </c>
      <c r="W307" s="33">
        <f t="shared" si="58"/>
        <v>0</v>
      </c>
      <c r="X307" s="93">
        <f>SUM('13:20'!X307)</f>
        <v>0</v>
      </c>
      <c r="Y307" s="93">
        <f>SUM('13:20'!Y307)</f>
        <v>0</v>
      </c>
      <c r="Z307" s="93">
        <f>SUM('13:20'!Z307)</f>
        <v>0</v>
      </c>
      <c r="AA307" s="93">
        <f>SUM('13:20'!AA307)</f>
        <v>0</v>
      </c>
      <c r="AB307" s="315">
        <v>0.43</v>
      </c>
      <c r="AC307" s="238">
        <f t="shared" si="63"/>
        <v>288.10000000000002</v>
      </c>
      <c r="AD307" s="22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10" t="s">
        <v>99</v>
      </c>
      <c r="B308" s="611"/>
      <c r="C308" s="215" t="s">
        <v>71</v>
      </c>
      <c r="D308" s="20"/>
      <c r="E308" s="20"/>
      <c r="F308" s="32"/>
      <c r="G308" s="99">
        <f>SUM(G293:G307)</f>
        <v>765</v>
      </c>
      <c r="H308" s="30">
        <f>SUM(H293:H307)</f>
        <v>3869</v>
      </c>
      <c r="I308" s="30">
        <f>SUM(I293:I307)</f>
        <v>25.5</v>
      </c>
      <c r="J308" s="31">
        <f t="array" ref="J308">IF(ISERROR(G308/I308),"",G308/I308)</f>
        <v>30</v>
      </c>
      <c r="K308" s="30">
        <f>SUM(K293:K307)</f>
        <v>31.55</v>
      </c>
      <c r="L308" s="30"/>
      <c r="M308" s="89">
        <f t="shared" ref="M308:V308" si="65">SUM(M293:M307)</f>
        <v>-6.0500000000000007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204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15"/>
      <c r="AC308" s="239">
        <f>SUM(AC293:AC307)</f>
        <v>337.5</v>
      </c>
      <c r="AD308" s="223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SUM('13:20'!G309)</f>
        <v>0</v>
      </c>
      <c r="H309" s="218">
        <f t="shared" ref="H309:H318" si="66">D309*G309</f>
        <v>0</v>
      </c>
      <c r="I309" s="93">
        <f>SUM('13:20'!I309)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SUM('13:20'!O309)</f>
        <v>0</v>
      </c>
      <c r="P309" s="93">
        <f>SUM('13:20'!P309)</f>
        <v>0</v>
      </c>
      <c r="Q309" s="93">
        <f>SUM('13:20'!Q309)</f>
        <v>0</v>
      </c>
      <c r="R309" s="93">
        <f>SUM('13:20'!R309)</f>
        <v>0</v>
      </c>
      <c r="S309" s="93">
        <f>SUM('13:20'!S309)</f>
        <v>0</v>
      </c>
      <c r="T309" s="93">
        <f>SUM('13:20'!T309)</f>
        <v>0</v>
      </c>
      <c r="U309" s="93">
        <f>SUM('13:20'!U309)</f>
        <v>0</v>
      </c>
      <c r="V309" s="202">
        <f t="shared" ref="V309:V318" si="69">SUM(X309:AA309)</f>
        <v>0</v>
      </c>
      <c r="W309" s="33" t="str">
        <f t="shared" si="58"/>
        <v/>
      </c>
      <c r="X309" s="93">
        <f>SUM('13:20'!X309)</f>
        <v>0</v>
      </c>
      <c r="Y309" s="93">
        <f>SUM('13:20'!Y309)</f>
        <v>0</v>
      </c>
      <c r="Z309" s="93">
        <f>SUM('13:20'!Z309)</f>
        <v>0</v>
      </c>
      <c r="AA309" s="93">
        <f>SUM('13:20'!AA309)</f>
        <v>0</v>
      </c>
      <c r="AB309" s="315">
        <v>0.48</v>
      </c>
      <c r="AC309" s="238">
        <f t="shared" ref="AC309:AC318" si="70">AB309*G309</f>
        <v>0</v>
      </c>
      <c r="AD309" s="22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SUM('13:20'!G310)</f>
        <v>0</v>
      </c>
      <c r="H310" s="218">
        <f t="shared" si="66"/>
        <v>0</v>
      </c>
      <c r="I310" s="93">
        <f>SUM('13:20'!I310)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SUM('13:20'!O310)</f>
        <v>0</v>
      </c>
      <c r="P310" s="93">
        <f>SUM('13:20'!P310)</f>
        <v>0</v>
      </c>
      <c r="Q310" s="93">
        <f>SUM('13:20'!Q310)</f>
        <v>0</v>
      </c>
      <c r="R310" s="93">
        <f>SUM('13:20'!R310)</f>
        <v>0</v>
      </c>
      <c r="S310" s="93">
        <f>SUM('13:20'!S310)</f>
        <v>0</v>
      </c>
      <c r="T310" s="93">
        <f>SUM('13:20'!T310)</f>
        <v>0</v>
      </c>
      <c r="U310" s="93">
        <f>SUM('13:20'!U310)</f>
        <v>0</v>
      </c>
      <c r="V310" s="202">
        <f t="shared" si="69"/>
        <v>0</v>
      </c>
      <c r="W310" s="33" t="str">
        <f t="shared" si="58"/>
        <v/>
      </c>
      <c r="X310" s="93">
        <f>SUM('13:20'!X310)</f>
        <v>0</v>
      </c>
      <c r="Y310" s="93">
        <f>SUM('13:20'!Y310)</f>
        <v>0</v>
      </c>
      <c r="Z310" s="93">
        <f>SUM('13:20'!Z310)</f>
        <v>0</v>
      </c>
      <c r="AA310" s="93">
        <f>SUM('13:20'!AA310)</f>
        <v>0</v>
      </c>
      <c r="AB310" s="315">
        <v>0.48</v>
      </c>
      <c r="AC310" s="238">
        <f t="shared" si="70"/>
        <v>0</v>
      </c>
      <c r="AD310" s="22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SUM('13:20'!G311)</f>
        <v>0</v>
      </c>
      <c r="H311" s="218">
        <f t="shared" si="66"/>
        <v>0</v>
      </c>
      <c r="I311" s="93">
        <f>SUM('13:20'!I311)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SUM('13:20'!O311)</f>
        <v>0</v>
      </c>
      <c r="P311" s="93">
        <f>SUM('13:20'!P311)</f>
        <v>0</v>
      </c>
      <c r="Q311" s="93">
        <f>SUM('13:20'!Q311)</f>
        <v>0</v>
      </c>
      <c r="R311" s="93">
        <f>SUM('13:20'!R311)</f>
        <v>0</v>
      </c>
      <c r="S311" s="93">
        <f>SUM('13:20'!S311)</f>
        <v>0</v>
      </c>
      <c r="T311" s="93">
        <f>SUM('13:20'!T311)</f>
        <v>0</v>
      </c>
      <c r="U311" s="93">
        <f>SUM('13:20'!U311)</f>
        <v>0</v>
      </c>
      <c r="V311" s="202">
        <f t="shared" si="69"/>
        <v>0</v>
      </c>
      <c r="W311" s="33" t="str">
        <f t="shared" si="58"/>
        <v/>
      </c>
      <c r="X311" s="93">
        <f>SUM('13:20'!X311)</f>
        <v>0</v>
      </c>
      <c r="Y311" s="93">
        <f>SUM('13:20'!Y311)</f>
        <v>0</v>
      </c>
      <c r="Z311" s="93">
        <f>SUM('13:20'!Z311)</f>
        <v>0</v>
      </c>
      <c r="AA311" s="93">
        <f>SUM('13:20'!AA311)</f>
        <v>0</v>
      </c>
      <c r="AB311" s="315">
        <v>0.48</v>
      </c>
      <c r="AC311" s="238">
        <f t="shared" si="70"/>
        <v>0</v>
      </c>
      <c r="AD311" s="223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SUM('13:20'!G312)</f>
        <v>0</v>
      </c>
      <c r="H312" s="218">
        <f t="shared" si="66"/>
        <v>0</v>
      </c>
      <c r="I312" s="93">
        <f>SUM('13:20'!I312)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SUM('13:20'!O312)</f>
        <v>0</v>
      </c>
      <c r="P312" s="93">
        <f>SUM('13:20'!P312)</f>
        <v>0</v>
      </c>
      <c r="Q312" s="93">
        <f>SUM('13:20'!Q312)</f>
        <v>0</v>
      </c>
      <c r="R312" s="93">
        <f>SUM('13:20'!R312)</f>
        <v>0</v>
      </c>
      <c r="S312" s="93">
        <f>SUM('13:20'!S312)</f>
        <v>0</v>
      </c>
      <c r="T312" s="93">
        <f>SUM('13:20'!T312)</f>
        <v>0</v>
      </c>
      <c r="U312" s="93">
        <f>SUM('13:20'!U312)</f>
        <v>0</v>
      </c>
      <c r="V312" s="202">
        <f t="shared" si="69"/>
        <v>0</v>
      </c>
      <c r="W312" s="33" t="str">
        <f t="shared" si="58"/>
        <v/>
      </c>
      <c r="X312" s="93">
        <f>SUM('13:20'!X312)</f>
        <v>0</v>
      </c>
      <c r="Y312" s="93">
        <f>SUM('13:20'!Y312)</f>
        <v>0</v>
      </c>
      <c r="Z312" s="93">
        <f>SUM('13:20'!Z312)</f>
        <v>0</v>
      </c>
      <c r="AA312" s="93">
        <f>SUM('13:20'!AA312)</f>
        <v>0</v>
      </c>
      <c r="AB312" s="315">
        <v>0.48</v>
      </c>
      <c r="AC312" s="238">
        <f t="shared" si="70"/>
        <v>0</v>
      </c>
      <c r="AD312" s="22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SUM('13:20'!G313)</f>
        <v>0</v>
      </c>
      <c r="H313" s="218">
        <f t="shared" si="66"/>
        <v>0</v>
      </c>
      <c r="I313" s="93">
        <f>SUM('13:20'!I313)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SUM('13:20'!O313)</f>
        <v>0</v>
      </c>
      <c r="P313" s="93">
        <f>SUM('13:20'!P313)</f>
        <v>0</v>
      </c>
      <c r="Q313" s="93">
        <f>SUM('13:20'!Q313)</f>
        <v>0</v>
      </c>
      <c r="R313" s="93">
        <f>SUM('13:20'!R313)</f>
        <v>0</v>
      </c>
      <c r="S313" s="93">
        <f>SUM('13:20'!S313)</f>
        <v>0</v>
      </c>
      <c r="T313" s="93">
        <f>SUM('13:20'!T313)</f>
        <v>0</v>
      </c>
      <c r="U313" s="93">
        <f>SUM('13:20'!U313)</f>
        <v>0</v>
      </c>
      <c r="V313" s="202">
        <f t="shared" si="69"/>
        <v>0</v>
      </c>
      <c r="W313" s="33" t="str">
        <f t="shared" si="58"/>
        <v/>
      </c>
      <c r="X313" s="93">
        <f>SUM('13:20'!X313)</f>
        <v>0</v>
      </c>
      <c r="Y313" s="93">
        <f>SUM('13:20'!Y313)</f>
        <v>0</v>
      </c>
      <c r="Z313" s="93">
        <f>SUM('13:20'!Z313)</f>
        <v>0</v>
      </c>
      <c r="AA313" s="93">
        <f>SUM('13:20'!AA313)</f>
        <v>0</v>
      </c>
      <c r="AB313" s="315">
        <v>0.48</v>
      </c>
      <c r="AC313" s="238">
        <f t="shared" si="70"/>
        <v>0</v>
      </c>
      <c r="AD313" s="223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6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SUM('13:20'!G314)</f>
        <v>0</v>
      </c>
      <c r="H314" s="329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318">
        <v>0.56000000000000005</v>
      </c>
      <c r="AC314" s="238">
        <f t="shared" si="70"/>
        <v>0</v>
      </c>
      <c r="AD314" s="23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6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SUM('13:20'!G315)</f>
        <v>0</v>
      </c>
      <c r="H315" s="329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339">
        <v>0.56000000000000005</v>
      </c>
      <c r="AC315" s="238">
        <f t="shared" si="70"/>
        <v>0</v>
      </c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6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SUM('13:20'!G316)</f>
        <v>0</v>
      </c>
      <c r="H316" s="331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339">
        <v>0.56000000000000005</v>
      </c>
      <c r="AC316" s="238">
        <f t="shared" si="70"/>
        <v>0</v>
      </c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6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SUM('13:20'!G317)</f>
        <v>0</v>
      </c>
      <c r="H317" s="35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371">
        <v>0.56000000000000005</v>
      </c>
      <c r="AC317" s="238">
        <f t="shared" si="70"/>
        <v>0</v>
      </c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SUM('13:20'!G318)</f>
        <v>0</v>
      </c>
      <c r="H318" s="218">
        <f t="shared" si="66"/>
        <v>0</v>
      </c>
      <c r="I318" s="93">
        <f>SUM('13:20'!I318)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SUM('13:20'!O318)</f>
        <v>0</v>
      </c>
      <c r="P318" s="93">
        <f>SUM('13:20'!P318)</f>
        <v>0</v>
      </c>
      <c r="Q318" s="93">
        <f>SUM('13:20'!Q318)</f>
        <v>0</v>
      </c>
      <c r="R318" s="93">
        <f>SUM('13:20'!R318)</f>
        <v>0</v>
      </c>
      <c r="S318" s="93">
        <f>SUM('13:20'!S318)</f>
        <v>0</v>
      </c>
      <c r="T318" s="93">
        <f>SUM('13:20'!T318)</f>
        <v>0</v>
      </c>
      <c r="U318" s="93">
        <f>SUM('13:20'!U318)</f>
        <v>0</v>
      </c>
      <c r="V318" s="202">
        <f t="shared" si="69"/>
        <v>0</v>
      </c>
      <c r="W318" s="33" t="str">
        <f t="shared" si="58"/>
        <v/>
      </c>
      <c r="X318" s="93">
        <f>SUM('13:20'!X318)</f>
        <v>0</v>
      </c>
      <c r="Y318" s="93">
        <f>SUM('13:20'!Y318)</f>
        <v>0</v>
      </c>
      <c r="Z318" s="93">
        <f>SUM('13:20'!Z318)</f>
        <v>0</v>
      </c>
      <c r="AA318" s="93">
        <f>SUM('13:20'!AA318)</f>
        <v>0</v>
      </c>
      <c r="AB318" s="315">
        <v>0.48</v>
      </c>
      <c r="AC318" s="238">
        <f t="shared" si="70"/>
        <v>0</v>
      </c>
      <c r="AD318" s="22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10" t="s">
        <v>102</v>
      </c>
      <c r="B319" s="611"/>
      <c r="C319" s="215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15"/>
      <c r="AC319" s="239">
        <f>SUM(AC309:AC318)</f>
        <v>0</v>
      </c>
      <c r="AD319" s="223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9">
        <v>30700013</v>
      </c>
      <c r="B320" s="64" t="s">
        <v>103</v>
      </c>
      <c r="C320" s="214"/>
      <c r="D320" s="17">
        <v>3.65</v>
      </c>
      <c r="E320" s="17"/>
      <c r="F320" s="53"/>
      <c r="G320" s="93">
        <f>SUM('13:20'!G320)</f>
        <v>0</v>
      </c>
      <c r="H320" s="218">
        <f>D320*G320</f>
        <v>0</v>
      </c>
      <c r="I320" s="93">
        <f>SUM('13:20'!I320)</f>
        <v>0</v>
      </c>
      <c r="J320" s="31" t="str">
        <f t="array" ref="J320">IF(ISERROR(G320/I320),"",G320/I320)</f>
        <v/>
      </c>
      <c r="K320" s="218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SUM('13:20'!O320)</f>
        <v>0</v>
      </c>
      <c r="P320" s="93">
        <f>SUM('13:20'!P320)</f>
        <v>0</v>
      </c>
      <c r="Q320" s="93">
        <f>SUM('13:20'!Q320)</f>
        <v>0</v>
      </c>
      <c r="R320" s="93">
        <f>SUM('13:20'!R320)</f>
        <v>0</v>
      </c>
      <c r="S320" s="93">
        <f>SUM('13:20'!S320)</f>
        <v>0</v>
      </c>
      <c r="T320" s="93">
        <f>SUM('13:20'!T320)</f>
        <v>0</v>
      </c>
      <c r="U320" s="93">
        <f>SUM('13:20'!U320)</f>
        <v>0</v>
      </c>
      <c r="V320" s="202">
        <f>SUM(X320:AA320)</f>
        <v>0</v>
      </c>
      <c r="W320" s="33" t="str">
        <f t="shared" si="58"/>
        <v/>
      </c>
      <c r="X320" s="93">
        <f>SUM('13:20'!X320)</f>
        <v>0</v>
      </c>
      <c r="Y320" s="93">
        <f>SUM('13:20'!Y320)</f>
        <v>0</v>
      </c>
      <c r="Z320" s="93">
        <f>SUM('13:20'!Z320)</f>
        <v>0</v>
      </c>
      <c r="AA320" s="93">
        <f>SUM('13:20'!AA320)</f>
        <v>0</v>
      </c>
      <c r="AB320" s="315">
        <v>2.0699999999999998</v>
      </c>
      <c r="AC320" s="238">
        <f t="shared" ref="AC320:AC333" si="71">AB320*G320</f>
        <v>0</v>
      </c>
      <c r="AD320" s="22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9">
        <v>30700014</v>
      </c>
      <c r="B321" s="64" t="s">
        <v>0</v>
      </c>
      <c r="C321" s="214"/>
      <c r="D321" s="17">
        <v>6.58</v>
      </c>
      <c r="E321" s="17"/>
      <c r="F321" s="6"/>
      <c r="G321" s="93">
        <f>SUM('13:20'!G321)</f>
        <v>0</v>
      </c>
      <c r="H321" s="218">
        <f t="shared" ref="H321:H329" si="72">D321*G321</f>
        <v>0</v>
      </c>
      <c r="I321" s="93">
        <f>SUM('13:20'!I321)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SUM('13:20'!O321)</f>
        <v>0</v>
      </c>
      <c r="P321" s="93">
        <f>SUM('13:20'!P321)</f>
        <v>0</v>
      </c>
      <c r="Q321" s="93">
        <f>SUM('13:20'!Q321)</f>
        <v>0</v>
      </c>
      <c r="R321" s="93">
        <f>SUM('13:20'!R321)</f>
        <v>0</v>
      </c>
      <c r="S321" s="93">
        <f>SUM('13:20'!S321)</f>
        <v>0</v>
      </c>
      <c r="T321" s="93">
        <f>SUM('13:20'!T321)</f>
        <v>0</v>
      </c>
      <c r="U321" s="93">
        <f>SUM('13:20'!U321)</f>
        <v>0</v>
      </c>
      <c r="V321" s="202">
        <f>SUM(X321:AA321)</f>
        <v>0</v>
      </c>
      <c r="W321" s="33" t="str">
        <f t="shared" si="58"/>
        <v/>
      </c>
      <c r="X321" s="93">
        <f>SUM('13:20'!X321)</f>
        <v>0</v>
      </c>
      <c r="Y321" s="93">
        <f>SUM('13:20'!Y321)</f>
        <v>0</v>
      </c>
      <c r="Z321" s="93">
        <f>SUM('13:20'!Z321)</f>
        <v>0</v>
      </c>
      <c r="AA321" s="93">
        <f>SUM('13:20'!AA321)</f>
        <v>0</v>
      </c>
      <c r="AB321" s="315">
        <v>2.0699999999999998</v>
      </c>
      <c r="AC321" s="238">
        <f t="shared" si="71"/>
        <v>0</v>
      </c>
      <c r="AD321" s="223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9">
        <v>30700016</v>
      </c>
      <c r="B322" s="64" t="s">
        <v>1</v>
      </c>
      <c r="C322" s="214"/>
      <c r="D322" s="17">
        <v>7.8</v>
      </c>
      <c r="E322" s="17"/>
      <c r="F322" s="6"/>
      <c r="G322" s="93">
        <f>SUM('13:20'!G322)</f>
        <v>0</v>
      </c>
      <c r="H322" s="218">
        <f t="shared" si="72"/>
        <v>0</v>
      </c>
      <c r="I322" s="93">
        <f>SUM('13:20'!I322)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SUM('13:20'!O322)</f>
        <v>0</v>
      </c>
      <c r="P322" s="93">
        <f>SUM('13:20'!P322)</f>
        <v>0</v>
      </c>
      <c r="Q322" s="93">
        <f>SUM('13:20'!Q322)</f>
        <v>0</v>
      </c>
      <c r="R322" s="93">
        <f>SUM('13:20'!R322)</f>
        <v>0</v>
      </c>
      <c r="S322" s="93">
        <f>SUM('13:20'!S322)</f>
        <v>0</v>
      </c>
      <c r="T322" s="93">
        <f>SUM('13:20'!T322)</f>
        <v>0</v>
      </c>
      <c r="U322" s="93">
        <f>SUM('13:20'!U322)</f>
        <v>0</v>
      </c>
      <c r="V322" s="202">
        <f>SUM(X322:AA322)</f>
        <v>0</v>
      </c>
      <c r="W322" s="33" t="str">
        <f t="shared" si="58"/>
        <v/>
      </c>
      <c r="X322" s="93">
        <f>SUM('13:20'!X322)</f>
        <v>0</v>
      </c>
      <c r="Y322" s="93">
        <f>SUM('13:20'!Y322)</f>
        <v>0</v>
      </c>
      <c r="Z322" s="93">
        <f>SUM('13:20'!Z322)</f>
        <v>0</v>
      </c>
      <c r="AA322" s="93">
        <f>SUM('13:20'!AA322)</f>
        <v>0</v>
      </c>
      <c r="AB322" s="315">
        <v>2.25</v>
      </c>
      <c r="AC322" s="238">
        <f t="shared" si="71"/>
        <v>0</v>
      </c>
      <c r="AD322" s="22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9">
        <v>30700017</v>
      </c>
      <c r="B323" s="64" t="s">
        <v>2</v>
      </c>
      <c r="C323" s="214"/>
      <c r="D323" s="17">
        <v>4.4000000000000004</v>
      </c>
      <c r="E323" s="17"/>
      <c r="F323" s="6"/>
      <c r="G323" s="93">
        <f>SUM('13:20'!G323)</f>
        <v>0</v>
      </c>
      <c r="H323" s="218">
        <f t="shared" si="72"/>
        <v>0</v>
      </c>
      <c r="I323" s="93">
        <f>SUM('13:20'!I323)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SUM('13:20'!O323)</f>
        <v>0</v>
      </c>
      <c r="P323" s="93">
        <f>SUM('13:20'!P323)</f>
        <v>0</v>
      </c>
      <c r="Q323" s="93">
        <f>SUM('13:20'!Q323)</f>
        <v>0</v>
      </c>
      <c r="R323" s="93">
        <f>SUM('13:20'!R323)</f>
        <v>0</v>
      </c>
      <c r="S323" s="93">
        <f>SUM('13:20'!S323)</f>
        <v>0</v>
      </c>
      <c r="T323" s="93">
        <f>SUM('13:20'!T323)</f>
        <v>0</v>
      </c>
      <c r="U323" s="93">
        <f>SUM('13:20'!U323)</f>
        <v>0</v>
      </c>
      <c r="V323" s="202">
        <f>SUM(X323:AA323)</f>
        <v>0</v>
      </c>
      <c r="W323" s="33" t="str">
        <f t="shared" si="58"/>
        <v/>
      </c>
      <c r="X323" s="93">
        <f>SUM('13:20'!X323)</f>
        <v>0</v>
      </c>
      <c r="Y323" s="93">
        <f>SUM('13:20'!Y323)</f>
        <v>0</v>
      </c>
      <c r="Z323" s="93">
        <f>SUM('13:20'!Z323)</f>
        <v>0</v>
      </c>
      <c r="AA323" s="93">
        <f>SUM('13:20'!AA323)</f>
        <v>0</v>
      </c>
      <c r="AB323" s="315">
        <v>1.79</v>
      </c>
      <c r="AC323" s="238">
        <f t="shared" si="71"/>
        <v>0</v>
      </c>
      <c r="AD323" s="22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9">
        <v>30700001</v>
      </c>
      <c r="B324" s="187" t="s">
        <v>359</v>
      </c>
      <c r="C324" s="214"/>
      <c r="D324" s="17"/>
      <c r="E324" s="17"/>
      <c r="F324" s="6"/>
      <c r="G324" s="93">
        <f>SUM('13:20'!G324)</f>
        <v>0</v>
      </c>
      <c r="H324" s="256">
        <f t="shared" si="72"/>
        <v>0</v>
      </c>
      <c r="I324" s="93">
        <f>SUM('13:20'!I324)</f>
        <v>0</v>
      </c>
      <c r="J324" s="31"/>
      <c r="K324" s="35"/>
      <c r="L324" s="87">
        <v>6</v>
      </c>
      <c r="M324" s="36"/>
      <c r="N324" s="31"/>
      <c r="O324" s="93">
        <f>SUM('13:20'!O324)</f>
        <v>0</v>
      </c>
      <c r="P324" s="93">
        <f>SUM('13:20'!P324)</f>
        <v>0</v>
      </c>
      <c r="Q324" s="93">
        <f>SUM('13:20'!Q324)</f>
        <v>0</v>
      </c>
      <c r="R324" s="93">
        <f>SUM('13:20'!R324)</f>
        <v>0</v>
      </c>
      <c r="S324" s="93">
        <f>SUM('13:20'!S324)</f>
        <v>0</v>
      </c>
      <c r="T324" s="93">
        <f>SUM('13:20'!T324)</f>
        <v>0</v>
      </c>
      <c r="U324" s="93">
        <f>SUM('13:20'!U324)</f>
        <v>0</v>
      </c>
      <c r="V324" s="202"/>
      <c r="W324" s="33"/>
      <c r="X324" s="93">
        <f>SUM('13:20'!X324)</f>
        <v>0</v>
      </c>
      <c r="Y324" s="93">
        <f>SUM('13:20'!Y324)</f>
        <v>0</v>
      </c>
      <c r="Z324" s="93">
        <f>SUM('13:20'!Z324)</f>
        <v>0</v>
      </c>
      <c r="AA324" s="93">
        <f>SUM('13:20'!AA324)</f>
        <v>0</v>
      </c>
      <c r="AB324" s="315">
        <v>1.92</v>
      </c>
      <c r="AC324" s="238">
        <f t="shared" si="71"/>
        <v>0</v>
      </c>
      <c r="AD324" s="22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82"/>
      <c r="B325" s="66" t="s">
        <v>104</v>
      </c>
      <c r="C325" s="214" t="s">
        <v>53</v>
      </c>
      <c r="D325" s="17">
        <v>6.04</v>
      </c>
      <c r="E325" s="17"/>
      <c r="F325" s="6"/>
      <c r="G325" s="93">
        <f>SUM('13:20'!G325)</f>
        <v>0</v>
      </c>
      <c r="H325" s="256">
        <f t="shared" si="72"/>
        <v>0</v>
      </c>
      <c r="I325" s="93">
        <f>SUM('13:20'!I325)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SUM('13:20'!O325)</f>
        <v>0</v>
      </c>
      <c r="P325" s="93">
        <f>SUM('13:20'!P325)</f>
        <v>0</v>
      </c>
      <c r="Q325" s="93">
        <f>SUM('13:20'!Q325)</f>
        <v>0</v>
      </c>
      <c r="R325" s="93">
        <f>SUM('13:20'!R325)</f>
        <v>0</v>
      </c>
      <c r="S325" s="93">
        <f>SUM('13:20'!S325)</f>
        <v>0</v>
      </c>
      <c r="T325" s="93">
        <f>SUM('13:20'!T325)</f>
        <v>0</v>
      </c>
      <c r="U325" s="93">
        <f>SUM('13:20'!U325)</f>
        <v>0</v>
      </c>
      <c r="V325" s="202">
        <f>SUM(X325:AA325)</f>
        <v>0</v>
      </c>
      <c r="W325" s="33" t="str">
        <f>IF(ISERROR(V325/G325),"",V325/G325)</f>
        <v/>
      </c>
      <c r="X325" s="93">
        <f>SUM('13:20'!X325)</f>
        <v>0</v>
      </c>
      <c r="Y325" s="93">
        <f>SUM('13:20'!Y325)</f>
        <v>0</v>
      </c>
      <c r="Z325" s="93">
        <f>SUM('13:20'!Z325)</f>
        <v>0</v>
      </c>
      <c r="AA325" s="93">
        <f>SUM('13:20'!AA325)</f>
        <v>0</v>
      </c>
      <c r="AB325" s="315">
        <v>1.73</v>
      </c>
      <c r="AC325" s="238">
        <f t="shared" si="71"/>
        <v>0</v>
      </c>
      <c r="AD325" s="22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82">
        <v>30700019</v>
      </c>
      <c r="B326" s="66" t="s">
        <v>104</v>
      </c>
      <c r="C326" s="214" t="s">
        <v>60</v>
      </c>
      <c r="D326" s="17">
        <v>6.04</v>
      </c>
      <c r="E326" s="17"/>
      <c r="F326" s="6"/>
      <c r="G326" s="93">
        <f>SUM('13:20'!G326)</f>
        <v>0</v>
      </c>
      <c r="H326" s="256">
        <f t="shared" si="72"/>
        <v>0</v>
      </c>
      <c r="I326" s="93">
        <f>SUM('13:20'!I326)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SUM('13:20'!O326)</f>
        <v>0</v>
      </c>
      <c r="P326" s="93">
        <f>SUM('13:20'!P326)</f>
        <v>0</v>
      </c>
      <c r="Q326" s="93">
        <f>SUM('13:20'!Q326)</f>
        <v>0</v>
      </c>
      <c r="R326" s="93">
        <f>SUM('13:20'!R326)</f>
        <v>0</v>
      </c>
      <c r="S326" s="93">
        <f>SUM('13:20'!S326)</f>
        <v>0</v>
      </c>
      <c r="T326" s="93">
        <f>SUM('13:20'!T326)</f>
        <v>0</v>
      </c>
      <c r="U326" s="93">
        <f>SUM('13:20'!U326)</f>
        <v>0</v>
      </c>
      <c r="V326" s="202">
        <f>SUM(X326:AA326)</f>
        <v>0</v>
      </c>
      <c r="W326" s="33" t="str">
        <f>IF(ISERROR(V326/G326),"",V326/G326)</f>
        <v/>
      </c>
      <c r="X326" s="93">
        <f>SUM('13:20'!X326)</f>
        <v>0</v>
      </c>
      <c r="Y326" s="93">
        <f>SUM('13:20'!Y326)</f>
        <v>0</v>
      </c>
      <c r="Z326" s="93">
        <f>SUM('13:20'!Z326)</f>
        <v>0</v>
      </c>
      <c r="AA326" s="93">
        <f>SUM('13:20'!AA326)</f>
        <v>0</v>
      </c>
      <c r="AB326" s="315">
        <v>1.73</v>
      </c>
      <c r="AC326" s="238">
        <f t="shared" si="71"/>
        <v>0</v>
      </c>
      <c r="AD326" s="22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65">
        <v>30601015</v>
      </c>
      <c r="B327" s="248" t="s">
        <v>441</v>
      </c>
      <c r="C327" s="247" t="s">
        <v>53</v>
      </c>
      <c r="D327" s="17">
        <v>6</v>
      </c>
      <c r="E327" s="17"/>
      <c r="F327" s="6"/>
      <c r="G327" s="93">
        <f>SUM('13:20'!G327)</f>
        <v>98</v>
      </c>
      <c r="H327" s="256">
        <f t="shared" si="72"/>
        <v>588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315">
        <v>1.73</v>
      </c>
      <c r="AC327" s="238">
        <f t="shared" si="71"/>
        <v>169.54</v>
      </c>
      <c r="AD327" s="2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65">
        <v>30101016</v>
      </c>
      <c r="B328" s="248" t="s">
        <v>440</v>
      </c>
      <c r="C328" s="249" t="s">
        <v>442</v>
      </c>
      <c r="D328" s="17">
        <v>6</v>
      </c>
      <c r="E328" s="17"/>
      <c r="F328" s="6"/>
      <c r="G328" s="93">
        <f>SUM('13:20'!G328)</f>
        <v>96</v>
      </c>
      <c r="H328" s="256">
        <f t="shared" si="72"/>
        <v>576</v>
      </c>
      <c r="I328" s="93">
        <f>SUM('13:20'!I328)</f>
        <v>32</v>
      </c>
      <c r="J328" s="31"/>
      <c r="K328" s="35">
        <f t="array" ref="K328">IF(ISERROR(G328/L328),"",G328/L328)</f>
        <v>16</v>
      </c>
      <c r="L328" s="87">
        <v>6</v>
      </c>
      <c r="M328" s="36"/>
      <c r="N328" s="31"/>
      <c r="O328" s="93">
        <f>SUM('13:20'!O328)</f>
        <v>0</v>
      </c>
      <c r="P328" s="93">
        <f>SUM('13:20'!P328)</f>
        <v>0</v>
      </c>
      <c r="Q328" s="93">
        <f>SUM('13:20'!Q328)</f>
        <v>0</v>
      </c>
      <c r="R328" s="93">
        <f>SUM('13:20'!R328)</f>
        <v>0</v>
      </c>
      <c r="S328" s="93">
        <f>SUM('13:20'!S328)</f>
        <v>0</v>
      </c>
      <c r="T328" s="93">
        <f>SUM('13:20'!T328)</f>
        <v>0</v>
      </c>
      <c r="U328" s="93">
        <f>SUM('13:20'!U328)</f>
        <v>0</v>
      </c>
      <c r="V328" s="202"/>
      <c r="W328" s="33"/>
      <c r="X328" s="93">
        <f>SUM('13:20'!X328)</f>
        <v>0</v>
      </c>
      <c r="Y328" s="93">
        <f>SUM('13:20'!Y328)</f>
        <v>0</v>
      </c>
      <c r="Z328" s="93">
        <f>SUM('13:20'!Z328)</f>
        <v>0</v>
      </c>
      <c r="AA328" s="93">
        <f>SUM('13:20'!AA328)</f>
        <v>0</v>
      </c>
      <c r="AB328" s="315">
        <v>1.73</v>
      </c>
      <c r="AC328" s="238">
        <f t="shared" si="71"/>
        <v>166.07999999999998</v>
      </c>
      <c r="AD328" s="223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6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315"/>
      <c r="AC329" s="238"/>
      <c r="AD329" s="25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SUM('13:20'!G330)</f>
        <v>0</v>
      </c>
      <c r="H330" s="226">
        <f>D330*G330</f>
        <v>0</v>
      </c>
      <c r="I330" s="93">
        <f>SUM('13:20'!I330)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SUM('13:20'!O330)</f>
        <v>0</v>
      </c>
      <c r="P330" s="93">
        <f>SUM('13:20'!P330)</f>
        <v>0</v>
      </c>
      <c r="Q330" s="93">
        <f>SUM('13:20'!Q330)</f>
        <v>0</v>
      </c>
      <c r="R330" s="93">
        <f>SUM('13:20'!R330)</f>
        <v>0</v>
      </c>
      <c r="S330" s="93">
        <f>SUM('13:20'!S330)</f>
        <v>0</v>
      </c>
      <c r="T330" s="93">
        <f>SUM('13:20'!T330)</f>
        <v>0</v>
      </c>
      <c r="U330" s="93">
        <f>SUM('13:20'!U330)</f>
        <v>0</v>
      </c>
      <c r="V330" s="202">
        <f>SUM(X330:AA330)</f>
        <v>0</v>
      </c>
      <c r="W330" s="33" t="str">
        <f>IF(ISERROR(V330/G330),"",V330/G330)</f>
        <v/>
      </c>
      <c r="X330" s="93">
        <f>SUM('13:20'!X330)</f>
        <v>0</v>
      </c>
      <c r="Y330" s="93">
        <f>SUM('13:20'!Y330)</f>
        <v>0</v>
      </c>
      <c r="Z330" s="93">
        <f>SUM('13:20'!Z330)</f>
        <v>0</v>
      </c>
      <c r="AA330" s="93">
        <f>SUM('13:20'!AA330)</f>
        <v>0</v>
      </c>
      <c r="AB330" s="315">
        <v>1.27</v>
      </c>
      <c r="AC330" s="238">
        <f t="shared" si="71"/>
        <v>0</v>
      </c>
      <c r="AD330" s="223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9">
        <v>30700015</v>
      </c>
      <c r="B331" s="254" t="s">
        <v>159</v>
      </c>
      <c r="C331" s="16"/>
      <c r="D331" s="17">
        <v>4.5</v>
      </c>
      <c r="E331" s="17"/>
      <c r="F331" s="6"/>
      <c r="G331" s="93">
        <f>SUM('13:20'!G331)</f>
        <v>0</v>
      </c>
      <c r="H331" s="226">
        <f>D331*G331</f>
        <v>0</v>
      </c>
      <c r="I331" s="93">
        <f>SUM('13:20'!I331)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SUM('13:20'!O331)</f>
        <v>0</v>
      </c>
      <c r="P331" s="93">
        <f>SUM('13:20'!P331)</f>
        <v>0</v>
      </c>
      <c r="Q331" s="93">
        <f>SUM('13:20'!Q331)</f>
        <v>0</v>
      </c>
      <c r="R331" s="93">
        <f>SUM('13:20'!R331)</f>
        <v>0</v>
      </c>
      <c r="S331" s="93">
        <f>SUM('13:20'!S331)</f>
        <v>0</v>
      </c>
      <c r="T331" s="93">
        <f>SUM('13:20'!T331)</f>
        <v>0</v>
      </c>
      <c r="U331" s="93">
        <f>SUM('13:20'!U331)</f>
        <v>0</v>
      </c>
      <c r="V331" s="202"/>
      <c r="W331" s="33"/>
      <c r="X331" s="93">
        <f>SUM('13:20'!X331)</f>
        <v>0</v>
      </c>
      <c r="Y331" s="93">
        <f>SUM('13:20'!Y331)</f>
        <v>0</v>
      </c>
      <c r="Z331" s="93">
        <f>SUM('13:20'!Z331)</f>
        <v>0</v>
      </c>
      <c r="AA331" s="93">
        <f>SUM('13:20'!AA331)</f>
        <v>0</v>
      </c>
      <c r="AB331" s="315"/>
      <c r="AC331" s="238">
        <f t="shared" si="71"/>
        <v>0</v>
      </c>
      <c r="AD331" s="223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9">
        <v>30700012</v>
      </c>
      <c r="B332" s="254" t="s">
        <v>160</v>
      </c>
      <c r="C332" s="16"/>
      <c r="D332" s="17">
        <v>4.5</v>
      </c>
      <c r="E332" s="17"/>
      <c r="F332" s="6"/>
      <c r="G332" s="93">
        <f>SUM('13:20'!G332)</f>
        <v>0</v>
      </c>
      <c r="H332" s="226">
        <f>D332*G332</f>
        <v>0</v>
      </c>
      <c r="I332" s="93">
        <f>SUM('13:20'!I332)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SUM('13:20'!O332)</f>
        <v>0</v>
      </c>
      <c r="P332" s="93">
        <f>SUM('13:20'!P332)</f>
        <v>0</v>
      </c>
      <c r="Q332" s="93">
        <f>SUM('13:20'!Q332)</f>
        <v>0</v>
      </c>
      <c r="R332" s="93">
        <f>SUM('13:20'!R332)</f>
        <v>0</v>
      </c>
      <c r="S332" s="93">
        <f>SUM('13:20'!S332)</f>
        <v>0</v>
      </c>
      <c r="T332" s="93">
        <f>SUM('13:20'!T332)</f>
        <v>0</v>
      </c>
      <c r="U332" s="93">
        <f>SUM('13:20'!U332)</f>
        <v>0</v>
      </c>
      <c r="V332" s="202"/>
      <c r="W332" s="33"/>
      <c r="X332" s="93">
        <f>SUM('13:20'!X332)</f>
        <v>0</v>
      </c>
      <c r="Y332" s="93">
        <f>SUM('13:20'!Y332)</f>
        <v>0</v>
      </c>
      <c r="Z332" s="93">
        <f>SUM('13:20'!Z332)</f>
        <v>0</v>
      </c>
      <c r="AA332" s="93">
        <f>SUM('13:20'!AA332)</f>
        <v>0</v>
      </c>
      <c r="AB332" s="315"/>
      <c r="AC332" s="238">
        <f t="shared" si="71"/>
        <v>0</v>
      </c>
      <c r="AD332" s="223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80"/>
      <c r="B333" s="195" t="s">
        <v>435</v>
      </c>
      <c r="C333" s="16"/>
      <c r="D333" s="17">
        <v>4.5</v>
      </c>
      <c r="E333" s="17"/>
      <c r="F333" s="6"/>
      <c r="G333" s="93">
        <f>SUM('13:20'!G333)</f>
        <v>0</v>
      </c>
      <c r="H333" s="226">
        <f>D333*G333</f>
        <v>0</v>
      </c>
      <c r="I333" s="93">
        <f>SUM('13:20'!I333)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SUM('13:20'!O333)</f>
        <v>0</v>
      </c>
      <c r="P333" s="93">
        <f>SUM('13:20'!P333)</f>
        <v>0</v>
      </c>
      <c r="Q333" s="93">
        <f>SUM('13:20'!Q333)</f>
        <v>0</v>
      </c>
      <c r="R333" s="93">
        <f>SUM('13:20'!R333)</f>
        <v>0</v>
      </c>
      <c r="S333" s="93">
        <f>SUM('13:20'!S333)</f>
        <v>0</v>
      </c>
      <c r="T333" s="93">
        <f>SUM('13:20'!T333)</f>
        <v>0</v>
      </c>
      <c r="U333" s="93">
        <f>SUM('13:20'!U333)</f>
        <v>0</v>
      </c>
      <c r="V333" s="202"/>
      <c r="W333" s="33"/>
      <c r="X333" s="93">
        <f>SUM('13:20'!X333)</f>
        <v>0</v>
      </c>
      <c r="Y333" s="93">
        <f>SUM('13:20'!Y333)</f>
        <v>0</v>
      </c>
      <c r="Z333" s="93">
        <f>SUM('13:20'!Z333)</f>
        <v>0</v>
      </c>
      <c r="AA333" s="93">
        <f>SUM('13:20'!AA333)</f>
        <v>0</v>
      </c>
      <c r="AB333" s="315"/>
      <c r="AC333" s="238">
        <f t="shared" si="71"/>
        <v>0</v>
      </c>
      <c r="AD333" s="223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10" t="s">
        <v>106</v>
      </c>
      <c r="B334" s="611"/>
      <c r="C334" s="215" t="s">
        <v>71</v>
      </c>
      <c r="D334" s="20"/>
      <c r="E334" s="20"/>
      <c r="F334" s="32"/>
      <c r="G334" s="94">
        <f>SUM(G320:G333)</f>
        <v>194</v>
      </c>
      <c r="H334" s="30">
        <f>SUM(H320:H333)</f>
        <v>1164</v>
      </c>
      <c r="I334" s="30">
        <f>SUM(I320:I333)</f>
        <v>32</v>
      </c>
      <c r="J334" s="31">
        <f t="array" ref="J334">IF(ISERROR(G334/I334),"",G334/I334)</f>
        <v>6.0625</v>
      </c>
      <c r="K334" s="30">
        <f>SUM(K320:K330)</f>
        <v>16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202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15"/>
      <c r="AC334" s="91">
        <f>SUM(AC320:AC333)</f>
        <v>335.62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21" t="s">
        <v>108</v>
      </c>
      <c r="B335" s="622"/>
      <c r="C335" s="622"/>
      <c r="D335" s="622"/>
      <c r="E335" s="622"/>
      <c r="F335" s="623"/>
      <c r="G335" s="189">
        <f>SUM(G199,G257,G292,G308,G319,G334)</f>
        <v>7697</v>
      </c>
      <c r="H335" s="189">
        <f>SUM(H199,H257,H292,H308,H319,H334)</f>
        <v>38860.46</v>
      </c>
      <c r="I335" s="189">
        <f>SUM(I199,I257,I292,I308,I319,I334)</f>
        <v>290.5</v>
      </c>
      <c r="J335" s="52">
        <f t="array" ref="J335">IF(ISERROR(G335/I335),"",G335/I335)</f>
        <v>26.495697074010327</v>
      </c>
      <c r="K335" s="189">
        <f>SUM(K199,K257,K292,K308,K319,K334)</f>
        <v>325.66423862409391</v>
      </c>
      <c r="L335" s="52">
        <f>IF(ISERROR(G335/K335),"",G335/K335)</f>
        <v>23.634771912689054</v>
      </c>
      <c r="M335" s="189">
        <f t="shared" ref="M335:AA335" si="74">SUM(M199,M257,M292,M308,M319,M334)</f>
        <v>-60.164238624093869</v>
      </c>
      <c r="N335" s="189">
        <f t="shared" si="74"/>
        <v>0</v>
      </c>
      <c r="O335" s="189">
        <f t="shared" si="74"/>
        <v>0</v>
      </c>
      <c r="P335" s="189">
        <f t="shared" si="74"/>
        <v>0</v>
      </c>
      <c r="Q335" s="189">
        <f t="shared" si="74"/>
        <v>0</v>
      </c>
      <c r="R335" s="189">
        <f t="shared" si="74"/>
        <v>0</v>
      </c>
      <c r="S335" s="189">
        <f t="shared" si="74"/>
        <v>0</v>
      </c>
      <c r="T335" s="189">
        <f t="shared" si="74"/>
        <v>0</v>
      </c>
      <c r="U335" s="189">
        <f t="shared" si="74"/>
        <v>0</v>
      </c>
      <c r="V335" s="189">
        <f t="shared" si="74"/>
        <v>0</v>
      </c>
      <c r="W335" s="189">
        <f t="shared" si="74"/>
        <v>0</v>
      </c>
      <c r="X335" s="189">
        <f t="shared" si="74"/>
        <v>0</v>
      </c>
      <c r="Y335" s="189">
        <f t="shared" si="74"/>
        <v>0</v>
      </c>
      <c r="Z335" s="189">
        <f t="shared" si="74"/>
        <v>0</v>
      </c>
      <c r="AA335" s="189">
        <f t="shared" si="74"/>
        <v>0</v>
      </c>
      <c r="AB335" s="315"/>
      <c r="AC335" s="240">
        <f>SUM(AC199,AC257,AC292,AC308,AC319,AC334)</f>
        <v>3678.5299999999997</v>
      </c>
      <c r="AD335" s="223"/>
      <c r="AE335" s="77"/>
      <c r="AF335" s="77"/>
      <c r="AG335" s="77"/>
      <c r="AH335" s="77"/>
      <c r="AI335" s="57"/>
      <c r="AJ335" s="57"/>
      <c r="AK335" s="57"/>
      <c r="AL335" s="638"/>
      <c r="AM335" s="638"/>
      <c r="AN335" s="638"/>
      <c r="AO335" s="638"/>
      <c r="AP335" s="638"/>
      <c r="AQ335" s="638"/>
      <c r="AR335" s="638"/>
      <c r="AS335" s="638"/>
      <c r="AT335" s="638"/>
      <c r="AU335" s="638"/>
      <c r="AV335" s="638"/>
      <c r="AW335" s="638"/>
      <c r="AX335" s="638"/>
      <c r="AY335" s="638"/>
      <c r="AZ335" s="638"/>
      <c r="BA335" s="638"/>
    </row>
    <row r="336" spans="1:53" ht="13.5" hidden="1" customHeight="1">
      <c r="A336" s="675" t="s">
        <v>109</v>
      </c>
      <c r="B336" s="217" t="s">
        <v>110</v>
      </c>
      <c r="C336" s="624" t="s">
        <v>111</v>
      </c>
      <c r="D336" s="624"/>
      <c r="E336" s="603" t="s">
        <v>112</v>
      </c>
      <c r="F336" s="603"/>
      <c r="G336" s="614" t="s">
        <v>113</v>
      </c>
      <c r="H336" s="614"/>
      <c r="I336" s="603" t="s">
        <v>114</v>
      </c>
      <c r="J336" s="603"/>
      <c r="K336" s="603" t="s">
        <v>36</v>
      </c>
      <c r="L336" s="603"/>
      <c r="M336" s="603" t="s">
        <v>115</v>
      </c>
      <c r="N336" s="603"/>
      <c r="O336" s="603" t="s">
        <v>116</v>
      </c>
      <c r="P336" s="614" t="s">
        <v>117</v>
      </c>
      <c r="Q336" s="614"/>
      <c r="R336" s="614" t="s">
        <v>36</v>
      </c>
      <c r="S336" s="614"/>
      <c r="T336" s="614" t="s">
        <v>118</v>
      </c>
      <c r="U336" s="614"/>
      <c r="V336" s="614" t="s">
        <v>119</v>
      </c>
      <c r="W336" s="614"/>
      <c r="X336" s="614" t="s">
        <v>36</v>
      </c>
      <c r="Y336" s="614"/>
      <c r="Z336" s="614" t="s">
        <v>118</v>
      </c>
      <c r="AA336" s="614"/>
      <c r="AB336" s="325"/>
      <c r="AC336" s="26"/>
      <c r="AD336" s="12"/>
      <c r="AE336" s="3"/>
      <c r="AF336" s="3"/>
      <c r="AG336" s="3"/>
      <c r="AH336" s="22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76"/>
      <c r="B337" s="217" t="s">
        <v>120</v>
      </c>
      <c r="C337" s="625">
        <f>SUM('13:20'!C337)</f>
        <v>7</v>
      </c>
      <c r="D337" s="626"/>
      <c r="E337" s="627">
        <f>D337*11</f>
        <v>0</v>
      </c>
      <c r="F337" s="627"/>
      <c r="G337" s="625">
        <f>SUM('13:20'!G337)</f>
        <v>7</v>
      </c>
      <c r="H337" s="626"/>
      <c r="I337" s="603">
        <f>G337*11</f>
        <v>77</v>
      </c>
      <c r="J337" s="603"/>
      <c r="K337" s="603">
        <f>E337-I337</f>
        <v>-77</v>
      </c>
      <c r="L337" s="603"/>
      <c r="M337" s="628" t="str">
        <f>IF(ISERROR(K337/E337),"",K337/E337)</f>
        <v/>
      </c>
      <c r="N337" s="628"/>
      <c r="O337" s="603"/>
      <c r="P337" s="614" t="s">
        <v>70</v>
      </c>
      <c r="Q337" s="614"/>
      <c r="R337" s="629">
        <f>SUM(O199:U199)</f>
        <v>0</v>
      </c>
      <c r="S337" s="629"/>
      <c r="T337" s="630" t="str">
        <f t="array" ref="T337">IF(ISERROR(R337/R344),"",R337/R344)</f>
        <v/>
      </c>
      <c r="U337" s="630"/>
      <c r="V337" s="614" t="s">
        <v>41</v>
      </c>
      <c r="W337" s="614"/>
      <c r="X337" s="639">
        <f>SUM(P198,P256,P291,P307,P318,P333)</f>
        <v>0</v>
      </c>
      <c r="Y337" s="640"/>
      <c r="Z337" s="630" t="str">
        <f t="array" ref="Z337">IF(ISERROR(X337/X344),"",X337/X344)</f>
        <v/>
      </c>
      <c r="AA337" s="630"/>
      <c r="AB337" s="325"/>
      <c r="AC337" s="26"/>
      <c r="AD337" s="22"/>
      <c r="AE337" s="3"/>
      <c r="AF337" s="3"/>
      <c r="AG337" s="3"/>
      <c r="AH337" s="22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76"/>
      <c r="B338" s="217" t="s">
        <v>121</v>
      </c>
      <c r="C338" s="625">
        <f>SUM('13:20'!C338)</f>
        <v>0</v>
      </c>
      <c r="D338" s="626"/>
      <c r="E338" s="627">
        <f>D338*11</f>
        <v>0</v>
      </c>
      <c r="F338" s="627"/>
      <c r="G338" s="625">
        <f>SUM('13:20'!G338)</f>
        <v>0</v>
      </c>
      <c r="H338" s="626"/>
      <c r="I338" s="603">
        <f>G338*11</f>
        <v>0</v>
      </c>
      <c r="J338" s="603"/>
      <c r="K338" s="603">
        <f>E338-I338</f>
        <v>0</v>
      </c>
      <c r="L338" s="603"/>
      <c r="M338" s="628" t="str">
        <f>IF(ISERROR(K338/E338),"",K338/E338)</f>
        <v/>
      </c>
      <c r="N338" s="628"/>
      <c r="O338" s="603"/>
      <c r="P338" s="614" t="s">
        <v>86</v>
      </c>
      <c r="Q338" s="614"/>
      <c r="R338" s="629">
        <f>SUM(O257:U257)</f>
        <v>0</v>
      </c>
      <c r="S338" s="629"/>
      <c r="T338" s="630" t="str">
        <f>IF(ISERROR(R338/R344),"",R338/R344)</f>
        <v/>
      </c>
      <c r="U338" s="630"/>
      <c r="V338" s="614" t="s">
        <v>42</v>
      </c>
      <c r="W338" s="614"/>
      <c r="X338" s="639">
        <f>SUM(P199,P257,P292,P308,P319,P334)</f>
        <v>0</v>
      </c>
      <c r="Y338" s="640"/>
      <c r="Z338" s="630" t="str">
        <f>IF(ISERROR(X338/X344),"",X338/X344)</f>
        <v/>
      </c>
      <c r="AA338" s="630"/>
      <c r="AB338" s="325"/>
      <c r="AC338" s="26"/>
      <c r="AD338" s="22"/>
      <c r="AE338" s="3"/>
      <c r="AF338" s="3"/>
      <c r="AG338" s="3"/>
      <c r="AH338" s="22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76"/>
      <c r="B339" s="217" t="s">
        <v>122</v>
      </c>
      <c r="C339" s="625">
        <f>SUM('13:20'!C339)</f>
        <v>0</v>
      </c>
      <c r="D339" s="626"/>
      <c r="E339" s="627">
        <f>D339*11</f>
        <v>0</v>
      </c>
      <c r="F339" s="627"/>
      <c r="G339" s="625">
        <f>SUM('13:20'!G339)</f>
        <v>7</v>
      </c>
      <c r="H339" s="626"/>
      <c r="I339" s="603">
        <f>G339*8</f>
        <v>56</v>
      </c>
      <c r="J339" s="603"/>
      <c r="K339" s="603">
        <f>E339-I339</f>
        <v>-56</v>
      </c>
      <c r="L339" s="603"/>
      <c r="M339" s="628" t="str">
        <f>IF(ISERROR(K339/E339),"",K339/E339)</f>
        <v/>
      </c>
      <c r="N339" s="628"/>
      <c r="O339" s="603"/>
      <c r="P339" s="614" t="s">
        <v>92</v>
      </c>
      <c r="Q339" s="614"/>
      <c r="R339" s="629">
        <f>SUM(O292:U292)</f>
        <v>0</v>
      </c>
      <c r="S339" s="629"/>
      <c r="T339" s="630" t="str">
        <f>IF(ISERROR(R339/R344),"",R339/R344)</f>
        <v/>
      </c>
      <c r="U339" s="630"/>
      <c r="V339" s="614" t="s">
        <v>43</v>
      </c>
      <c r="W339" s="614"/>
      <c r="X339" s="639">
        <f>SUM(P200,P258,P293,P309,P320,P335)</f>
        <v>0</v>
      </c>
      <c r="Y339" s="640"/>
      <c r="Z339" s="630" t="str">
        <f>IF(ISERROR(X339/X344),"",X339/X344)</f>
        <v/>
      </c>
      <c r="AA339" s="630"/>
      <c r="AB339" s="325"/>
      <c r="AC339" s="26"/>
      <c r="AD339" s="22"/>
      <c r="AE339" s="3"/>
      <c r="AF339" s="3"/>
      <c r="AG339" s="223"/>
      <c r="AH339" s="223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676"/>
      <c r="B340" s="217" t="s">
        <v>47</v>
      </c>
      <c r="C340" s="625">
        <f>SUM('13:20'!C340)</f>
        <v>7</v>
      </c>
      <c r="D340" s="626"/>
      <c r="E340" s="627">
        <f>D340*11</f>
        <v>0</v>
      </c>
      <c r="F340" s="627"/>
      <c r="G340" s="625">
        <f>SUM('13:20'!G340)</f>
        <v>7</v>
      </c>
      <c r="H340" s="626"/>
      <c r="I340" s="603">
        <f>G340*11</f>
        <v>77</v>
      </c>
      <c r="J340" s="603"/>
      <c r="K340" s="603">
        <f>E340-I340</f>
        <v>-77</v>
      </c>
      <c r="L340" s="603"/>
      <c r="M340" s="628" t="str">
        <f>IF(ISERROR(K340/E340),"",K340/E340)</f>
        <v/>
      </c>
      <c r="N340" s="628"/>
      <c r="O340" s="603"/>
      <c r="P340" s="614" t="s">
        <v>99</v>
      </c>
      <c r="Q340" s="614"/>
      <c r="R340" s="629">
        <f>SUM(O308:U308)</f>
        <v>0</v>
      </c>
      <c r="S340" s="629"/>
      <c r="T340" s="630" t="str">
        <f>IF(ISERROR(R340/R344),"",R340/R344)</f>
        <v/>
      </c>
      <c r="U340" s="630"/>
      <c r="V340" s="614" t="s">
        <v>44</v>
      </c>
      <c r="W340" s="614"/>
      <c r="X340" s="639">
        <f>SUM(P202,P259,P294,P310,P321,P336)</f>
        <v>0</v>
      </c>
      <c r="Y340" s="640"/>
      <c r="Z340" s="630" t="str">
        <f>IF(ISERROR(X340/X344),"",X340/X344)</f>
        <v/>
      </c>
      <c r="AA340" s="630"/>
      <c r="AB340" s="325"/>
      <c r="AC340" s="26"/>
      <c r="AD340" s="22"/>
      <c r="AE340" s="3"/>
      <c r="AF340" s="3"/>
      <c r="AG340" s="223"/>
      <c r="AH340" s="223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677"/>
      <c r="B341" s="217" t="s">
        <v>123</v>
      </c>
      <c r="C341" s="632">
        <f>SUM(C337:D340)</f>
        <v>14</v>
      </c>
      <c r="D341" s="603"/>
      <c r="E341" s="627">
        <f>SUM(F337:F340)</f>
        <v>0</v>
      </c>
      <c r="F341" s="603"/>
      <c r="G341" s="632">
        <f>SUM(G337:H340)</f>
        <v>21</v>
      </c>
      <c r="H341" s="603"/>
      <c r="I341" s="603">
        <f>SUM(I337:J340)</f>
        <v>210</v>
      </c>
      <c r="J341" s="603"/>
      <c r="K341" s="603">
        <f>SUM(K337:L340)</f>
        <v>-210</v>
      </c>
      <c r="L341" s="603"/>
      <c r="M341" s="628" t="str">
        <f>IF(ISERROR(K341/E341),"",K341/E341)</f>
        <v/>
      </c>
      <c r="N341" s="628"/>
      <c r="O341" s="603"/>
      <c r="P341" s="614" t="s">
        <v>102</v>
      </c>
      <c r="Q341" s="614"/>
      <c r="R341" s="629">
        <f>SUM(O319:U319)</f>
        <v>0</v>
      </c>
      <c r="S341" s="629"/>
      <c r="T341" s="630" t="str">
        <f>IF(ISERROR(R341/R344),"",R341/R344)</f>
        <v/>
      </c>
      <c r="U341" s="630"/>
      <c r="V341" s="614" t="s">
        <v>45</v>
      </c>
      <c r="W341" s="614"/>
      <c r="X341" s="639">
        <f>SUM(P203,P260,P295,P311,P322,P337)</f>
        <v>0</v>
      </c>
      <c r="Y341" s="640"/>
      <c r="Z341" s="630" t="str">
        <f>IF(ISERROR(X341/X344),"",X341/X344)</f>
        <v/>
      </c>
      <c r="AA341" s="630"/>
      <c r="AB341" s="325"/>
      <c r="AC341" s="26"/>
      <c r="AD341" s="22"/>
      <c r="AE341" s="3"/>
      <c r="AF341" s="3"/>
      <c r="AG341" s="223"/>
      <c r="AH341" s="223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20"/>
      <c r="AV341" s="220"/>
      <c r="AW341" s="220"/>
      <c r="AX341" s="220"/>
      <c r="AY341" s="220"/>
      <c r="AZ341" s="220"/>
      <c r="BA341" s="220"/>
    </row>
    <row r="342" spans="1:53" ht="13.5" hidden="1" customHeight="1">
      <c r="A342" s="284" t="s">
        <v>152</v>
      </c>
      <c r="B342" s="217">
        <f>G335</f>
        <v>7697</v>
      </c>
      <c r="C342" s="629" t="s">
        <v>155</v>
      </c>
      <c r="D342" s="629"/>
      <c r="E342" s="614">
        <f>H335</f>
        <v>38860.46</v>
      </c>
      <c r="F342" s="614"/>
      <c r="G342" s="614" t="s">
        <v>34</v>
      </c>
      <c r="H342" s="614"/>
      <c r="I342" s="631">
        <f>L335</f>
        <v>23.634771912689054</v>
      </c>
      <c r="J342" s="631"/>
      <c r="K342" s="603" t="s">
        <v>32</v>
      </c>
      <c r="L342" s="603"/>
      <c r="M342" s="631">
        <f>J335</f>
        <v>26.495697074010327</v>
      </c>
      <c r="N342" s="631"/>
      <c r="O342" s="603"/>
      <c r="P342" s="614" t="s">
        <v>106</v>
      </c>
      <c r="Q342" s="614"/>
      <c r="R342" s="629">
        <f>SUM(O334:U334)</f>
        <v>0</v>
      </c>
      <c r="S342" s="629"/>
      <c r="T342" s="630" t="str">
        <f>IF(ISERROR(R342/R344),"",R342/R344)</f>
        <v/>
      </c>
      <c r="U342" s="630"/>
      <c r="V342" s="614" t="s">
        <v>46</v>
      </c>
      <c r="W342" s="614"/>
      <c r="X342" s="639">
        <f>SUM(P204,P261,P296,P312,P323,P338)</f>
        <v>0</v>
      </c>
      <c r="Y342" s="640"/>
      <c r="Z342" s="630" t="str">
        <f>IF(ISERROR(X342/X344),"",X342/X344)</f>
        <v/>
      </c>
      <c r="AA342" s="630"/>
      <c r="AB342" s="325"/>
      <c r="AC342" s="26"/>
      <c r="AD342" s="22"/>
      <c r="AE342" s="3"/>
      <c r="AF342" s="3"/>
      <c r="AG342" s="223"/>
      <c r="AH342" s="223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20"/>
      <c r="AV342" s="220"/>
      <c r="AW342" s="220"/>
      <c r="AX342" s="220"/>
      <c r="AY342" s="220"/>
      <c r="AZ342" s="220"/>
      <c r="BA342" s="220"/>
    </row>
    <row r="343" spans="1:53" ht="13.5" hidden="1" customHeight="1">
      <c r="A343" s="285" t="s">
        <v>153</v>
      </c>
      <c r="B343" s="217">
        <f>I335+C341</f>
        <v>304.5</v>
      </c>
      <c r="C343" s="614" t="s">
        <v>114</v>
      </c>
      <c r="D343" s="614"/>
      <c r="E343" s="624">
        <f>K335+I341</f>
        <v>535.66423862409397</v>
      </c>
      <c r="F343" s="624"/>
      <c r="G343" s="614" t="s">
        <v>150</v>
      </c>
      <c r="H343" s="614"/>
      <c r="I343" s="631">
        <f>B343-E343</f>
        <v>-231.16423862409397</v>
      </c>
      <c r="J343" s="631"/>
      <c r="K343" s="603" t="s">
        <v>151</v>
      </c>
      <c r="L343" s="603"/>
      <c r="M343" s="628">
        <f>IF(ISERROR(I343/B343),"",I343/B343)</f>
        <v>-0.75916006116287016</v>
      </c>
      <c r="N343" s="628"/>
      <c r="O343" s="603"/>
      <c r="P343" s="614" t="s">
        <v>107</v>
      </c>
      <c r="Q343" s="614"/>
      <c r="R343" s="629"/>
      <c r="S343" s="629"/>
      <c r="T343" s="630" t="str">
        <f>IF(ISERROR(R343/R344),"",R343/R344)</f>
        <v/>
      </c>
      <c r="U343" s="630"/>
      <c r="V343" s="614" t="s">
        <v>47</v>
      </c>
      <c r="W343" s="614"/>
      <c r="X343" s="639">
        <f>SUM(P205,P262,P297,P313,P324,P339)</f>
        <v>0</v>
      </c>
      <c r="Y343" s="640"/>
      <c r="Z343" s="630" t="str">
        <f>IF(ISERROR(X343/X344),"",X343/X344)</f>
        <v/>
      </c>
      <c r="AA343" s="630"/>
      <c r="AB343" s="325"/>
      <c r="AC343" s="26"/>
      <c r="AD343" s="22"/>
      <c r="AE343" s="3"/>
      <c r="AF343" s="3"/>
      <c r="AG343" s="223"/>
      <c r="AH343" s="223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20"/>
      <c r="AV343" s="220"/>
      <c r="AW343" s="220"/>
      <c r="AX343" s="220"/>
      <c r="AY343" s="220"/>
      <c r="AZ343" s="220"/>
      <c r="BA343" s="220"/>
    </row>
    <row r="344" spans="1:53" ht="13.5" hidden="1" customHeight="1">
      <c r="A344" s="285" t="s">
        <v>154</v>
      </c>
      <c r="B344" s="217">
        <f>N335</f>
        <v>0</v>
      </c>
      <c r="C344" s="614" t="s">
        <v>149</v>
      </c>
      <c r="D344" s="614"/>
      <c r="E344" s="630">
        <f>IF(ISERROR(B344/B343),"",B344/B343)</f>
        <v>0</v>
      </c>
      <c r="F344" s="630"/>
      <c r="G344" s="614" t="s">
        <v>158</v>
      </c>
      <c r="H344" s="614"/>
      <c r="I344" s="603">
        <f>V335</f>
        <v>0</v>
      </c>
      <c r="J344" s="603"/>
      <c r="K344" s="603" t="s">
        <v>156</v>
      </c>
      <c r="L344" s="603"/>
      <c r="M344" s="628">
        <f t="array" ref="M344">IF(ISERROR(I344/B342),"",I344/B342)</f>
        <v>0</v>
      </c>
      <c r="N344" s="628"/>
      <c r="O344" s="603"/>
      <c r="P344" s="614" t="s">
        <v>123</v>
      </c>
      <c r="Q344" s="614"/>
      <c r="R344" s="629">
        <f>SUM(R337:S343)</f>
        <v>0</v>
      </c>
      <c r="S344" s="629"/>
      <c r="T344" s="630">
        <f>SUM(T337:U343)</f>
        <v>0</v>
      </c>
      <c r="U344" s="630"/>
      <c r="V344" s="614" t="s">
        <v>123</v>
      </c>
      <c r="W344" s="614"/>
      <c r="X344" s="629">
        <f>SUM(X337:Y343)</f>
        <v>0</v>
      </c>
      <c r="Y344" s="629"/>
      <c r="Z344" s="630">
        <f>SUM(Z337:AA343)</f>
        <v>0</v>
      </c>
      <c r="AA344" s="630"/>
      <c r="AB344" s="325"/>
      <c r="AC344" s="26"/>
      <c r="AD344" s="22"/>
      <c r="AE344" s="3"/>
      <c r="AF344" s="3"/>
      <c r="AG344" s="223"/>
      <c r="AH344" s="223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20"/>
      <c r="AV344" s="220"/>
      <c r="AW344" s="220"/>
      <c r="AX344" s="220"/>
      <c r="AY344" s="220"/>
      <c r="AZ344" s="220"/>
      <c r="BA344" s="220"/>
    </row>
    <row r="345" spans="1:53" ht="13.5" customHeight="1">
      <c r="A345" s="633" t="s">
        <v>129</v>
      </c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633"/>
      <c r="AG345" s="633"/>
      <c r="AH345" s="633"/>
      <c r="AI345" s="633"/>
      <c r="AJ345" s="633"/>
      <c r="AK345" s="633"/>
      <c r="AL345" s="633"/>
      <c r="AM345" s="633"/>
      <c r="AN345" s="633"/>
      <c r="AO345" s="633"/>
      <c r="AP345" s="633"/>
      <c r="AQ345" s="633"/>
      <c r="AR345" s="633"/>
      <c r="AS345" s="633"/>
      <c r="AT345" s="633"/>
      <c r="AU345" s="633"/>
      <c r="AV345" s="633"/>
      <c r="AW345" s="633"/>
      <c r="AX345" s="633"/>
      <c r="AY345" s="633"/>
      <c r="AZ345" s="633"/>
      <c r="BA345" s="633"/>
    </row>
    <row r="346" spans="1:53" ht="15.75">
      <c r="A346" s="672" t="s">
        <v>12</v>
      </c>
      <c r="B346" s="594" t="s">
        <v>25</v>
      </c>
      <c r="C346" s="594" t="s">
        <v>26</v>
      </c>
      <c r="D346" s="594" t="s">
        <v>27</v>
      </c>
      <c r="E346" s="597" t="s">
        <v>28</v>
      </c>
      <c r="F346" s="600" t="s">
        <v>29</v>
      </c>
      <c r="G346" s="603" t="s">
        <v>30</v>
      </c>
      <c r="H346" s="603"/>
      <c r="I346" s="594" t="s">
        <v>31</v>
      </c>
      <c r="J346" s="604" t="s">
        <v>32</v>
      </c>
      <c r="K346" s="615" t="s">
        <v>33</v>
      </c>
      <c r="L346" s="594" t="s">
        <v>34</v>
      </c>
      <c r="M346" s="618" t="s">
        <v>35</v>
      </c>
      <c r="N346" s="612" t="s">
        <v>36</v>
      </c>
      <c r="O346" s="603" t="s">
        <v>37</v>
      </c>
      <c r="P346" s="603"/>
      <c r="Q346" s="603"/>
      <c r="R346" s="603"/>
      <c r="S346" s="603"/>
      <c r="T346" s="603"/>
      <c r="U346" s="603"/>
      <c r="V346" s="620" t="s">
        <v>38</v>
      </c>
      <c r="W346" s="612" t="s">
        <v>39</v>
      </c>
      <c r="X346" s="603" t="s">
        <v>40</v>
      </c>
      <c r="Y346" s="603"/>
      <c r="Z346" s="603"/>
      <c r="AA346" s="603"/>
      <c r="AB346" s="669" t="s">
        <v>431</v>
      </c>
      <c r="AC346" s="671" t="s">
        <v>432</v>
      </c>
      <c r="AD346" s="21"/>
      <c r="AE346" s="21"/>
      <c r="AF346" s="21"/>
      <c r="AG346" s="21"/>
      <c r="AH346" s="21"/>
      <c r="AI346" s="637"/>
      <c r="AJ346" s="635"/>
      <c r="AK346" s="635"/>
      <c r="AL346" s="635"/>
      <c r="AM346" s="635"/>
      <c r="AN346" s="635"/>
      <c r="AO346" s="635"/>
      <c r="AP346" s="635"/>
      <c r="AQ346" s="635"/>
      <c r="AR346" s="635"/>
      <c r="AS346" s="635"/>
      <c r="AT346" s="635"/>
      <c r="AU346" s="635"/>
      <c r="AV346" s="635"/>
      <c r="AW346" s="635"/>
      <c r="AX346" s="635"/>
      <c r="AY346" s="635"/>
      <c r="AZ346" s="635"/>
      <c r="BA346" s="635"/>
    </row>
    <row r="347" spans="1:53" ht="15.75">
      <c r="A347" s="673"/>
      <c r="B347" s="595"/>
      <c r="C347" s="595"/>
      <c r="D347" s="595"/>
      <c r="E347" s="598"/>
      <c r="F347" s="601"/>
      <c r="G347" s="603"/>
      <c r="H347" s="603"/>
      <c r="I347" s="595"/>
      <c r="J347" s="605"/>
      <c r="K347" s="616"/>
      <c r="L347" s="595"/>
      <c r="M347" s="619"/>
      <c r="N347" s="612"/>
      <c r="O347" s="603" t="s">
        <v>41</v>
      </c>
      <c r="P347" s="603" t="s">
        <v>42</v>
      </c>
      <c r="Q347" s="603" t="s">
        <v>43</v>
      </c>
      <c r="R347" s="613" t="s">
        <v>44</v>
      </c>
      <c r="S347" s="614" t="s">
        <v>45</v>
      </c>
      <c r="T347" s="603" t="s">
        <v>46</v>
      </c>
      <c r="U347" s="603" t="s">
        <v>47</v>
      </c>
      <c r="V347" s="620"/>
      <c r="W347" s="612"/>
      <c r="X347" s="603" t="s">
        <v>13</v>
      </c>
      <c r="Y347" s="603" t="s">
        <v>48</v>
      </c>
      <c r="Z347" s="603" t="s">
        <v>49</v>
      </c>
      <c r="AA347" s="603" t="s">
        <v>47</v>
      </c>
      <c r="AB347" s="670"/>
      <c r="AC347" s="671"/>
      <c r="AD347" s="21"/>
      <c r="AE347" s="21"/>
      <c r="AF347" s="21"/>
      <c r="AG347" s="21"/>
      <c r="AH347" s="21"/>
      <c r="AI347" s="637"/>
      <c r="AJ347" s="635"/>
      <c r="AK347" s="635"/>
      <c r="AL347" s="635"/>
      <c r="AM347" s="635"/>
      <c r="AN347" s="635"/>
      <c r="AO347" s="635"/>
      <c r="AP347" s="635"/>
      <c r="AQ347" s="635"/>
      <c r="AR347" s="635"/>
      <c r="AS347" s="636"/>
      <c r="AT347" s="636"/>
      <c r="AU347" s="636"/>
      <c r="AV347" s="636"/>
      <c r="AW347" s="636"/>
      <c r="AX347" s="636"/>
      <c r="AY347" s="636"/>
      <c r="AZ347" s="636"/>
      <c r="BA347" s="636"/>
    </row>
    <row r="348" spans="1:53" ht="15.75" customHeight="1">
      <c r="A348" s="674"/>
      <c r="B348" s="596"/>
      <c r="C348" s="596"/>
      <c r="D348" s="596"/>
      <c r="E348" s="599"/>
      <c r="F348" s="602"/>
      <c r="G348" s="214" t="s">
        <v>50</v>
      </c>
      <c r="H348" s="214" t="s">
        <v>51</v>
      </c>
      <c r="I348" s="596"/>
      <c r="J348" s="606"/>
      <c r="K348" s="617"/>
      <c r="L348" s="596"/>
      <c r="M348" s="619"/>
      <c r="N348" s="612"/>
      <c r="O348" s="603"/>
      <c r="P348" s="603"/>
      <c r="Q348" s="603"/>
      <c r="R348" s="613"/>
      <c r="S348" s="614"/>
      <c r="T348" s="603"/>
      <c r="U348" s="603"/>
      <c r="V348" s="620"/>
      <c r="W348" s="612"/>
      <c r="X348" s="603"/>
      <c r="Y348" s="603"/>
      <c r="Z348" s="603"/>
      <c r="AA348" s="603"/>
      <c r="AB348" s="670"/>
      <c r="AC348" s="671"/>
      <c r="AD348" s="21"/>
      <c r="AE348" s="21"/>
      <c r="AF348" s="21"/>
      <c r="AG348" s="21"/>
      <c r="AH348" s="21"/>
      <c r="AI348" s="637"/>
      <c r="AJ348" s="635"/>
      <c r="AK348" s="635"/>
      <c r="AL348" s="220"/>
      <c r="AM348" s="220"/>
      <c r="AN348" s="220"/>
      <c r="AO348" s="220"/>
      <c r="AP348" s="220"/>
      <c r="AQ348" s="220"/>
      <c r="AR348" s="220"/>
      <c r="AS348" s="21"/>
      <c r="AT348" s="21"/>
      <c r="AU348" s="21"/>
      <c r="AV348" s="221"/>
      <c r="AW348" s="220"/>
      <c r="AX348" s="220"/>
      <c r="AY348" s="220"/>
      <c r="AZ348" s="220"/>
      <c r="BA348" s="220"/>
    </row>
    <row r="349" spans="1:53" ht="17.25">
      <c r="A349" s="28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SUM('13:20'!G349)</f>
        <v>0</v>
      </c>
      <c r="H349" s="95">
        <f t="shared" ref="H349:H369" si="75">D349*G349</f>
        <v>0</v>
      </c>
      <c r="I349" s="93">
        <f>SUM('13:20'!I349)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SUM('13:20'!O349)</f>
        <v>0</v>
      </c>
      <c r="P349" s="93">
        <f>SUM('13:20'!P349)</f>
        <v>0</v>
      </c>
      <c r="Q349" s="93">
        <f>SUM('13:20'!Q349)</f>
        <v>0</v>
      </c>
      <c r="R349" s="93">
        <f>SUM('13:20'!R349)</f>
        <v>0</v>
      </c>
      <c r="S349" s="93">
        <f>SUM('13:20'!S349)</f>
        <v>0</v>
      </c>
      <c r="T349" s="93">
        <f>SUM('13:20'!T349)</f>
        <v>0</v>
      </c>
      <c r="U349" s="93">
        <f>SUM('13:20'!U349)</f>
        <v>0</v>
      </c>
      <c r="V349" s="202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SUM('13:20'!X349)</f>
        <v>0</v>
      </c>
      <c r="Y349" s="93">
        <f>SUM('13:20'!Y349)</f>
        <v>0</v>
      </c>
      <c r="Z349" s="93">
        <f>SUM('13:20'!Z349)</f>
        <v>0</v>
      </c>
      <c r="AA349" s="93">
        <f>SUM('13:20'!AA349)</f>
        <v>0</v>
      </c>
      <c r="AB349" s="328">
        <v>0.65</v>
      </c>
      <c r="AC349" s="238">
        <f t="shared" ref="AC349:AC414" si="79">AB349*G349</f>
        <v>0</v>
      </c>
      <c r="AD349" s="223"/>
      <c r="AE349" s="54"/>
      <c r="AF349" s="54"/>
      <c r="AG349" s="54"/>
      <c r="AH349" s="54"/>
      <c r="AI349" s="57"/>
      <c r="AJ349" s="57"/>
      <c r="AK349" s="57"/>
      <c r="AL349" s="222"/>
      <c r="AM349" s="54"/>
      <c r="AN349" s="222"/>
      <c r="AO349" s="222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SUM('13:20'!G350)</f>
        <v>0</v>
      </c>
      <c r="H350" s="95">
        <f t="shared" si="75"/>
        <v>0</v>
      </c>
      <c r="I350" s="93">
        <f>SUM('13:20'!I350)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SUM('13:20'!O350)</f>
        <v>0</v>
      </c>
      <c r="P350" s="93">
        <f>SUM('13:20'!P350)</f>
        <v>0</v>
      </c>
      <c r="Q350" s="93">
        <f>SUM('13:20'!Q350)</f>
        <v>0</v>
      </c>
      <c r="R350" s="93">
        <f>SUM('13:20'!R350)</f>
        <v>0</v>
      </c>
      <c r="S350" s="93">
        <f>SUM('13:20'!S350)</f>
        <v>0</v>
      </c>
      <c r="T350" s="93">
        <f>SUM('13:20'!T350)</f>
        <v>0</v>
      </c>
      <c r="U350" s="93">
        <f>SUM('13:20'!U350)</f>
        <v>0</v>
      </c>
      <c r="V350" s="202">
        <f t="shared" si="77"/>
        <v>0</v>
      </c>
      <c r="W350" s="33" t="str">
        <f t="shared" si="78"/>
        <v/>
      </c>
      <c r="X350" s="93">
        <f>SUM('13:20'!X350)</f>
        <v>0</v>
      </c>
      <c r="Y350" s="93">
        <f>SUM('13:20'!Y350)</f>
        <v>0</v>
      </c>
      <c r="Z350" s="93">
        <f>SUM('13:20'!Z350)</f>
        <v>0</v>
      </c>
      <c r="AA350" s="93">
        <f>SUM('13:20'!AA350)</f>
        <v>0</v>
      </c>
      <c r="AB350" s="315">
        <v>0.48</v>
      </c>
      <c r="AC350" s="238">
        <f t="shared" si="79"/>
        <v>0</v>
      </c>
      <c r="AD350" s="223"/>
      <c r="AE350" s="54"/>
      <c r="AF350" s="54"/>
      <c r="AG350" s="54"/>
      <c r="AH350" s="54"/>
      <c r="AI350" s="57"/>
      <c r="AJ350" s="57"/>
      <c r="AK350" s="57"/>
      <c r="AL350" s="54"/>
      <c r="AM350" s="54"/>
      <c r="AN350" s="222"/>
      <c r="AO350" s="54"/>
      <c r="AP350" s="222"/>
      <c r="AQ350" s="54"/>
      <c r="AR350" s="54"/>
      <c r="AS350" s="222"/>
      <c r="AT350" s="222"/>
      <c r="AU350" s="222"/>
      <c r="AV350" s="222"/>
      <c r="AW350" s="55"/>
      <c r="AX350" s="54"/>
      <c r="AY350" s="54"/>
      <c r="AZ350" s="54"/>
      <c r="BA350" s="54"/>
    </row>
    <row r="351" spans="1:53" ht="17.25">
      <c r="A351" s="27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SUM('13:20'!G351)</f>
        <v>0</v>
      </c>
      <c r="H351" s="95">
        <f t="shared" si="75"/>
        <v>0</v>
      </c>
      <c r="I351" s="93">
        <f>SUM('13:20'!I351)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SUM('13:20'!O351)</f>
        <v>0</v>
      </c>
      <c r="P351" s="93">
        <f>SUM('13:20'!P351)</f>
        <v>0</v>
      </c>
      <c r="Q351" s="93">
        <f>SUM('13:20'!Q351)</f>
        <v>0</v>
      </c>
      <c r="R351" s="93">
        <f>SUM('13:20'!R351)</f>
        <v>0</v>
      </c>
      <c r="S351" s="93">
        <f>SUM('13:20'!S351)</f>
        <v>0</v>
      </c>
      <c r="T351" s="93">
        <f>SUM('13:20'!T351)</f>
        <v>0</v>
      </c>
      <c r="U351" s="93">
        <f>SUM('13:20'!U351)</f>
        <v>0</v>
      </c>
      <c r="V351" s="202">
        <f t="shared" si="77"/>
        <v>0</v>
      </c>
      <c r="W351" s="33" t="str">
        <f t="shared" si="78"/>
        <v/>
      </c>
      <c r="X351" s="93">
        <f>SUM('13:20'!X351)</f>
        <v>0</v>
      </c>
      <c r="Y351" s="93">
        <f>SUM('13:20'!Y351)</f>
        <v>0</v>
      </c>
      <c r="Z351" s="93">
        <f>SUM('13:20'!Z351)</f>
        <v>0</v>
      </c>
      <c r="AA351" s="93">
        <f>SUM('13:20'!AA351)</f>
        <v>0</v>
      </c>
      <c r="AB351" s="315">
        <v>0.43</v>
      </c>
      <c r="AC351" s="238">
        <f t="shared" si="79"/>
        <v>0</v>
      </c>
      <c r="AD351" s="223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22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SUM('13:20'!G352)</f>
        <v>0</v>
      </c>
      <c r="H352" s="95">
        <f t="shared" si="75"/>
        <v>0</v>
      </c>
      <c r="I352" s="93">
        <f>SUM('13:20'!I352)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SUM('13:20'!O352)</f>
        <v>0</v>
      </c>
      <c r="P352" s="93">
        <f>SUM('13:20'!P352)</f>
        <v>0</v>
      </c>
      <c r="Q352" s="93">
        <f>SUM('13:20'!Q352)</f>
        <v>0</v>
      </c>
      <c r="R352" s="93">
        <f>SUM('13:20'!R352)</f>
        <v>0</v>
      </c>
      <c r="S352" s="93">
        <f>SUM('13:20'!S352)</f>
        <v>0</v>
      </c>
      <c r="T352" s="93">
        <f>SUM('13:20'!T352)</f>
        <v>0</v>
      </c>
      <c r="U352" s="93">
        <f>SUM('13:20'!U352)</f>
        <v>0</v>
      </c>
      <c r="V352" s="202">
        <f t="shared" si="77"/>
        <v>0</v>
      </c>
      <c r="W352" s="33" t="str">
        <f t="shared" si="78"/>
        <v/>
      </c>
      <c r="X352" s="93">
        <f>SUM('13:20'!X352)</f>
        <v>0</v>
      </c>
      <c r="Y352" s="93">
        <f>SUM('13:20'!Y352)</f>
        <v>0</v>
      </c>
      <c r="Z352" s="93">
        <f>SUM('13:20'!Z352)</f>
        <v>0</v>
      </c>
      <c r="AA352" s="93">
        <f>SUM('13:20'!AA352)</f>
        <v>0</v>
      </c>
      <c r="AB352" s="315">
        <v>0.55000000000000004</v>
      </c>
      <c r="AC352" s="238">
        <f t="shared" si="79"/>
        <v>0</v>
      </c>
      <c r="AD352" s="22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SUM('13:20'!G353)</f>
        <v>0</v>
      </c>
      <c r="H353" s="95">
        <f t="shared" si="75"/>
        <v>0</v>
      </c>
      <c r="I353" s="93">
        <f>SUM('13:20'!I353)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SUM('13:20'!O353)</f>
        <v>0</v>
      </c>
      <c r="P353" s="93">
        <f>SUM('13:20'!P353)</f>
        <v>0</v>
      </c>
      <c r="Q353" s="93">
        <f>SUM('13:20'!Q353)</f>
        <v>0</v>
      </c>
      <c r="R353" s="93">
        <f>SUM('13:20'!R353)</f>
        <v>0</v>
      </c>
      <c r="S353" s="93">
        <f>SUM('13:20'!S353)</f>
        <v>0</v>
      </c>
      <c r="T353" s="93">
        <f>SUM('13:20'!T353)</f>
        <v>0</v>
      </c>
      <c r="U353" s="93">
        <f>SUM('13:20'!U353)</f>
        <v>0</v>
      </c>
      <c r="V353" s="202">
        <f t="shared" si="77"/>
        <v>0</v>
      </c>
      <c r="W353" s="33" t="str">
        <f t="shared" si="78"/>
        <v/>
      </c>
      <c r="X353" s="93">
        <f>SUM('13:20'!X353)</f>
        <v>0</v>
      </c>
      <c r="Y353" s="93">
        <f>SUM('13:20'!Y353)</f>
        <v>0</v>
      </c>
      <c r="Z353" s="93">
        <f>SUM('13:20'!Z353)</f>
        <v>0</v>
      </c>
      <c r="AA353" s="93">
        <f>SUM('13:20'!AA353)</f>
        <v>0</v>
      </c>
      <c r="AB353" s="315">
        <v>0.52</v>
      </c>
      <c r="AC353" s="238">
        <f t="shared" si="79"/>
        <v>0</v>
      </c>
      <c r="AD353" s="22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SUM('13:20'!G354)</f>
        <v>0</v>
      </c>
      <c r="H354" s="95">
        <f t="shared" si="75"/>
        <v>0</v>
      </c>
      <c r="I354" s="93">
        <f>SUM('13:20'!I354)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SUM('13:20'!O354)</f>
        <v>0</v>
      </c>
      <c r="P354" s="93">
        <f>SUM('13:20'!P354)</f>
        <v>0</v>
      </c>
      <c r="Q354" s="93">
        <f>SUM('13:20'!Q354)</f>
        <v>0</v>
      </c>
      <c r="R354" s="93">
        <f>SUM('13:20'!R354)</f>
        <v>0</v>
      </c>
      <c r="S354" s="93">
        <f>SUM('13:20'!S354)</f>
        <v>0</v>
      </c>
      <c r="T354" s="93">
        <f>SUM('13:20'!T354)</f>
        <v>0</v>
      </c>
      <c r="U354" s="93">
        <f>SUM('13:20'!U354)</f>
        <v>0</v>
      </c>
      <c r="V354" s="202">
        <f t="shared" si="77"/>
        <v>0</v>
      </c>
      <c r="W354" s="33" t="str">
        <f t="shared" si="78"/>
        <v/>
      </c>
      <c r="X354" s="93">
        <f>SUM('13:20'!X354)</f>
        <v>0</v>
      </c>
      <c r="Y354" s="93">
        <f>SUM('13:20'!Y354)</f>
        <v>0</v>
      </c>
      <c r="Z354" s="93">
        <f>SUM('13:20'!Z354)</f>
        <v>0</v>
      </c>
      <c r="AA354" s="93">
        <f>SUM('13:20'!AA354)</f>
        <v>0</v>
      </c>
      <c r="AB354" s="315">
        <v>0.55000000000000004</v>
      </c>
      <c r="AC354" s="238">
        <f t="shared" si="79"/>
        <v>0</v>
      </c>
      <c r="AD354" s="22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SUM('13:20'!G355)</f>
        <v>0</v>
      </c>
      <c r="H355" s="95">
        <f t="shared" si="75"/>
        <v>0</v>
      </c>
      <c r="I355" s="93">
        <f>SUM('13:20'!I355)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SUM('13:20'!O355)</f>
        <v>0</v>
      </c>
      <c r="P355" s="93">
        <f>SUM('13:20'!P355)</f>
        <v>0</v>
      </c>
      <c r="Q355" s="93">
        <f>SUM('13:20'!Q355)</f>
        <v>0</v>
      </c>
      <c r="R355" s="93">
        <f>SUM('13:20'!R355)</f>
        <v>0</v>
      </c>
      <c r="S355" s="93">
        <f>SUM('13:20'!S355)</f>
        <v>0</v>
      </c>
      <c r="T355" s="93">
        <f>SUM('13:20'!T355)</f>
        <v>0</v>
      </c>
      <c r="U355" s="93">
        <f>SUM('13:20'!U355)</f>
        <v>0</v>
      </c>
      <c r="V355" s="202">
        <f t="shared" si="77"/>
        <v>0</v>
      </c>
      <c r="W355" s="33" t="str">
        <f t="shared" si="78"/>
        <v/>
      </c>
      <c r="X355" s="93">
        <f>SUM('13:20'!X355)</f>
        <v>0</v>
      </c>
      <c r="Y355" s="93">
        <f>SUM('13:20'!Y355)</f>
        <v>0</v>
      </c>
      <c r="Z355" s="93">
        <f>SUM('13:20'!Z355)</f>
        <v>0</v>
      </c>
      <c r="AA355" s="93">
        <f>SUM('13:20'!AA355)</f>
        <v>0</v>
      </c>
      <c r="AB355" s="315">
        <v>0.45</v>
      </c>
      <c r="AC355" s="238">
        <f t="shared" si="79"/>
        <v>0</v>
      </c>
      <c r="AD355" s="22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SUM('13:20'!G356)</f>
        <v>0</v>
      </c>
      <c r="H356" s="95">
        <f t="shared" si="75"/>
        <v>0</v>
      </c>
      <c r="I356" s="93">
        <f>SUM('13:20'!I356)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SUM('13:20'!O356)</f>
        <v>0</v>
      </c>
      <c r="P356" s="93">
        <f>SUM('13:20'!P356)</f>
        <v>0</v>
      </c>
      <c r="Q356" s="93">
        <f>SUM('13:20'!Q356)</f>
        <v>0</v>
      </c>
      <c r="R356" s="93">
        <f>SUM('13:20'!R356)</f>
        <v>0</v>
      </c>
      <c r="S356" s="93">
        <f>SUM('13:20'!S356)</f>
        <v>0</v>
      </c>
      <c r="T356" s="93">
        <f>SUM('13:20'!T356)</f>
        <v>0</v>
      </c>
      <c r="U356" s="93">
        <f>SUM('13:20'!U356)</f>
        <v>0</v>
      </c>
      <c r="V356" s="202">
        <f t="shared" si="77"/>
        <v>0</v>
      </c>
      <c r="W356" s="33" t="str">
        <f t="shared" si="78"/>
        <v/>
      </c>
      <c r="X356" s="93">
        <f>SUM('13:20'!X356)</f>
        <v>0</v>
      </c>
      <c r="Y356" s="93">
        <f>SUM('13:20'!Y356)</f>
        <v>0</v>
      </c>
      <c r="Z356" s="93">
        <f>SUM('13:20'!Z356)</f>
        <v>0</v>
      </c>
      <c r="AA356" s="93">
        <f>SUM('13:20'!AA356)</f>
        <v>0</v>
      </c>
      <c r="AB356" s="315">
        <v>0.45</v>
      </c>
      <c r="AC356" s="238">
        <f t="shared" si="79"/>
        <v>0</v>
      </c>
      <c r="AD356" s="22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SUM('13:20'!G357)</f>
        <v>0</v>
      </c>
      <c r="H357" s="95">
        <f t="shared" si="75"/>
        <v>0</v>
      </c>
      <c r="I357" s="93">
        <f>SUM('13:20'!I357)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SUM('13:20'!O357)</f>
        <v>0</v>
      </c>
      <c r="P357" s="93">
        <f>SUM('13:20'!P357)</f>
        <v>0</v>
      </c>
      <c r="Q357" s="93">
        <f>SUM('13:20'!Q357)</f>
        <v>0</v>
      </c>
      <c r="R357" s="93">
        <f>SUM('13:20'!R357)</f>
        <v>0</v>
      </c>
      <c r="S357" s="93">
        <f>SUM('13:20'!S357)</f>
        <v>0</v>
      </c>
      <c r="T357" s="93">
        <f>SUM('13:20'!T357)</f>
        <v>0</v>
      </c>
      <c r="U357" s="93">
        <f>SUM('13:20'!U357)</f>
        <v>0</v>
      </c>
      <c r="V357" s="202">
        <f t="shared" si="77"/>
        <v>0</v>
      </c>
      <c r="W357" s="33" t="str">
        <f t="shared" si="78"/>
        <v/>
      </c>
      <c r="X357" s="93">
        <f>SUM('13:20'!X357)</f>
        <v>0</v>
      </c>
      <c r="Y357" s="93">
        <f>SUM('13:20'!Y357)</f>
        <v>0</v>
      </c>
      <c r="Z357" s="93">
        <f>SUM('13:20'!Z357)</f>
        <v>0</v>
      </c>
      <c r="AA357" s="93">
        <f>SUM('13:20'!AA357)</f>
        <v>0</v>
      </c>
      <c r="AB357" s="315">
        <v>0.61</v>
      </c>
      <c r="AC357" s="238">
        <f t="shared" si="79"/>
        <v>0</v>
      </c>
      <c r="AD357" s="223"/>
      <c r="AE357" s="54"/>
      <c r="AF357" s="54"/>
      <c r="AG357" s="54"/>
      <c r="AH357" s="54"/>
      <c r="AI357" s="57"/>
      <c r="AJ357" s="57"/>
      <c r="AK357" s="57"/>
      <c r="AL357" s="222"/>
      <c r="AM357" s="54"/>
      <c r="AN357" s="54"/>
      <c r="AO357" s="54"/>
      <c r="AP357" s="222"/>
      <c r="AQ357" s="222"/>
      <c r="AR357" s="222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SUM('13:20'!G358)</f>
        <v>0</v>
      </c>
      <c r="H358" s="95">
        <f t="shared" si="75"/>
        <v>0</v>
      </c>
      <c r="I358" s="93">
        <f>SUM('13:20'!I358)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SUM('13:20'!O358)</f>
        <v>0</v>
      </c>
      <c r="P358" s="93">
        <f>SUM('13:20'!P358)</f>
        <v>0</v>
      </c>
      <c r="Q358" s="93">
        <f>SUM('13:20'!Q358)</f>
        <v>0</v>
      </c>
      <c r="R358" s="93">
        <f>SUM('13:20'!R358)</f>
        <v>0</v>
      </c>
      <c r="S358" s="93">
        <f>SUM('13:20'!S358)</f>
        <v>0</v>
      </c>
      <c r="T358" s="93">
        <f>SUM('13:20'!T358)</f>
        <v>0</v>
      </c>
      <c r="U358" s="93">
        <f>SUM('13:20'!U358)</f>
        <v>0</v>
      </c>
      <c r="V358" s="202">
        <f t="shared" si="77"/>
        <v>0</v>
      </c>
      <c r="W358" s="33" t="str">
        <f t="shared" si="78"/>
        <v/>
      </c>
      <c r="X358" s="93">
        <f>SUM('13:20'!X358)</f>
        <v>0</v>
      </c>
      <c r="Y358" s="93">
        <f>SUM('13:20'!Y358)</f>
        <v>0</v>
      </c>
      <c r="Z358" s="93">
        <f>SUM('13:20'!Z358)</f>
        <v>0</v>
      </c>
      <c r="AA358" s="93">
        <f>SUM('13:20'!AA358)</f>
        <v>0</v>
      </c>
      <c r="AB358" s="315">
        <v>0.61</v>
      </c>
      <c r="AC358" s="238">
        <f t="shared" si="79"/>
        <v>0</v>
      </c>
      <c r="AD358" s="22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SUM('13:20'!G359)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315"/>
      <c r="AC359" s="238">
        <f t="shared" si="79"/>
        <v>0</v>
      </c>
      <c r="AD359" s="25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SUM('13:20'!G360)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315"/>
      <c r="AC360" s="238">
        <f t="shared" si="79"/>
        <v>0</v>
      </c>
      <c r="AD360" s="25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SUM('13:20'!G361)</f>
        <v>0</v>
      </c>
      <c r="H361" s="95">
        <f t="shared" si="75"/>
        <v>0</v>
      </c>
      <c r="I361" s="93">
        <f>SUM('13:20'!I361)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SUM('13:20'!O361)</f>
        <v>0</v>
      </c>
      <c r="P361" s="93">
        <f>SUM('13:20'!P361)</f>
        <v>0</v>
      </c>
      <c r="Q361" s="93">
        <f>SUM('13:20'!Q361)</f>
        <v>0</v>
      </c>
      <c r="R361" s="93">
        <f>SUM('13:20'!R361)</f>
        <v>0</v>
      </c>
      <c r="S361" s="93">
        <f>SUM('13:20'!S361)</f>
        <v>0</v>
      </c>
      <c r="T361" s="93">
        <f>SUM('13:20'!T361)</f>
        <v>0</v>
      </c>
      <c r="U361" s="93">
        <f>SUM('13:20'!U361)</f>
        <v>0</v>
      </c>
      <c r="V361" s="202">
        <f t="shared" si="77"/>
        <v>0</v>
      </c>
      <c r="W361" s="33" t="str">
        <f t="shared" si="78"/>
        <v/>
      </c>
      <c r="X361" s="93">
        <f>SUM('13:20'!X361)</f>
        <v>0</v>
      </c>
      <c r="Y361" s="93">
        <f>SUM('13:20'!Y361)</f>
        <v>0</v>
      </c>
      <c r="Z361" s="93">
        <f>SUM('13:20'!Z361)</f>
        <v>0</v>
      </c>
      <c r="AA361" s="93">
        <f>SUM('13:20'!AA361)</f>
        <v>0</v>
      </c>
      <c r="AB361" s="315">
        <v>0.55000000000000004</v>
      </c>
      <c r="AC361" s="238">
        <f t="shared" si="79"/>
        <v>0</v>
      </c>
      <c r="AD361" s="22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SUM('13:20'!G362)</f>
        <v>0</v>
      </c>
      <c r="H362" s="95">
        <f t="shared" si="75"/>
        <v>0</v>
      </c>
      <c r="I362" s="93">
        <f>SUM('13:20'!I362)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SUM('13:20'!O362)</f>
        <v>0</v>
      </c>
      <c r="P362" s="93">
        <f>SUM('13:20'!P362)</f>
        <v>0</v>
      </c>
      <c r="Q362" s="93">
        <f>SUM('13:20'!Q362)</f>
        <v>0</v>
      </c>
      <c r="R362" s="93">
        <f>SUM('13:20'!R362)</f>
        <v>0</v>
      </c>
      <c r="S362" s="93">
        <f>SUM('13:20'!S362)</f>
        <v>0</v>
      </c>
      <c r="T362" s="93">
        <f>SUM('13:20'!T362)</f>
        <v>0</v>
      </c>
      <c r="U362" s="93">
        <f>SUM('13:20'!U362)</f>
        <v>0</v>
      </c>
      <c r="V362" s="202">
        <f t="shared" si="77"/>
        <v>0</v>
      </c>
      <c r="W362" s="33" t="str">
        <f t="shared" si="78"/>
        <v/>
      </c>
      <c r="X362" s="93">
        <f>SUM('13:20'!X362)</f>
        <v>0</v>
      </c>
      <c r="Y362" s="93">
        <f>SUM('13:20'!Y362)</f>
        <v>0</v>
      </c>
      <c r="Z362" s="93">
        <f>SUM('13:20'!Z362)</f>
        <v>0</v>
      </c>
      <c r="AA362" s="93">
        <f>SUM('13:20'!AA362)</f>
        <v>0</v>
      </c>
      <c r="AB362" s="315">
        <v>0.45</v>
      </c>
      <c r="AC362" s="238">
        <f t="shared" si="79"/>
        <v>0</v>
      </c>
      <c r="AD362" s="22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SUM('13:20'!G363)</f>
        <v>0</v>
      </c>
      <c r="H363" s="95">
        <f t="shared" si="75"/>
        <v>0</v>
      </c>
      <c r="I363" s="93">
        <f>SUM('13:20'!I363)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SUM('13:20'!O363)</f>
        <v>0</v>
      </c>
      <c r="P363" s="93">
        <f>SUM('13:20'!P363)</f>
        <v>0</v>
      </c>
      <c r="Q363" s="93">
        <f>SUM('13:20'!Q363)</f>
        <v>0</v>
      </c>
      <c r="R363" s="93">
        <f>SUM('13:20'!R363)</f>
        <v>0</v>
      </c>
      <c r="S363" s="93">
        <f>SUM('13:20'!S363)</f>
        <v>0</v>
      </c>
      <c r="T363" s="93">
        <f>SUM('13:20'!T363)</f>
        <v>0</v>
      </c>
      <c r="U363" s="93">
        <f>SUM('13:20'!U363)</f>
        <v>0</v>
      </c>
      <c r="V363" s="202">
        <f t="shared" si="77"/>
        <v>0</v>
      </c>
      <c r="W363" s="33" t="str">
        <f t="shared" si="78"/>
        <v/>
      </c>
      <c r="X363" s="93">
        <f>SUM('13:20'!X363)</f>
        <v>0</v>
      </c>
      <c r="Y363" s="93">
        <f>SUM('13:20'!Y363)</f>
        <v>0</v>
      </c>
      <c r="Z363" s="93">
        <f>SUM('13:20'!Z363)</f>
        <v>0</v>
      </c>
      <c r="AA363" s="93">
        <f>SUM('13:20'!AA363)</f>
        <v>0</v>
      </c>
      <c r="AB363" s="315">
        <v>0.45</v>
      </c>
      <c r="AC363" s="238">
        <f t="shared" si="79"/>
        <v>0</v>
      </c>
      <c r="AD363" s="22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6">
        <v>30100003</v>
      </c>
      <c r="B364" s="139" t="s">
        <v>198</v>
      </c>
      <c r="C364" s="213" t="s">
        <v>190</v>
      </c>
      <c r="D364" s="107">
        <v>4.8</v>
      </c>
      <c r="E364" s="17"/>
      <c r="F364" s="6"/>
      <c r="G364" s="93">
        <f>SUM('13:20'!G364)</f>
        <v>0</v>
      </c>
      <c r="H364" s="95">
        <f t="shared" si="75"/>
        <v>0</v>
      </c>
      <c r="I364" s="93">
        <f>SUM('13:20'!I364)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SUM('13:20'!O364)</f>
        <v>0</v>
      </c>
      <c r="P364" s="93">
        <f>SUM('13:20'!P364)</f>
        <v>0</v>
      </c>
      <c r="Q364" s="93">
        <f>SUM('13:20'!Q364)</f>
        <v>0</v>
      </c>
      <c r="R364" s="93">
        <f>SUM('13:20'!R364)</f>
        <v>0</v>
      </c>
      <c r="S364" s="93">
        <f>SUM('13:20'!S364)</f>
        <v>0</v>
      </c>
      <c r="T364" s="93">
        <f>SUM('13:20'!T364)</f>
        <v>0</v>
      </c>
      <c r="U364" s="93">
        <f>SUM('13:20'!U364)</f>
        <v>0</v>
      </c>
      <c r="V364" s="202">
        <f t="shared" si="77"/>
        <v>0</v>
      </c>
      <c r="W364" s="33" t="str">
        <f t="shared" si="78"/>
        <v/>
      </c>
      <c r="X364" s="93">
        <f>SUM('13:20'!X364)</f>
        <v>0</v>
      </c>
      <c r="Y364" s="93">
        <f>SUM('13:20'!Y364)</f>
        <v>0</v>
      </c>
      <c r="Z364" s="93">
        <f>SUM('13:20'!Z364)</f>
        <v>0</v>
      </c>
      <c r="AA364" s="93">
        <f>SUM('13:20'!AA364)</f>
        <v>0</v>
      </c>
      <c r="AB364" s="315">
        <v>0.95</v>
      </c>
      <c r="AC364" s="238">
        <f t="shared" si="79"/>
        <v>0</v>
      </c>
      <c r="AD364" s="223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6">
        <v>30100004</v>
      </c>
      <c r="B365" s="139" t="s">
        <v>198</v>
      </c>
      <c r="C365" s="213" t="s">
        <v>187</v>
      </c>
      <c r="D365" s="107">
        <v>4.8</v>
      </c>
      <c r="E365" s="17"/>
      <c r="F365" s="6"/>
      <c r="G365" s="93">
        <f>SUM('13:20'!G365)</f>
        <v>0</v>
      </c>
      <c r="H365" s="95">
        <f t="shared" si="75"/>
        <v>0</v>
      </c>
      <c r="I365" s="93">
        <f>SUM('13:20'!I365)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SUM('13:20'!O365)</f>
        <v>0</v>
      </c>
      <c r="P365" s="93">
        <f>SUM('13:20'!P365)</f>
        <v>0</v>
      </c>
      <c r="Q365" s="93">
        <f>SUM('13:20'!Q365)</f>
        <v>0</v>
      </c>
      <c r="R365" s="93">
        <f>SUM('13:20'!R365)</f>
        <v>0</v>
      </c>
      <c r="S365" s="93">
        <f>SUM('13:20'!S365)</f>
        <v>0</v>
      </c>
      <c r="T365" s="93">
        <f>SUM('13:20'!T365)</f>
        <v>0</v>
      </c>
      <c r="U365" s="93">
        <f>SUM('13:20'!U365)</f>
        <v>0</v>
      </c>
      <c r="V365" s="202"/>
      <c r="W365" s="33"/>
      <c r="X365" s="93">
        <f>SUM('13:20'!X365)</f>
        <v>0</v>
      </c>
      <c r="Y365" s="93">
        <f>SUM('13:20'!Y365)</f>
        <v>0</v>
      </c>
      <c r="Z365" s="93">
        <f>SUM('13:20'!Z365)</f>
        <v>0</v>
      </c>
      <c r="AA365" s="93">
        <f>SUM('13:20'!AA365)</f>
        <v>0</v>
      </c>
      <c r="AB365" s="315">
        <v>0.95</v>
      </c>
      <c r="AC365" s="238">
        <f t="shared" si="79"/>
        <v>0</v>
      </c>
      <c r="AD365" s="22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6">
        <v>30100006</v>
      </c>
      <c r="B366" s="139" t="s">
        <v>198</v>
      </c>
      <c r="C366" s="213" t="s">
        <v>179</v>
      </c>
      <c r="D366" s="107">
        <v>4.8</v>
      </c>
      <c r="E366" s="17"/>
      <c r="F366" s="6"/>
      <c r="G366" s="93">
        <f>SUM('13:20'!G366)</f>
        <v>0</v>
      </c>
      <c r="H366" s="95">
        <f t="shared" si="75"/>
        <v>0</v>
      </c>
      <c r="I366" s="93">
        <f>SUM('13:20'!I366)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SUM('13:20'!O366)</f>
        <v>0</v>
      </c>
      <c r="P366" s="93">
        <f>SUM('13:20'!P366)</f>
        <v>0</v>
      </c>
      <c r="Q366" s="93">
        <f>SUM('13:20'!Q366)</f>
        <v>0</v>
      </c>
      <c r="R366" s="93">
        <f>SUM('13:20'!R366)</f>
        <v>0</v>
      </c>
      <c r="S366" s="93">
        <f>SUM('13:20'!S366)</f>
        <v>0</v>
      </c>
      <c r="T366" s="93">
        <f>SUM('13:20'!T366)</f>
        <v>0</v>
      </c>
      <c r="U366" s="93">
        <f>SUM('13:20'!U366)</f>
        <v>0</v>
      </c>
      <c r="V366" s="202"/>
      <c r="W366" s="33"/>
      <c r="X366" s="93">
        <f>SUM('13:20'!X366)</f>
        <v>0</v>
      </c>
      <c r="Y366" s="93">
        <f>SUM('13:20'!Y366)</f>
        <v>0</v>
      </c>
      <c r="Z366" s="93">
        <f>SUM('13:20'!Z366)</f>
        <v>0</v>
      </c>
      <c r="AA366" s="93">
        <f>SUM('13:20'!AA366)</f>
        <v>0</v>
      </c>
      <c r="AB366" s="315">
        <v>0.95</v>
      </c>
      <c r="AC366" s="238">
        <f t="shared" si="79"/>
        <v>0</v>
      </c>
      <c r="AD366" s="22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6">
        <v>30100005</v>
      </c>
      <c r="B367" s="139" t="s">
        <v>198</v>
      </c>
      <c r="C367" s="213" t="s">
        <v>199</v>
      </c>
      <c r="D367" s="107">
        <v>4.8</v>
      </c>
      <c r="E367" s="17"/>
      <c r="F367" s="6"/>
      <c r="G367" s="93">
        <f>SUM('13:20'!G367)</f>
        <v>0</v>
      </c>
      <c r="H367" s="95">
        <f t="shared" si="75"/>
        <v>0</v>
      </c>
      <c r="I367" s="93">
        <f>SUM('13:20'!I367)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SUM('13:20'!O367)</f>
        <v>0</v>
      </c>
      <c r="P367" s="93">
        <f>SUM('13:20'!P367)</f>
        <v>0</v>
      </c>
      <c r="Q367" s="93">
        <f>SUM('13:20'!Q367)</f>
        <v>0</v>
      </c>
      <c r="R367" s="93">
        <f>SUM('13:20'!R367)</f>
        <v>0</v>
      </c>
      <c r="S367" s="93">
        <f>SUM('13:20'!S367)</f>
        <v>0</v>
      </c>
      <c r="T367" s="93">
        <f>SUM('13:20'!T367)</f>
        <v>0</v>
      </c>
      <c r="U367" s="93">
        <f>SUM('13:20'!U367)</f>
        <v>0</v>
      </c>
      <c r="V367" s="202"/>
      <c r="W367" s="33"/>
      <c r="X367" s="93">
        <f>SUM('13:20'!X367)</f>
        <v>0</v>
      </c>
      <c r="Y367" s="93">
        <f>SUM('13:20'!Y367)</f>
        <v>0</v>
      </c>
      <c r="Z367" s="93">
        <f>SUM('13:20'!Z367)</f>
        <v>0</v>
      </c>
      <c r="AA367" s="93">
        <f>SUM('13:20'!AA367)</f>
        <v>0</v>
      </c>
      <c r="AB367" s="315">
        <v>0.95</v>
      </c>
      <c r="AC367" s="238">
        <f t="shared" si="79"/>
        <v>0</v>
      </c>
      <c r="AD367" s="22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6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SUM('13:20'!G368)</f>
        <v>0</v>
      </c>
      <c r="H368" s="95">
        <f t="shared" si="75"/>
        <v>0</v>
      </c>
      <c r="I368" s="93">
        <f>SUM('13:20'!I368)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SUM('13:20'!O368)</f>
        <v>0</v>
      </c>
      <c r="P368" s="93">
        <f>SUM('13:20'!P368)</f>
        <v>0</v>
      </c>
      <c r="Q368" s="93">
        <f>SUM('13:20'!Q368)</f>
        <v>0</v>
      </c>
      <c r="R368" s="93">
        <f>SUM('13:20'!R368)</f>
        <v>0</v>
      </c>
      <c r="S368" s="93">
        <f>SUM('13:20'!S368)</f>
        <v>0</v>
      </c>
      <c r="T368" s="93">
        <f>SUM('13:20'!T368)</f>
        <v>0</v>
      </c>
      <c r="U368" s="93">
        <f>SUM('13:20'!U368)</f>
        <v>0</v>
      </c>
      <c r="V368" s="202"/>
      <c r="W368" s="33"/>
      <c r="X368" s="93">
        <f>SUM('13:20'!X368)</f>
        <v>0</v>
      </c>
      <c r="Y368" s="93">
        <f>SUM('13:20'!Y368)</f>
        <v>0</v>
      </c>
      <c r="Z368" s="93">
        <f>SUM('13:20'!Z368)</f>
        <v>0</v>
      </c>
      <c r="AA368" s="93">
        <f>SUM('13:20'!AA368)</f>
        <v>0</v>
      </c>
      <c r="AB368" s="315">
        <v>0.44</v>
      </c>
      <c r="AC368" s="238">
        <f t="shared" si="79"/>
        <v>0</v>
      </c>
      <c r="AD368" s="22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SUM('13:20'!G369)</f>
        <v>0</v>
      </c>
      <c r="H369" s="95">
        <f t="shared" si="75"/>
        <v>0</v>
      </c>
      <c r="I369" s="93">
        <f>SUM('13:20'!I369)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SUM('13:20'!O369)</f>
        <v>0</v>
      </c>
      <c r="P369" s="93">
        <f>SUM('13:20'!P369)</f>
        <v>0</v>
      </c>
      <c r="Q369" s="93">
        <f>SUM('13:20'!Q369)</f>
        <v>0</v>
      </c>
      <c r="R369" s="93">
        <f>SUM('13:20'!R369)</f>
        <v>0</v>
      </c>
      <c r="S369" s="93">
        <f>SUM('13:20'!S369)</f>
        <v>0</v>
      </c>
      <c r="T369" s="93">
        <f>SUM('13:20'!T369)</f>
        <v>0</v>
      </c>
      <c r="U369" s="93">
        <f>SUM('13:20'!U369)</f>
        <v>0</v>
      </c>
      <c r="V369" s="202">
        <f>SUM(X369:AA369)</f>
        <v>0</v>
      </c>
      <c r="W369" s="33" t="str">
        <f>IF(ISERROR(V369/G369),"",V369/G369)</f>
        <v/>
      </c>
      <c r="X369" s="93">
        <f>SUM('13:20'!X369)</f>
        <v>0</v>
      </c>
      <c r="Y369" s="93">
        <f>SUM('13:20'!Y369)</f>
        <v>0</v>
      </c>
      <c r="Z369" s="93">
        <f>SUM('13:20'!Z369)</f>
        <v>0</v>
      </c>
      <c r="AA369" s="93">
        <f>SUM('13:20'!AA369)</f>
        <v>0</v>
      </c>
      <c r="AB369" s="315">
        <v>0.44</v>
      </c>
      <c r="AC369" s="238">
        <f t="shared" si="79"/>
        <v>0</v>
      </c>
      <c r="AD369" s="22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07" t="s">
        <v>70</v>
      </c>
      <c r="B370" s="60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202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15"/>
      <c r="AC370" s="242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SUM('13:20'!G371)</f>
        <v>0</v>
      </c>
      <c r="H371" s="218">
        <f t="shared" ref="H371:H427" si="82">D371*G371</f>
        <v>0</v>
      </c>
      <c r="I371" s="93">
        <f>SUM('13:20'!I371)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SUM('13:20'!O371)</f>
        <v>0</v>
      </c>
      <c r="P371" s="93">
        <f>SUM('13:20'!P371)</f>
        <v>0</v>
      </c>
      <c r="Q371" s="93">
        <f>SUM('13:20'!Q371)</f>
        <v>0</v>
      </c>
      <c r="R371" s="93">
        <f>SUM('13:20'!R371)</f>
        <v>0</v>
      </c>
      <c r="S371" s="93">
        <f>SUM('13:20'!S371)</f>
        <v>0</v>
      </c>
      <c r="T371" s="93">
        <f>SUM('13:20'!T371)</f>
        <v>0</v>
      </c>
      <c r="U371" s="93">
        <f>SUM('13:20'!U371)</f>
        <v>0</v>
      </c>
      <c r="V371" s="202">
        <f>SUM(X371:AA371)</f>
        <v>0</v>
      </c>
      <c r="W371" s="33" t="str">
        <f>IF(ISERROR(V371/G371),"",V371/G371)</f>
        <v/>
      </c>
      <c r="X371" s="93">
        <f>SUM('13:20'!X371)</f>
        <v>0</v>
      </c>
      <c r="Y371" s="93">
        <f>SUM('13:20'!Y371)</f>
        <v>0</v>
      </c>
      <c r="Z371" s="93">
        <f>SUM('13:20'!Z371)</f>
        <v>0</v>
      </c>
      <c r="AA371" s="93">
        <f>SUM('13:20'!AA371)</f>
        <v>0</v>
      </c>
      <c r="AB371" s="315">
        <v>0.19</v>
      </c>
      <c r="AC371" s="238">
        <f t="shared" si="79"/>
        <v>0</v>
      </c>
      <c r="AD371" s="22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6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/>
      <c r="H372" s="218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315">
        <v>0.19</v>
      </c>
      <c r="AC372" s="238">
        <f t="shared" si="79"/>
        <v>0</v>
      </c>
      <c r="AD372" s="22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SUM('13:20'!G373)</f>
        <v>0</v>
      </c>
      <c r="H373" s="218">
        <f t="shared" si="82"/>
        <v>0</v>
      </c>
      <c r="I373" s="93">
        <f>SUM('13:20'!I373)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SUM('13:20'!O373)</f>
        <v>0</v>
      </c>
      <c r="P373" s="93">
        <f>SUM('13:20'!P373)</f>
        <v>0</v>
      </c>
      <c r="Q373" s="93">
        <f>SUM('13:20'!Q373)</f>
        <v>0</v>
      </c>
      <c r="R373" s="93">
        <f>SUM('13:20'!R373)</f>
        <v>0</v>
      </c>
      <c r="S373" s="93">
        <f>SUM('13:20'!S373)</f>
        <v>0</v>
      </c>
      <c r="T373" s="93">
        <f>SUM('13:20'!T373)</f>
        <v>0</v>
      </c>
      <c r="U373" s="93">
        <f>SUM('13:20'!U373)</f>
        <v>0</v>
      </c>
      <c r="V373" s="202">
        <f>SUM(X373:AA373)</f>
        <v>0</v>
      </c>
      <c r="W373" s="33" t="str">
        <f>IF(ISERROR(V373/G373),"",V373/G373)</f>
        <v/>
      </c>
      <c r="X373" s="93">
        <f>SUM('13:20'!X373)</f>
        <v>0</v>
      </c>
      <c r="Y373" s="93">
        <f>SUM('13:20'!Y373)</f>
        <v>0</v>
      </c>
      <c r="Z373" s="93">
        <f>SUM('13:20'!Z373)</f>
        <v>0</v>
      </c>
      <c r="AA373" s="93">
        <f>SUM('13:20'!AA373)</f>
        <v>0</v>
      </c>
      <c r="AB373" s="315">
        <v>0.19</v>
      </c>
      <c r="AC373" s="238">
        <f t="shared" si="79"/>
        <v>0</v>
      </c>
      <c r="AD373" s="22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SUM('13:20'!G374)</f>
        <v>0</v>
      </c>
      <c r="H374" s="218">
        <f t="shared" si="82"/>
        <v>0</v>
      </c>
      <c r="I374" s="93">
        <f>SUM('13:20'!I374)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SUM('13:20'!O374)</f>
        <v>0</v>
      </c>
      <c r="P374" s="93">
        <f>SUM('13:20'!P374)</f>
        <v>0</v>
      </c>
      <c r="Q374" s="93">
        <f>SUM('13:20'!Q374)</f>
        <v>0</v>
      </c>
      <c r="R374" s="93">
        <f>SUM('13:20'!R374)</f>
        <v>0</v>
      </c>
      <c r="S374" s="93">
        <f>SUM('13:20'!S374)</f>
        <v>0</v>
      </c>
      <c r="T374" s="93">
        <f>SUM('13:20'!T374)</f>
        <v>0</v>
      </c>
      <c r="U374" s="93">
        <f>SUM('13:20'!U374)</f>
        <v>0</v>
      </c>
      <c r="V374" s="202">
        <f>SUM(X374:AA374)</f>
        <v>0</v>
      </c>
      <c r="W374" s="33" t="str">
        <f>IF(ISERROR(V374/G374),"",V374/G374)</f>
        <v/>
      </c>
      <c r="X374" s="93">
        <f>SUM('13:20'!X374)</f>
        <v>0</v>
      </c>
      <c r="Y374" s="93">
        <f>SUM('13:20'!Y374)</f>
        <v>0</v>
      </c>
      <c r="Z374" s="93">
        <f>SUM('13:20'!Z374)</f>
        <v>0</v>
      </c>
      <c r="AA374" s="93">
        <f>SUM('13:20'!AA374)</f>
        <v>0</v>
      </c>
      <c r="AB374" s="315">
        <v>0.19</v>
      </c>
      <c r="AC374" s="238">
        <f t="shared" si="79"/>
        <v>0</v>
      </c>
      <c r="AD374" s="22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SUM('13:20'!G375)</f>
        <v>0</v>
      </c>
      <c r="H375" s="218">
        <f t="shared" si="82"/>
        <v>0</v>
      </c>
      <c r="I375" s="93">
        <f>SUM('13:20'!I375)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SUM('13:20'!O375)</f>
        <v>0</v>
      </c>
      <c r="P375" s="93">
        <f>SUM('13:20'!P375)</f>
        <v>0</v>
      </c>
      <c r="Q375" s="93">
        <f>SUM('13:20'!Q375)</f>
        <v>0</v>
      </c>
      <c r="R375" s="93">
        <f>SUM('13:20'!R375)</f>
        <v>0</v>
      </c>
      <c r="S375" s="93">
        <f>SUM('13:20'!S375)</f>
        <v>0</v>
      </c>
      <c r="T375" s="93">
        <f>SUM('13:20'!T375)</f>
        <v>0</v>
      </c>
      <c r="U375" s="93">
        <f>SUM('13:20'!U375)</f>
        <v>0</v>
      </c>
      <c r="V375" s="202">
        <f>SUM(X375:AA375)</f>
        <v>0</v>
      </c>
      <c r="W375" s="33" t="str">
        <f>IF(ISERROR(V375/G375),"",V375/G375)</f>
        <v/>
      </c>
      <c r="X375" s="93">
        <f>SUM('13:20'!X375)</f>
        <v>0</v>
      </c>
      <c r="Y375" s="93">
        <f>SUM('13:20'!Y375)</f>
        <v>0</v>
      </c>
      <c r="Z375" s="93">
        <f>SUM('13:20'!Z375)</f>
        <v>0</v>
      </c>
      <c r="AA375" s="93">
        <f>SUM('13:20'!AA375)</f>
        <v>0</v>
      </c>
      <c r="AB375" s="315">
        <v>0.19</v>
      </c>
      <c r="AC375" s="238">
        <f t="shared" si="79"/>
        <v>0</v>
      </c>
      <c r="AD375" s="22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6">
        <v>30100016</v>
      </c>
      <c r="B376" s="212" t="s">
        <v>414</v>
      </c>
      <c r="C376" s="183" t="s">
        <v>415</v>
      </c>
      <c r="D376" s="17"/>
      <c r="E376" s="17"/>
      <c r="F376" s="6"/>
      <c r="G376" s="93">
        <f>SUM('13:20'!G376)</f>
        <v>0</v>
      </c>
      <c r="H376" s="218">
        <f t="shared" si="82"/>
        <v>0</v>
      </c>
      <c r="I376" s="93">
        <f>SUM('13:20'!I376)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315">
        <v>0.19</v>
      </c>
      <c r="AC376" s="238">
        <f t="shared" si="79"/>
        <v>0</v>
      </c>
      <c r="AD376" s="22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6">
        <v>30100017</v>
      </c>
      <c r="B377" s="212" t="s">
        <v>414</v>
      </c>
      <c r="C377" s="183" t="s">
        <v>416</v>
      </c>
      <c r="D377" s="17"/>
      <c r="E377" s="17"/>
      <c r="F377" s="6"/>
      <c r="G377" s="93">
        <f>SUM('13:20'!G377)</f>
        <v>0</v>
      </c>
      <c r="H377" s="218">
        <f t="shared" si="82"/>
        <v>0</v>
      </c>
      <c r="I377" s="93">
        <f>SUM('13:20'!I377)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315">
        <v>0.19</v>
      </c>
      <c r="AC377" s="238">
        <f t="shared" si="79"/>
        <v>0</v>
      </c>
      <c r="AD377" s="22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6">
        <v>30100015</v>
      </c>
      <c r="B378" s="212" t="s">
        <v>414</v>
      </c>
      <c r="C378" s="183" t="s">
        <v>61</v>
      </c>
      <c r="D378" s="17"/>
      <c r="E378" s="17"/>
      <c r="F378" s="6"/>
      <c r="G378" s="93">
        <f>SUM('13:20'!G378)</f>
        <v>0</v>
      </c>
      <c r="H378" s="218">
        <f t="shared" si="82"/>
        <v>0</v>
      </c>
      <c r="I378" s="93">
        <f>SUM('13:20'!I378)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315">
        <v>0.19</v>
      </c>
      <c r="AC378" s="238">
        <f t="shared" si="79"/>
        <v>0</v>
      </c>
      <c r="AD378" s="22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SUM('13:20'!G379)</f>
        <v>0</v>
      </c>
      <c r="H379" s="218">
        <f t="shared" si="82"/>
        <v>0</v>
      </c>
      <c r="I379" s="93">
        <f>SUM('13:20'!I379)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SUM('13:20'!O379)</f>
        <v>0</v>
      </c>
      <c r="P379" s="93">
        <f>SUM('13:20'!P379)</f>
        <v>0</v>
      </c>
      <c r="Q379" s="93">
        <f>SUM('13:20'!Q379)</f>
        <v>0</v>
      </c>
      <c r="R379" s="93">
        <f>SUM('13:20'!R379)</f>
        <v>0</v>
      </c>
      <c r="S379" s="93">
        <f>SUM('13:20'!S379)</f>
        <v>0</v>
      </c>
      <c r="T379" s="93">
        <f>SUM('13:20'!T379)</f>
        <v>0</v>
      </c>
      <c r="U379" s="93">
        <f>SUM('13:20'!U379)</f>
        <v>0</v>
      </c>
      <c r="V379" s="202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SUM('13:20'!X379)</f>
        <v>0</v>
      </c>
      <c r="Y379" s="93">
        <f>SUM('13:20'!Y379)</f>
        <v>0</v>
      </c>
      <c r="Z379" s="93">
        <f>SUM('13:20'!Z379)</f>
        <v>0</v>
      </c>
      <c r="AA379" s="93">
        <f>SUM('13:20'!AA379)</f>
        <v>0</v>
      </c>
      <c r="AB379" s="315">
        <v>0.49</v>
      </c>
      <c r="AC379" s="238">
        <f t="shared" si="79"/>
        <v>0</v>
      </c>
      <c r="AD379" s="22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SUM('13:20'!G380)</f>
        <v>0</v>
      </c>
      <c r="H380" s="218">
        <f t="shared" si="82"/>
        <v>0</v>
      </c>
      <c r="I380" s="93">
        <f>SUM('13:20'!I380)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SUM('13:20'!O380)</f>
        <v>0</v>
      </c>
      <c r="P380" s="93">
        <f>SUM('13:20'!P380)</f>
        <v>0</v>
      </c>
      <c r="Q380" s="93">
        <f>SUM('13:20'!Q380)</f>
        <v>0</v>
      </c>
      <c r="R380" s="93">
        <f>SUM('13:20'!R380)</f>
        <v>0</v>
      </c>
      <c r="S380" s="93">
        <f>SUM('13:20'!S380)</f>
        <v>0</v>
      </c>
      <c r="T380" s="93">
        <f>SUM('13:20'!T380)</f>
        <v>0</v>
      </c>
      <c r="U380" s="93">
        <f>SUM('13:20'!U380)</f>
        <v>0</v>
      </c>
      <c r="V380" s="202">
        <f t="shared" si="85"/>
        <v>0</v>
      </c>
      <c r="W380" s="33" t="str">
        <f t="shared" si="86"/>
        <v/>
      </c>
      <c r="X380" s="93">
        <f>SUM('13:20'!X380)</f>
        <v>0</v>
      </c>
      <c r="Y380" s="93">
        <f>SUM('13:20'!Y380)</f>
        <v>0</v>
      </c>
      <c r="Z380" s="93">
        <f>SUM('13:20'!Z380)</f>
        <v>0</v>
      </c>
      <c r="AA380" s="93">
        <f>SUM('13:20'!AA380)</f>
        <v>0</v>
      </c>
      <c r="AB380" s="315">
        <v>0.49</v>
      </c>
      <c r="AC380" s="238">
        <f t="shared" si="79"/>
        <v>0</v>
      </c>
      <c r="AD380" s="22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SUM('13:20'!G381)</f>
        <v>0</v>
      </c>
      <c r="H381" s="218">
        <f t="shared" si="82"/>
        <v>0</v>
      </c>
      <c r="I381" s="93">
        <f>SUM('13:20'!I381)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SUM('13:20'!O381)</f>
        <v>0</v>
      </c>
      <c r="P381" s="93">
        <f>SUM('13:20'!P381)</f>
        <v>0</v>
      </c>
      <c r="Q381" s="93">
        <f>SUM('13:20'!Q381)</f>
        <v>0</v>
      </c>
      <c r="R381" s="93">
        <f>SUM('13:20'!R381)</f>
        <v>0</v>
      </c>
      <c r="S381" s="93">
        <f>SUM('13:20'!S381)</f>
        <v>0</v>
      </c>
      <c r="T381" s="93">
        <f>SUM('13:20'!T381)</f>
        <v>0</v>
      </c>
      <c r="U381" s="93">
        <f>SUM('13:20'!U381)</f>
        <v>0</v>
      </c>
      <c r="V381" s="202">
        <f t="shared" si="85"/>
        <v>0</v>
      </c>
      <c r="W381" s="33" t="str">
        <f t="shared" si="86"/>
        <v/>
      </c>
      <c r="X381" s="93">
        <f>SUM('13:20'!X381)</f>
        <v>0</v>
      </c>
      <c r="Y381" s="93">
        <f>SUM('13:20'!Y381)</f>
        <v>0</v>
      </c>
      <c r="Z381" s="93">
        <f>SUM('13:20'!Z381)</f>
        <v>0</v>
      </c>
      <c r="AA381" s="93">
        <f>SUM('13:20'!AA381)</f>
        <v>0</v>
      </c>
      <c r="AB381" s="315">
        <v>0.49</v>
      </c>
      <c r="AC381" s="238">
        <f t="shared" si="79"/>
        <v>0</v>
      </c>
      <c r="AD381" s="22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SUM('13:20'!G382)</f>
        <v>0</v>
      </c>
      <c r="H382" s="218">
        <f t="shared" si="82"/>
        <v>0</v>
      </c>
      <c r="I382" s="93">
        <f>SUM('13:20'!I382)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SUM('13:20'!O382)</f>
        <v>0</v>
      </c>
      <c r="P382" s="93">
        <f>SUM('13:20'!P382)</f>
        <v>0</v>
      </c>
      <c r="Q382" s="93">
        <f>SUM('13:20'!Q382)</f>
        <v>0</v>
      </c>
      <c r="R382" s="93">
        <f>SUM('13:20'!R382)</f>
        <v>0</v>
      </c>
      <c r="S382" s="93">
        <f>SUM('13:20'!S382)</f>
        <v>0</v>
      </c>
      <c r="T382" s="93">
        <f>SUM('13:20'!T382)</f>
        <v>0</v>
      </c>
      <c r="U382" s="93">
        <f>SUM('13:20'!U382)</f>
        <v>0</v>
      </c>
      <c r="V382" s="202">
        <f t="shared" si="85"/>
        <v>0</v>
      </c>
      <c r="W382" s="33" t="str">
        <f t="shared" si="86"/>
        <v/>
      </c>
      <c r="X382" s="93">
        <f>SUM('13:20'!X382)</f>
        <v>0</v>
      </c>
      <c r="Y382" s="93">
        <f>SUM('13:20'!Y382)</f>
        <v>0</v>
      </c>
      <c r="Z382" s="93">
        <f>SUM('13:20'!Z382)</f>
        <v>0</v>
      </c>
      <c r="AA382" s="93">
        <f>SUM('13:20'!AA382)</f>
        <v>0</v>
      </c>
      <c r="AB382" s="315">
        <v>0.49</v>
      </c>
      <c r="AC382" s="238">
        <f t="shared" si="79"/>
        <v>0</v>
      </c>
      <c r="AD382" s="22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SUM('13:20'!G383)</f>
        <v>0</v>
      </c>
      <c r="H383" s="218">
        <f t="shared" si="82"/>
        <v>0</v>
      </c>
      <c r="I383" s="93">
        <f>SUM('13:20'!I383)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SUM('13:20'!O383)</f>
        <v>0</v>
      </c>
      <c r="P383" s="93">
        <f>SUM('13:20'!P383)</f>
        <v>0</v>
      </c>
      <c r="Q383" s="93">
        <f>SUM('13:20'!Q383)</f>
        <v>0</v>
      </c>
      <c r="R383" s="93">
        <f>SUM('13:20'!R383)</f>
        <v>0</v>
      </c>
      <c r="S383" s="93">
        <f>SUM('13:20'!S383)</f>
        <v>0</v>
      </c>
      <c r="T383" s="93">
        <f>SUM('13:20'!T383)</f>
        <v>0</v>
      </c>
      <c r="U383" s="93">
        <f>SUM('13:20'!U383)</f>
        <v>0</v>
      </c>
      <c r="V383" s="202">
        <f t="shared" si="85"/>
        <v>0</v>
      </c>
      <c r="W383" s="33" t="str">
        <f t="shared" si="86"/>
        <v/>
      </c>
      <c r="X383" s="93">
        <f>SUM('13:20'!X383)</f>
        <v>0</v>
      </c>
      <c r="Y383" s="93">
        <f>SUM('13:20'!Y383)</f>
        <v>0</v>
      </c>
      <c r="Z383" s="93">
        <f>SUM('13:20'!Z383)</f>
        <v>0</v>
      </c>
      <c r="AA383" s="93">
        <f>SUM('13:20'!AA383)</f>
        <v>0</v>
      </c>
      <c r="AB383" s="315">
        <v>0.49</v>
      </c>
      <c r="AC383" s="238">
        <f t="shared" si="79"/>
        <v>0</v>
      </c>
      <c r="AD383" s="22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SUM('13:20'!G384)</f>
        <v>0</v>
      </c>
      <c r="H384" s="218">
        <f t="shared" si="82"/>
        <v>0</v>
      </c>
      <c r="I384" s="93">
        <f>SUM('13:20'!I384)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SUM('13:20'!O384)</f>
        <v>0</v>
      </c>
      <c r="P384" s="93">
        <f>SUM('13:20'!P384)</f>
        <v>0</v>
      </c>
      <c r="Q384" s="93">
        <f>SUM('13:20'!Q384)</f>
        <v>0</v>
      </c>
      <c r="R384" s="93">
        <f>SUM('13:20'!R384)</f>
        <v>0</v>
      </c>
      <c r="S384" s="93">
        <f>SUM('13:20'!S384)</f>
        <v>0</v>
      </c>
      <c r="T384" s="93">
        <f>SUM('13:20'!T384)</f>
        <v>0</v>
      </c>
      <c r="U384" s="93">
        <f>SUM('13:20'!U384)</f>
        <v>0</v>
      </c>
      <c r="V384" s="202">
        <f t="shared" si="85"/>
        <v>0</v>
      </c>
      <c r="W384" s="33" t="str">
        <f t="shared" si="86"/>
        <v/>
      </c>
      <c r="X384" s="93">
        <f>SUM('13:20'!X384)</f>
        <v>0</v>
      </c>
      <c r="Y384" s="93">
        <f>SUM('13:20'!Y384)</f>
        <v>0</v>
      </c>
      <c r="Z384" s="93">
        <f>SUM('13:20'!Z384)</f>
        <v>0</v>
      </c>
      <c r="AA384" s="93">
        <f>SUM('13:20'!AA384)</f>
        <v>0</v>
      </c>
      <c r="AB384" s="315">
        <v>0.49</v>
      </c>
      <c r="AC384" s="238">
        <f t="shared" si="79"/>
        <v>0</v>
      </c>
      <c r="AD384" s="22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SUM('13:20'!G385)</f>
        <v>0</v>
      </c>
      <c r="H385" s="218">
        <f t="shared" si="82"/>
        <v>0</v>
      </c>
      <c r="I385" s="93">
        <f>SUM('13:20'!I385)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SUM('13:20'!O385)</f>
        <v>0</v>
      </c>
      <c r="P385" s="93">
        <f>SUM('13:20'!P385)</f>
        <v>0</v>
      </c>
      <c r="Q385" s="93">
        <f>SUM('13:20'!Q385)</f>
        <v>0</v>
      </c>
      <c r="R385" s="93">
        <f>SUM('13:20'!R385)</f>
        <v>0</v>
      </c>
      <c r="S385" s="93">
        <f>SUM('13:20'!S385)</f>
        <v>0</v>
      </c>
      <c r="T385" s="93">
        <f>SUM('13:20'!T385)</f>
        <v>0</v>
      </c>
      <c r="U385" s="93">
        <f>SUM('13:20'!U385)</f>
        <v>0</v>
      </c>
      <c r="V385" s="202">
        <f t="shared" si="85"/>
        <v>0</v>
      </c>
      <c r="W385" s="33" t="str">
        <f t="shared" si="86"/>
        <v/>
      </c>
      <c r="X385" s="93">
        <f>SUM('13:20'!X385)</f>
        <v>0</v>
      </c>
      <c r="Y385" s="93">
        <f>SUM('13:20'!Y385)</f>
        <v>0</v>
      </c>
      <c r="Z385" s="93">
        <f>SUM('13:20'!Z385)</f>
        <v>0</v>
      </c>
      <c r="AA385" s="93">
        <f>SUM('13:20'!AA385)</f>
        <v>0</v>
      </c>
      <c r="AB385" s="315">
        <v>0.49</v>
      </c>
      <c r="AC385" s="238">
        <f t="shared" si="79"/>
        <v>0</v>
      </c>
      <c r="AD385" s="22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SUM('13:20'!G386)</f>
        <v>0</v>
      </c>
      <c r="H386" s="218">
        <f t="shared" si="82"/>
        <v>0</v>
      </c>
      <c r="I386" s="93">
        <f>SUM('13:20'!I386)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SUM('13:20'!O386)</f>
        <v>0</v>
      </c>
      <c r="P386" s="93">
        <f>SUM('13:20'!P386)</f>
        <v>0</v>
      </c>
      <c r="Q386" s="93">
        <f>SUM('13:20'!Q386)</f>
        <v>0</v>
      </c>
      <c r="R386" s="93">
        <f>SUM('13:20'!R386)</f>
        <v>0</v>
      </c>
      <c r="S386" s="93">
        <f>SUM('13:20'!S386)</f>
        <v>0</v>
      </c>
      <c r="T386" s="93">
        <f>SUM('13:20'!T386)</f>
        <v>0</v>
      </c>
      <c r="U386" s="93">
        <f>SUM('13:20'!U386)</f>
        <v>0</v>
      </c>
      <c r="V386" s="202">
        <f t="shared" si="85"/>
        <v>0</v>
      </c>
      <c r="W386" s="33" t="str">
        <f t="shared" si="86"/>
        <v/>
      </c>
      <c r="X386" s="93">
        <f>SUM('13:20'!X386)</f>
        <v>0</v>
      </c>
      <c r="Y386" s="93">
        <f>SUM('13:20'!Y386)</f>
        <v>0</v>
      </c>
      <c r="Z386" s="93">
        <f>SUM('13:20'!Z386)</f>
        <v>0</v>
      </c>
      <c r="AA386" s="93">
        <f>SUM('13:20'!AA386)</f>
        <v>0</v>
      </c>
      <c r="AB386" s="315">
        <v>0.49</v>
      </c>
      <c r="AC386" s="238">
        <f t="shared" si="79"/>
        <v>0</v>
      </c>
      <c r="AD386" s="22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SUM('13:20'!G387)</f>
        <v>0</v>
      </c>
      <c r="H387" s="218">
        <f t="shared" si="82"/>
        <v>0</v>
      </c>
      <c r="I387" s="93">
        <f>SUM('13:20'!I387)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SUM('13:20'!O387)</f>
        <v>0</v>
      </c>
      <c r="P387" s="93">
        <f>SUM('13:20'!P387)</f>
        <v>0</v>
      </c>
      <c r="Q387" s="93">
        <f>SUM('13:20'!Q387)</f>
        <v>0</v>
      </c>
      <c r="R387" s="93">
        <f>SUM('13:20'!R387)</f>
        <v>0</v>
      </c>
      <c r="S387" s="93">
        <f>SUM('13:20'!S387)</f>
        <v>0</v>
      </c>
      <c r="T387" s="93">
        <f>SUM('13:20'!T387)</f>
        <v>0</v>
      </c>
      <c r="U387" s="93">
        <f>SUM('13:20'!U387)</f>
        <v>0</v>
      </c>
      <c r="V387" s="202">
        <f t="shared" si="85"/>
        <v>0</v>
      </c>
      <c r="W387" s="33" t="str">
        <f t="shared" si="86"/>
        <v/>
      </c>
      <c r="X387" s="93">
        <f>SUM('13:20'!X387)</f>
        <v>0</v>
      </c>
      <c r="Y387" s="93">
        <f>SUM('13:20'!Y387)</f>
        <v>0</v>
      </c>
      <c r="Z387" s="93">
        <f>SUM('13:20'!Z387)</f>
        <v>0</v>
      </c>
      <c r="AA387" s="93">
        <f>SUM('13:20'!AA387)</f>
        <v>0</v>
      </c>
      <c r="AB387" s="315">
        <v>0.18</v>
      </c>
      <c r="AC387" s="238">
        <f t="shared" si="79"/>
        <v>0</v>
      </c>
      <c r="AD387" s="22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SUM('13:20'!G388)</f>
        <v>0</v>
      </c>
      <c r="H388" s="218">
        <f t="shared" si="82"/>
        <v>0</v>
      </c>
      <c r="I388" s="93">
        <f>SUM('13:20'!I388)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SUM('13:20'!O388)</f>
        <v>0</v>
      </c>
      <c r="P388" s="93">
        <f>SUM('13:20'!P388)</f>
        <v>0</v>
      </c>
      <c r="Q388" s="93">
        <f>SUM('13:20'!Q388)</f>
        <v>0</v>
      </c>
      <c r="R388" s="93">
        <f>SUM('13:20'!R388)</f>
        <v>0</v>
      </c>
      <c r="S388" s="93">
        <f>SUM('13:20'!S388)</f>
        <v>0</v>
      </c>
      <c r="T388" s="93">
        <f>SUM('13:20'!T388)</f>
        <v>0</v>
      </c>
      <c r="U388" s="93">
        <f>SUM('13:20'!U388)</f>
        <v>0</v>
      </c>
      <c r="V388" s="202">
        <f t="shared" si="85"/>
        <v>0</v>
      </c>
      <c r="W388" s="33" t="str">
        <f t="shared" si="86"/>
        <v/>
      </c>
      <c r="X388" s="93">
        <f>SUM('13:20'!X388)</f>
        <v>0</v>
      </c>
      <c r="Y388" s="93">
        <f>SUM('13:20'!Y388)</f>
        <v>0</v>
      </c>
      <c r="Z388" s="93">
        <f>SUM('13:20'!Z388)</f>
        <v>0</v>
      </c>
      <c r="AA388" s="93">
        <f>SUM('13:20'!AA388)</f>
        <v>0</v>
      </c>
      <c r="AB388" s="315">
        <v>0.18</v>
      </c>
      <c r="AC388" s="238">
        <f t="shared" si="79"/>
        <v>0</v>
      </c>
      <c r="AD388" s="22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SUM('13:20'!G389)</f>
        <v>0</v>
      </c>
      <c r="H389" s="218">
        <f t="shared" si="82"/>
        <v>0</v>
      </c>
      <c r="I389" s="93">
        <f>SUM('13:20'!I389)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SUM('13:20'!O389)</f>
        <v>0</v>
      </c>
      <c r="P389" s="93">
        <f>SUM('13:20'!P389)</f>
        <v>0</v>
      </c>
      <c r="Q389" s="93">
        <f>SUM('13:20'!Q389)</f>
        <v>0</v>
      </c>
      <c r="R389" s="93">
        <f>SUM('13:20'!R389)</f>
        <v>0</v>
      </c>
      <c r="S389" s="93">
        <f>SUM('13:20'!S389)</f>
        <v>0</v>
      </c>
      <c r="T389" s="93">
        <f>SUM('13:20'!T389)</f>
        <v>0</v>
      </c>
      <c r="U389" s="93">
        <f>SUM('13:20'!U389)</f>
        <v>0</v>
      </c>
      <c r="V389" s="202">
        <f t="shared" si="85"/>
        <v>0</v>
      </c>
      <c r="W389" s="33" t="str">
        <f t="shared" si="86"/>
        <v/>
      </c>
      <c r="X389" s="93">
        <f>SUM('13:20'!X389)</f>
        <v>0</v>
      </c>
      <c r="Y389" s="93">
        <f>SUM('13:20'!Y389)</f>
        <v>0</v>
      </c>
      <c r="Z389" s="93">
        <f>SUM('13:20'!Z389)</f>
        <v>0</v>
      </c>
      <c r="AA389" s="93">
        <f>SUM('13:20'!AA389)</f>
        <v>0</v>
      </c>
      <c r="AB389" s="315">
        <v>0.18</v>
      </c>
      <c r="AC389" s="238">
        <f t="shared" si="79"/>
        <v>0</v>
      </c>
      <c r="AD389" s="22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SUM('13:20'!G390)</f>
        <v>0</v>
      </c>
      <c r="H390" s="218">
        <f t="shared" si="82"/>
        <v>0</v>
      </c>
      <c r="I390" s="93">
        <f>SUM('13:20'!I390)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SUM('13:20'!O390)</f>
        <v>0</v>
      </c>
      <c r="P390" s="93">
        <f>SUM('13:20'!P390)</f>
        <v>0</v>
      </c>
      <c r="Q390" s="93">
        <f>SUM('13:20'!Q390)</f>
        <v>0</v>
      </c>
      <c r="R390" s="93">
        <f>SUM('13:20'!R390)</f>
        <v>0</v>
      </c>
      <c r="S390" s="93">
        <f>SUM('13:20'!S390)</f>
        <v>0</v>
      </c>
      <c r="T390" s="93">
        <f>SUM('13:20'!T390)</f>
        <v>0</v>
      </c>
      <c r="U390" s="93">
        <f>SUM('13:20'!U390)</f>
        <v>0</v>
      </c>
      <c r="V390" s="202">
        <f t="shared" si="85"/>
        <v>0</v>
      </c>
      <c r="W390" s="33" t="str">
        <f t="shared" si="86"/>
        <v/>
      </c>
      <c r="X390" s="93">
        <f>SUM('13:20'!X390)</f>
        <v>0</v>
      </c>
      <c r="Y390" s="93">
        <f>SUM('13:20'!Y390)</f>
        <v>0</v>
      </c>
      <c r="Z390" s="93">
        <f>SUM('13:20'!Z390)</f>
        <v>0</v>
      </c>
      <c r="AA390" s="93">
        <f>SUM('13:20'!AA390)</f>
        <v>0</v>
      </c>
      <c r="AB390" s="315">
        <v>0.18</v>
      </c>
      <c r="AC390" s="238">
        <f t="shared" si="79"/>
        <v>0</v>
      </c>
      <c r="AD390" s="22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SUM('13:20'!G391)</f>
        <v>0</v>
      </c>
      <c r="H391" s="218">
        <f t="shared" si="82"/>
        <v>0</v>
      </c>
      <c r="I391" s="93">
        <f>SUM('13:20'!I391)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SUM('13:20'!O391)</f>
        <v>0</v>
      </c>
      <c r="P391" s="93">
        <f>SUM('13:20'!P391)</f>
        <v>0</v>
      </c>
      <c r="Q391" s="93">
        <f>SUM('13:20'!Q391)</f>
        <v>0</v>
      </c>
      <c r="R391" s="93">
        <f>SUM('13:20'!R391)</f>
        <v>0</v>
      </c>
      <c r="S391" s="93">
        <f>SUM('13:20'!S391)</f>
        <v>0</v>
      </c>
      <c r="T391" s="93">
        <f>SUM('13:20'!T391)</f>
        <v>0</v>
      </c>
      <c r="U391" s="93">
        <f>SUM('13:20'!U391)</f>
        <v>0</v>
      </c>
      <c r="V391" s="202"/>
      <c r="W391" s="33"/>
      <c r="X391" s="93">
        <f>SUM('13:20'!X391)</f>
        <v>0</v>
      </c>
      <c r="Y391" s="93">
        <f>SUM('13:20'!Y391)</f>
        <v>0</v>
      </c>
      <c r="Z391" s="93">
        <f>SUM('13:20'!Z391)</f>
        <v>0</v>
      </c>
      <c r="AA391" s="93">
        <f>SUM('13:20'!AA391)</f>
        <v>0</v>
      </c>
      <c r="AB391" s="315">
        <v>0.19</v>
      </c>
      <c r="AC391" s="238">
        <f t="shared" si="79"/>
        <v>0</v>
      </c>
      <c r="AD391" s="22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SUM('13:20'!G392)</f>
        <v>0</v>
      </c>
      <c r="H392" s="218">
        <f t="shared" si="82"/>
        <v>0</v>
      </c>
      <c r="I392" s="93">
        <f>SUM('13:20'!I392)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SUM('13:20'!O392)</f>
        <v>0</v>
      </c>
      <c r="P392" s="93">
        <f>SUM('13:20'!P392)</f>
        <v>0</v>
      </c>
      <c r="Q392" s="93">
        <f>SUM('13:20'!Q392)</f>
        <v>0</v>
      </c>
      <c r="R392" s="93">
        <f>SUM('13:20'!R392)</f>
        <v>0</v>
      </c>
      <c r="S392" s="93">
        <f>SUM('13:20'!S392)</f>
        <v>0</v>
      </c>
      <c r="T392" s="93">
        <f>SUM('13:20'!T392)</f>
        <v>0</v>
      </c>
      <c r="U392" s="93">
        <f>SUM('13:20'!U392)</f>
        <v>0</v>
      </c>
      <c r="V392" s="202"/>
      <c r="W392" s="33"/>
      <c r="X392" s="93">
        <f>SUM('13:20'!X392)</f>
        <v>0</v>
      </c>
      <c r="Y392" s="93">
        <f>SUM('13:20'!Y392)</f>
        <v>0</v>
      </c>
      <c r="Z392" s="93">
        <f>SUM('13:20'!Z392)</f>
        <v>0</v>
      </c>
      <c r="AA392" s="93">
        <f>SUM('13:20'!AA392)</f>
        <v>0</v>
      </c>
      <c r="AB392" s="315">
        <v>0.19</v>
      </c>
      <c r="AC392" s="238">
        <f t="shared" si="79"/>
        <v>0</v>
      </c>
      <c r="AD392" s="22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6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SUM('13:20'!G393)</f>
        <v>0</v>
      </c>
      <c r="H393" s="218">
        <f t="shared" si="82"/>
        <v>0</v>
      </c>
      <c r="I393" s="93">
        <f>SUM('13:20'!I393)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SUM('13:20'!O393)</f>
        <v>0</v>
      </c>
      <c r="P393" s="93">
        <f>SUM('13:20'!P393)</f>
        <v>0</v>
      </c>
      <c r="Q393" s="93">
        <f>SUM('13:20'!Q393)</f>
        <v>0</v>
      </c>
      <c r="R393" s="93">
        <f>SUM('13:20'!R393)</f>
        <v>0</v>
      </c>
      <c r="S393" s="93">
        <f>SUM('13:20'!S393)</f>
        <v>0</v>
      </c>
      <c r="T393" s="93">
        <f>SUM('13:20'!T393)</f>
        <v>0</v>
      </c>
      <c r="U393" s="93">
        <f>SUM('13:20'!U393)</f>
        <v>0</v>
      </c>
      <c r="V393" s="202"/>
      <c r="W393" s="33"/>
      <c r="X393" s="93">
        <f>SUM('13:20'!X393)</f>
        <v>0</v>
      </c>
      <c r="Y393" s="93">
        <f>SUM('13:20'!Y393)</f>
        <v>0</v>
      </c>
      <c r="Z393" s="93">
        <f>SUM('13:20'!Z393)</f>
        <v>0</v>
      </c>
      <c r="AA393" s="93">
        <f>SUM('13:20'!AA393)</f>
        <v>0</v>
      </c>
      <c r="AB393" s="315">
        <v>0.19</v>
      </c>
      <c r="AC393" s="238">
        <f t="shared" si="79"/>
        <v>0</v>
      </c>
      <c r="AD393" s="22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6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SUM('13:20'!G394)</f>
        <v>0</v>
      </c>
      <c r="H394" s="218">
        <f t="shared" si="82"/>
        <v>0</v>
      </c>
      <c r="I394" s="93">
        <f>SUM('13:20'!I394)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SUM('13:20'!O394)</f>
        <v>0</v>
      </c>
      <c r="P394" s="93">
        <f>SUM('13:20'!P394)</f>
        <v>0</v>
      </c>
      <c r="Q394" s="93">
        <f>SUM('13:20'!Q394)</f>
        <v>0</v>
      </c>
      <c r="R394" s="93">
        <f>SUM('13:20'!R394)</f>
        <v>0</v>
      </c>
      <c r="S394" s="93">
        <f>SUM('13:20'!S394)</f>
        <v>0</v>
      </c>
      <c r="T394" s="93">
        <f>SUM('13:20'!T394)</f>
        <v>0</v>
      </c>
      <c r="U394" s="93">
        <f>SUM('13:20'!U394)</f>
        <v>0</v>
      </c>
      <c r="V394" s="202"/>
      <c r="W394" s="33"/>
      <c r="X394" s="93">
        <f>SUM('13:20'!X394)</f>
        <v>0</v>
      </c>
      <c r="Y394" s="93">
        <f>SUM('13:20'!Y394)</f>
        <v>0</v>
      </c>
      <c r="Z394" s="93">
        <f>SUM('13:20'!Z394)</f>
        <v>0</v>
      </c>
      <c r="AA394" s="93">
        <f>SUM('13:20'!AA394)</f>
        <v>0</v>
      </c>
      <c r="AB394" s="315">
        <v>0.19</v>
      </c>
      <c r="AC394" s="238">
        <f t="shared" si="79"/>
        <v>0</v>
      </c>
      <c r="AD394" s="22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9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SUM('13:20'!G395)</f>
        <v>0</v>
      </c>
      <c r="H395" s="218">
        <f t="shared" si="82"/>
        <v>0</v>
      </c>
      <c r="I395" s="93">
        <f>SUM('13:20'!I395)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SUM('13:20'!O395)</f>
        <v>0</v>
      </c>
      <c r="P395" s="93">
        <f>SUM('13:20'!P395)</f>
        <v>0</v>
      </c>
      <c r="Q395" s="93">
        <f>SUM('13:20'!Q395)</f>
        <v>0</v>
      </c>
      <c r="R395" s="93">
        <f>SUM('13:20'!R395)</f>
        <v>0</v>
      </c>
      <c r="S395" s="93">
        <f>SUM('13:20'!S395)</f>
        <v>0</v>
      </c>
      <c r="T395" s="93">
        <f>SUM('13:20'!T395)</f>
        <v>0</v>
      </c>
      <c r="U395" s="93">
        <f>SUM('13:20'!U395)</f>
        <v>0</v>
      </c>
      <c r="V395" s="202"/>
      <c r="W395" s="33"/>
      <c r="X395" s="93">
        <f>SUM('13:20'!X395)</f>
        <v>0</v>
      </c>
      <c r="Y395" s="93">
        <f>SUM('13:20'!Y395)</f>
        <v>0</v>
      </c>
      <c r="Z395" s="93">
        <f>SUM('13:20'!Z395)</f>
        <v>0</v>
      </c>
      <c r="AA395" s="93">
        <f>SUM('13:20'!AA395)</f>
        <v>0</v>
      </c>
      <c r="AB395" s="318">
        <v>0.94</v>
      </c>
      <c r="AC395" s="238">
        <f t="shared" si="79"/>
        <v>0</v>
      </c>
      <c r="AD395" s="22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9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SUM('13:20'!G396)</f>
        <v>0</v>
      </c>
      <c r="H396" s="218">
        <f t="shared" si="82"/>
        <v>0</v>
      </c>
      <c r="I396" s="93">
        <f>SUM('13:20'!I396)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SUM('13:20'!O396)</f>
        <v>0</v>
      </c>
      <c r="P396" s="93">
        <f>SUM('13:20'!P396)</f>
        <v>0</v>
      </c>
      <c r="Q396" s="93">
        <f>SUM('13:20'!Q396)</f>
        <v>0</v>
      </c>
      <c r="R396" s="93">
        <f>SUM('13:20'!R396)</f>
        <v>0</v>
      </c>
      <c r="S396" s="93">
        <f>SUM('13:20'!S396)</f>
        <v>0</v>
      </c>
      <c r="T396" s="93">
        <f>SUM('13:20'!T396)</f>
        <v>0</v>
      </c>
      <c r="U396" s="93">
        <f>SUM('13:20'!U396)</f>
        <v>0</v>
      </c>
      <c r="V396" s="202"/>
      <c r="W396" s="33"/>
      <c r="X396" s="93">
        <f>SUM('13:20'!X396)</f>
        <v>0</v>
      </c>
      <c r="Y396" s="93">
        <f>SUM('13:20'!Y396)</f>
        <v>0</v>
      </c>
      <c r="Z396" s="93">
        <f>SUM('13:20'!Z396)</f>
        <v>0</v>
      </c>
      <c r="AA396" s="93">
        <f>SUM('13:20'!AA396)</f>
        <v>0</v>
      </c>
      <c r="AB396" s="318">
        <v>0.94</v>
      </c>
      <c r="AC396" s="238">
        <f t="shared" si="79"/>
        <v>0</v>
      </c>
      <c r="AD396" s="22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9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SUM('13:20'!G397)</f>
        <v>0</v>
      </c>
      <c r="H397" s="218">
        <f t="shared" si="82"/>
        <v>0</v>
      </c>
      <c r="I397" s="93">
        <f>SUM('13:20'!I397)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SUM('13:20'!O397)</f>
        <v>0</v>
      </c>
      <c r="P397" s="93">
        <f>SUM('13:20'!P397)</f>
        <v>0</v>
      </c>
      <c r="Q397" s="93">
        <f>SUM('13:20'!Q397)</f>
        <v>0</v>
      </c>
      <c r="R397" s="93">
        <f>SUM('13:20'!R397)</f>
        <v>0</v>
      </c>
      <c r="S397" s="93">
        <f>SUM('13:20'!S397)</f>
        <v>0</v>
      </c>
      <c r="T397" s="93">
        <f>SUM('13:20'!T397)</f>
        <v>0</v>
      </c>
      <c r="U397" s="93">
        <f>SUM('13:20'!U397)</f>
        <v>0</v>
      </c>
      <c r="V397" s="202"/>
      <c r="W397" s="33"/>
      <c r="X397" s="93">
        <f>SUM('13:20'!X397)</f>
        <v>0</v>
      </c>
      <c r="Y397" s="93">
        <f>SUM('13:20'!Y397)</f>
        <v>0</v>
      </c>
      <c r="Z397" s="93">
        <f>SUM('13:20'!Z397)</f>
        <v>0</v>
      </c>
      <c r="AA397" s="93">
        <f>SUM('13:20'!AA397)</f>
        <v>0</v>
      </c>
      <c r="AB397" s="318">
        <v>0.94</v>
      </c>
      <c r="AC397" s="238">
        <f t="shared" si="79"/>
        <v>0</v>
      </c>
      <c r="AD397" s="22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9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SUM('13:20'!G398)</f>
        <v>0</v>
      </c>
      <c r="H398" s="218">
        <f t="shared" si="82"/>
        <v>0</v>
      </c>
      <c r="I398" s="93">
        <f>SUM('13:20'!I398)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SUM('13:20'!O398)</f>
        <v>0</v>
      </c>
      <c r="P398" s="93">
        <f>SUM('13:20'!P398)</f>
        <v>0</v>
      </c>
      <c r="Q398" s="93">
        <f>SUM('13:20'!Q398)</f>
        <v>0</v>
      </c>
      <c r="R398" s="93">
        <f>SUM('13:20'!R398)</f>
        <v>0</v>
      </c>
      <c r="S398" s="93">
        <f>SUM('13:20'!S398)</f>
        <v>0</v>
      </c>
      <c r="T398" s="93">
        <f>SUM('13:20'!T398)</f>
        <v>0</v>
      </c>
      <c r="U398" s="93">
        <f>SUM('13:20'!U398)</f>
        <v>0</v>
      </c>
      <c r="V398" s="202"/>
      <c r="W398" s="33"/>
      <c r="X398" s="93">
        <f>SUM('13:20'!X398)</f>
        <v>0</v>
      </c>
      <c r="Y398" s="93">
        <f>SUM('13:20'!Y398)</f>
        <v>0</v>
      </c>
      <c r="Z398" s="93">
        <f>SUM('13:20'!Z398)</f>
        <v>0</v>
      </c>
      <c r="AA398" s="93">
        <f>SUM('13:20'!AA398)</f>
        <v>0</v>
      </c>
      <c r="AB398" s="318">
        <v>0.94</v>
      </c>
      <c r="AC398" s="238">
        <f t="shared" si="79"/>
        <v>0</v>
      </c>
      <c r="AD398" s="22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SUM('13:20'!G399)</f>
        <v>0</v>
      </c>
      <c r="H399" s="218">
        <f t="shared" si="82"/>
        <v>0</v>
      </c>
      <c r="I399" s="93">
        <f>SUM('13:20'!I399)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SUM('13:20'!O399)</f>
        <v>0</v>
      </c>
      <c r="P399" s="93">
        <f>SUM('13:20'!P399)</f>
        <v>0</v>
      </c>
      <c r="Q399" s="93">
        <f>SUM('13:20'!Q399)</f>
        <v>0</v>
      </c>
      <c r="R399" s="93">
        <f>SUM('13:20'!R399)</f>
        <v>0</v>
      </c>
      <c r="S399" s="93">
        <f>SUM('13:20'!S399)</f>
        <v>0</v>
      </c>
      <c r="T399" s="93">
        <f>SUM('13:20'!T399)</f>
        <v>0</v>
      </c>
      <c r="U399" s="93">
        <f>SUM('13:20'!U399)</f>
        <v>0</v>
      </c>
      <c r="V399" s="202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SUM('13:20'!X399)</f>
        <v>0</v>
      </c>
      <c r="Y399" s="93">
        <f>SUM('13:20'!Y399)</f>
        <v>0</v>
      </c>
      <c r="Z399" s="93">
        <f>SUM('13:20'!Z399)</f>
        <v>0</v>
      </c>
      <c r="AA399" s="93">
        <f>SUM('13:20'!AA399)</f>
        <v>0</v>
      </c>
      <c r="AB399" s="315">
        <v>0.19</v>
      </c>
      <c r="AC399" s="238">
        <f t="shared" si="79"/>
        <v>0</v>
      </c>
      <c r="AD399" s="22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SUM('13:20'!G400)</f>
        <v>0</v>
      </c>
      <c r="H400" s="218">
        <f t="shared" si="82"/>
        <v>0</v>
      </c>
      <c r="I400" s="93">
        <f>SUM('13:20'!I400)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SUM('13:20'!O400)</f>
        <v>0</v>
      </c>
      <c r="P400" s="93">
        <f>SUM('13:20'!P400)</f>
        <v>0</v>
      </c>
      <c r="Q400" s="93">
        <f>SUM('13:20'!Q400)</f>
        <v>0</v>
      </c>
      <c r="R400" s="93">
        <f>SUM('13:20'!R400)</f>
        <v>0</v>
      </c>
      <c r="S400" s="93">
        <f>SUM('13:20'!S400)</f>
        <v>0</v>
      </c>
      <c r="T400" s="93">
        <f>SUM('13:20'!T400)</f>
        <v>0</v>
      </c>
      <c r="U400" s="93">
        <f>SUM('13:20'!U400)</f>
        <v>0</v>
      </c>
      <c r="V400" s="202">
        <f t="shared" si="88"/>
        <v>0</v>
      </c>
      <c r="W400" s="33" t="str">
        <f t="shared" si="89"/>
        <v/>
      </c>
      <c r="X400" s="93">
        <f>SUM('13:20'!X400)</f>
        <v>0</v>
      </c>
      <c r="Y400" s="93">
        <f>SUM('13:20'!Y400)</f>
        <v>0</v>
      </c>
      <c r="Z400" s="93">
        <f>SUM('13:20'!Z400)</f>
        <v>0</v>
      </c>
      <c r="AA400" s="93">
        <f>SUM('13:20'!AA400)</f>
        <v>0</v>
      </c>
      <c r="AB400" s="315">
        <v>0.19</v>
      </c>
      <c r="AC400" s="238">
        <f t="shared" si="79"/>
        <v>0</v>
      </c>
      <c r="AD400" s="22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SUM('13:20'!G401)</f>
        <v>0</v>
      </c>
      <c r="H401" s="218">
        <f t="shared" si="82"/>
        <v>0</v>
      </c>
      <c r="I401" s="93">
        <f>SUM('13:20'!I401)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SUM('13:20'!O401)</f>
        <v>0</v>
      </c>
      <c r="P401" s="93">
        <f>SUM('13:20'!P401)</f>
        <v>0</v>
      </c>
      <c r="Q401" s="93">
        <f>SUM('13:20'!Q401)</f>
        <v>0</v>
      </c>
      <c r="R401" s="93">
        <f>SUM('13:20'!R401)</f>
        <v>0</v>
      </c>
      <c r="S401" s="93">
        <f>SUM('13:20'!S401)</f>
        <v>0</v>
      </c>
      <c r="T401" s="93">
        <f>SUM('13:20'!T401)</f>
        <v>0</v>
      </c>
      <c r="U401" s="93">
        <f>SUM('13:20'!U401)</f>
        <v>0</v>
      </c>
      <c r="V401" s="202">
        <f t="shared" si="88"/>
        <v>0</v>
      </c>
      <c r="W401" s="33" t="str">
        <f t="shared" si="89"/>
        <v/>
      </c>
      <c r="X401" s="93">
        <f>SUM('13:20'!X401)</f>
        <v>0</v>
      </c>
      <c r="Y401" s="93">
        <f>SUM('13:20'!Y401)</f>
        <v>0</v>
      </c>
      <c r="Z401" s="93">
        <f>SUM('13:20'!Z401)</f>
        <v>0</v>
      </c>
      <c r="AA401" s="93">
        <f>SUM('13:20'!AA401)</f>
        <v>0</v>
      </c>
      <c r="AB401" s="315">
        <v>0.19</v>
      </c>
      <c r="AC401" s="238">
        <f t="shared" si="79"/>
        <v>0</v>
      </c>
      <c r="AD401" s="22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SUM('13:20'!G402)</f>
        <v>0</v>
      </c>
      <c r="H402" s="218">
        <f t="shared" si="82"/>
        <v>0</v>
      </c>
      <c r="I402" s="93">
        <f>SUM('13:20'!I402)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SUM('13:20'!O402)</f>
        <v>0</v>
      </c>
      <c r="P402" s="93">
        <f>SUM('13:20'!P402)</f>
        <v>0</v>
      </c>
      <c r="Q402" s="93">
        <f>SUM('13:20'!Q402)</f>
        <v>0</v>
      </c>
      <c r="R402" s="93">
        <f>SUM('13:20'!R402)</f>
        <v>0</v>
      </c>
      <c r="S402" s="93">
        <f>SUM('13:20'!S402)</f>
        <v>0</v>
      </c>
      <c r="T402" s="93">
        <f>SUM('13:20'!T402)</f>
        <v>0</v>
      </c>
      <c r="U402" s="93">
        <f>SUM('13:20'!U402)</f>
        <v>0</v>
      </c>
      <c r="V402" s="202">
        <f t="shared" si="88"/>
        <v>0</v>
      </c>
      <c r="W402" s="33" t="str">
        <f t="shared" si="89"/>
        <v/>
      </c>
      <c r="X402" s="93">
        <f>SUM('13:20'!X402)</f>
        <v>0</v>
      </c>
      <c r="Y402" s="93">
        <f>SUM('13:20'!Y402)</f>
        <v>0</v>
      </c>
      <c r="Z402" s="93">
        <f>SUM('13:20'!Z402)</f>
        <v>0</v>
      </c>
      <c r="AA402" s="93">
        <f>SUM('13:20'!AA402)</f>
        <v>0</v>
      </c>
      <c r="AB402" s="315">
        <v>0.21</v>
      </c>
      <c r="AC402" s="238">
        <f t="shared" si="79"/>
        <v>0</v>
      </c>
      <c r="AD402" s="22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SUM('13:20'!G403)</f>
        <v>0</v>
      </c>
      <c r="H403" s="218">
        <f t="shared" si="82"/>
        <v>0</v>
      </c>
      <c r="I403" s="93">
        <f>SUM('13:20'!I403)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SUM('13:20'!O403)</f>
        <v>0</v>
      </c>
      <c r="P403" s="93">
        <f>SUM('13:20'!P403)</f>
        <v>0</v>
      </c>
      <c r="Q403" s="93">
        <f>SUM('13:20'!Q403)</f>
        <v>0</v>
      </c>
      <c r="R403" s="93">
        <f>SUM('13:20'!R403)</f>
        <v>0</v>
      </c>
      <c r="S403" s="93">
        <f>SUM('13:20'!S403)</f>
        <v>0</v>
      </c>
      <c r="T403" s="93">
        <f>SUM('13:20'!T403)</f>
        <v>0</v>
      </c>
      <c r="U403" s="93">
        <f>SUM('13:20'!U403)</f>
        <v>0</v>
      </c>
      <c r="V403" s="202">
        <f t="shared" si="88"/>
        <v>0</v>
      </c>
      <c r="W403" s="33" t="str">
        <f t="shared" si="89"/>
        <v/>
      </c>
      <c r="X403" s="93">
        <f>SUM('13:20'!X403)</f>
        <v>0</v>
      </c>
      <c r="Y403" s="93">
        <f>SUM('13:20'!Y403)</f>
        <v>0</v>
      </c>
      <c r="Z403" s="93">
        <f>SUM('13:20'!Z403)</f>
        <v>0</v>
      </c>
      <c r="AA403" s="93">
        <f>SUM('13:20'!AA403)</f>
        <v>0</v>
      </c>
      <c r="AB403" s="315">
        <v>0.21</v>
      </c>
      <c r="AC403" s="238">
        <f t="shared" si="79"/>
        <v>0</v>
      </c>
      <c r="AD403" s="22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SUM('13:20'!G404)</f>
        <v>0</v>
      </c>
      <c r="H404" s="218">
        <f t="shared" si="82"/>
        <v>0</v>
      </c>
      <c r="I404" s="93">
        <f>SUM('13:20'!I404)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SUM('13:20'!O404)</f>
        <v>0</v>
      </c>
      <c r="P404" s="93">
        <f>SUM('13:20'!P404)</f>
        <v>0</v>
      </c>
      <c r="Q404" s="93">
        <f>SUM('13:20'!Q404)</f>
        <v>0</v>
      </c>
      <c r="R404" s="93">
        <f>SUM('13:20'!R404)</f>
        <v>0</v>
      </c>
      <c r="S404" s="93">
        <f>SUM('13:20'!S404)</f>
        <v>0</v>
      </c>
      <c r="T404" s="93">
        <f>SUM('13:20'!T404)</f>
        <v>0</v>
      </c>
      <c r="U404" s="93">
        <f>SUM('13:20'!U404)</f>
        <v>0</v>
      </c>
      <c r="V404" s="202">
        <f t="shared" si="88"/>
        <v>0</v>
      </c>
      <c r="W404" s="33" t="str">
        <f t="shared" si="89"/>
        <v/>
      </c>
      <c r="X404" s="93">
        <f>SUM('13:20'!X404)</f>
        <v>0</v>
      </c>
      <c r="Y404" s="93">
        <f>SUM('13:20'!Y404)</f>
        <v>0</v>
      </c>
      <c r="Z404" s="93">
        <f>SUM('13:20'!Z404)</f>
        <v>0</v>
      </c>
      <c r="AA404" s="93">
        <f>SUM('13:20'!AA404)</f>
        <v>0</v>
      </c>
      <c r="AB404" s="315">
        <v>0.21</v>
      </c>
      <c r="AC404" s="238">
        <f t="shared" si="79"/>
        <v>0</v>
      </c>
      <c r="AD404" s="22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SUM('13:20'!G405)</f>
        <v>0</v>
      </c>
      <c r="H405" s="218">
        <f t="shared" si="82"/>
        <v>0</v>
      </c>
      <c r="I405" s="93">
        <f>SUM('13:20'!I405)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SUM('13:20'!O405)</f>
        <v>0</v>
      </c>
      <c r="P405" s="93">
        <f>SUM('13:20'!P405)</f>
        <v>0</v>
      </c>
      <c r="Q405" s="93">
        <f>SUM('13:20'!Q405)</f>
        <v>0</v>
      </c>
      <c r="R405" s="93">
        <f>SUM('13:20'!R405)</f>
        <v>0</v>
      </c>
      <c r="S405" s="93">
        <f>SUM('13:20'!S405)</f>
        <v>0</v>
      </c>
      <c r="T405" s="93">
        <f>SUM('13:20'!T405)</f>
        <v>0</v>
      </c>
      <c r="U405" s="93">
        <f>SUM('13:20'!U405)</f>
        <v>0</v>
      </c>
      <c r="V405" s="202">
        <f t="shared" si="88"/>
        <v>0</v>
      </c>
      <c r="W405" s="33" t="str">
        <f t="shared" si="89"/>
        <v/>
      </c>
      <c r="X405" s="93">
        <f>SUM('13:20'!X405)</f>
        <v>0</v>
      </c>
      <c r="Y405" s="93">
        <f>SUM('13:20'!Y405)</f>
        <v>0</v>
      </c>
      <c r="Z405" s="93">
        <f>SUM('13:20'!Z405)</f>
        <v>0</v>
      </c>
      <c r="AA405" s="93">
        <f>SUM('13:20'!AA405)</f>
        <v>0</v>
      </c>
      <c r="AB405" s="315">
        <v>0.21</v>
      </c>
      <c r="AC405" s="238">
        <f t="shared" si="79"/>
        <v>0</v>
      </c>
      <c r="AD405" s="22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SUM('13:20'!G406)</f>
        <v>0</v>
      </c>
      <c r="H406" s="218">
        <f t="shared" si="82"/>
        <v>0</v>
      </c>
      <c r="I406" s="93">
        <f>SUM('13:20'!I406)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SUM('13:20'!O406)</f>
        <v>0</v>
      </c>
      <c r="P406" s="93">
        <f>SUM('13:20'!P406)</f>
        <v>0</v>
      </c>
      <c r="Q406" s="93">
        <f>SUM('13:20'!Q406)</f>
        <v>0</v>
      </c>
      <c r="R406" s="93">
        <f>SUM('13:20'!R406)</f>
        <v>0</v>
      </c>
      <c r="S406" s="93">
        <f>SUM('13:20'!S406)</f>
        <v>0</v>
      </c>
      <c r="T406" s="93">
        <f>SUM('13:20'!T406)</f>
        <v>0</v>
      </c>
      <c r="U406" s="93">
        <f>SUM('13:20'!U406)</f>
        <v>0</v>
      </c>
      <c r="V406" s="202">
        <f t="shared" si="88"/>
        <v>0</v>
      </c>
      <c r="W406" s="33" t="str">
        <f t="shared" si="89"/>
        <v/>
      </c>
      <c r="X406" s="93">
        <f>SUM('13:20'!X406)</f>
        <v>0</v>
      </c>
      <c r="Y406" s="93">
        <f>SUM('13:20'!Y406)</f>
        <v>0</v>
      </c>
      <c r="Z406" s="93">
        <f>SUM('13:20'!Z406)</f>
        <v>0</v>
      </c>
      <c r="AA406" s="93">
        <f>SUM('13:20'!AA406)</f>
        <v>0</v>
      </c>
      <c r="AB406" s="315">
        <v>0.21</v>
      </c>
      <c r="AC406" s="238">
        <f t="shared" si="79"/>
        <v>0</v>
      </c>
      <c r="AD406" s="22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SUM('13:20'!G407)</f>
        <v>0</v>
      </c>
      <c r="H407" s="218">
        <f t="shared" si="82"/>
        <v>0</v>
      </c>
      <c r="I407" s="93">
        <f>SUM('13:20'!I407)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SUM('13:20'!O407)</f>
        <v>0</v>
      </c>
      <c r="P407" s="93">
        <f>SUM('13:20'!P407)</f>
        <v>0</v>
      </c>
      <c r="Q407" s="93">
        <f>SUM('13:20'!Q407)</f>
        <v>0</v>
      </c>
      <c r="R407" s="93">
        <f>SUM('13:20'!R407)</f>
        <v>0</v>
      </c>
      <c r="S407" s="93">
        <f>SUM('13:20'!S407)</f>
        <v>0</v>
      </c>
      <c r="T407" s="93">
        <f>SUM('13:20'!T407)</f>
        <v>0</v>
      </c>
      <c r="U407" s="93">
        <f>SUM('13:20'!U407)</f>
        <v>0</v>
      </c>
      <c r="V407" s="202">
        <f t="shared" si="88"/>
        <v>0</v>
      </c>
      <c r="W407" s="33" t="str">
        <f t="shared" si="89"/>
        <v/>
      </c>
      <c r="X407" s="93">
        <f>SUM('13:20'!X407)</f>
        <v>0</v>
      </c>
      <c r="Y407" s="93">
        <f>SUM('13:20'!Y407)</f>
        <v>0</v>
      </c>
      <c r="Z407" s="93">
        <f>SUM('13:20'!Z407)</f>
        <v>0</v>
      </c>
      <c r="AA407" s="93">
        <f>SUM('13:20'!AA407)</f>
        <v>0</v>
      </c>
      <c r="AB407" s="315">
        <v>0.21</v>
      </c>
      <c r="AC407" s="238">
        <f t="shared" si="79"/>
        <v>0</v>
      </c>
      <c r="AD407" s="22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SUM('13:20'!G408)</f>
        <v>0</v>
      </c>
      <c r="H408" s="218">
        <f t="shared" si="82"/>
        <v>0</v>
      </c>
      <c r="I408" s="93">
        <f>SUM('13:20'!I408)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SUM('13:20'!O408)</f>
        <v>0</v>
      </c>
      <c r="P408" s="93">
        <f>SUM('13:20'!P408)</f>
        <v>0</v>
      </c>
      <c r="Q408" s="93">
        <f>SUM('13:20'!Q408)</f>
        <v>0</v>
      </c>
      <c r="R408" s="93">
        <f>SUM('13:20'!R408)</f>
        <v>0</v>
      </c>
      <c r="S408" s="93">
        <f>SUM('13:20'!S408)</f>
        <v>0</v>
      </c>
      <c r="T408" s="93">
        <f>SUM('13:20'!T408)</f>
        <v>0</v>
      </c>
      <c r="U408" s="93">
        <f>SUM('13:20'!U408)</f>
        <v>0</v>
      </c>
      <c r="V408" s="202">
        <f t="shared" si="88"/>
        <v>0</v>
      </c>
      <c r="W408" s="33" t="str">
        <f t="shared" si="89"/>
        <v/>
      </c>
      <c r="X408" s="93">
        <f>SUM('13:20'!X408)</f>
        <v>0</v>
      </c>
      <c r="Y408" s="93">
        <f>SUM('13:20'!Y408)</f>
        <v>0</v>
      </c>
      <c r="Z408" s="93">
        <f>SUM('13:20'!Z408)</f>
        <v>0</v>
      </c>
      <c r="AA408" s="93">
        <f>SUM('13:20'!AA408)</f>
        <v>0</v>
      </c>
      <c r="AB408" s="315">
        <v>0.21</v>
      </c>
      <c r="AC408" s="238">
        <f t="shared" si="79"/>
        <v>0</v>
      </c>
      <c r="AD408" s="22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6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/>
      <c r="H409" s="218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315">
        <v>0.21</v>
      </c>
      <c r="AC409" s="238">
        <f t="shared" si="79"/>
        <v>0</v>
      </c>
      <c r="AD409" s="22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6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SUM('13:20'!G410)</f>
        <v>0</v>
      </c>
      <c r="H410" s="218">
        <f t="shared" si="82"/>
        <v>0</v>
      </c>
      <c r="I410" s="93">
        <f>SUM('13:20'!I410)</f>
        <v>0</v>
      </c>
      <c r="J410" s="31"/>
      <c r="K410" s="35"/>
      <c r="L410" s="87">
        <v>50</v>
      </c>
      <c r="M410" s="36"/>
      <c r="N410" s="31"/>
      <c r="O410" s="93">
        <f>SUM('13:20'!O410)</f>
        <v>0</v>
      </c>
      <c r="P410" s="93">
        <f>SUM('13:20'!P410)</f>
        <v>0</v>
      </c>
      <c r="Q410" s="93">
        <f>SUM('13:20'!Q410)</f>
        <v>0</v>
      </c>
      <c r="R410" s="93">
        <f>SUM('13:20'!R410)</f>
        <v>0</v>
      </c>
      <c r="S410" s="93">
        <f>SUM('13:20'!S410)</f>
        <v>0</v>
      </c>
      <c r="T410" s="93">
        <f>SUM('13:20'!T410)</f>
        <v>0</v>
      </c>
      <c r="U410" s="93">
        <f>SUM('13:20'!U410)</f>
        <v>0</v>
      </c>
      <c r="V410" s="202"/>
      <c r="W410" s="33"/>
      <c r="X410" s="93">
        <f>SUM('13:20'!X410)</f>
        <v>0</v>
      </c>
      <c r="Y410" s="93">
        <f>SUM('13:20'!Y410)</f>
        <v>0</v>
      </c>
      <c r="Z410" s="93">
        <f>SUM('13:20'!Z410)</f>
        <v>0</v>
      </c>
      <c r="AA410" s="93">
        <f>SUM('13:20'!AA410)</f>
        <v>0</v>
      </c>
      <c r="AB410" s="318">
        <v>0.21</v>
      </c>
      <c r="AC410" s="238">
        <f t="shared" si="79"/>
        <v>0</v>
      </c>
      <c r="AD410" s="22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SUM('13:20'!G411)</f>
        <v>0</v>
      </c>
      <c r="H411" s="218">
        <f t="shared" si="82"/>
        <v>0</v>
      </c>
      <c r="I411" s="93">
        <f>SUM('13:20'!I411)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SUM('13:20'!O411)</f>
        <v>0</v>
      </c>
      <c r="P411" s="93">
        <f>SUM('13:20'!P411)</f>
        <v>0</v>
      </c>
      <c r="Q411" s="93">
        <f>SUM('13:20'!Q411)</f>
        <v>0</v>
      </c>
      <c r="R411" s="93">
        <f>SUM('13:20'!R411)</f>
        <v>0</v>
      </c>
      <c r="S411" s="93">
        <f>SUM('13:20'!S411)</f>
        <v>0</v>
      </c>
      <c r="T411" s="93">
        <f>SUM('13:20'!T411)</f>
        <v>0</v>
      </c>
      <c r="U411" s="93">
        <f>SUM('13:20'!U411)</f>
        <v>0</v>
      </c>
      <c r="V411" s="202">
        <f>SUM(X411:AA411)</f>
        <v>0</v>
      </c>
      <c r="W411" s="33" t="str">
        <f>IF(ISERROR(V411/G411),"",V411/G411)</f>
        <v/>
      </c>
      <c r="X411" s="93">
        <f>SUM('13:20'!X411)</f>
        <v>0</v>
      </c>
      <c r="Y411" s="93">
        <f>SUM('13:20'!Y411)</f>
        <v>0</v>
      </c>
      <c r="Z411" s="93">
        <f>SUM('13:20'!Z411)</f>
        <v>0</v>
      </c>
      <c r="AA411" s="93">
        <f>SUM('13:20'!AA411)</f>
        <v>0</v>
      </c>
      <c r="AB411" s="315">
        <v>0.49</v>
      </c>
      <c r="AC411" s="238">
        <f t="shared" si="79"/>
        <v>0</v>
      </c>
      <c r="AD411" s="22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SUM('13:20'!G412)</f>
        <v>0</v>
      </c>
      <c r="H412" s="218">
        <f t="shared" si="82"/>
        <v>0</v>
      </c>
      <c r="I412" s="93">
        <f>SUM('13:20'!I412)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SUM('13:20'!O412)</f>
        <v>0</v>
      </c>
      <c r="P412" s="93">
        <f>SUM('13:20'!P412)</f>
        <v>0</v>
      </c>
      <c r="Q412" s="93">
        <f>SUM('13:20'!Q412)</f>
        <v>0</v>
      </c>
      <c r="R412" s="93">
        <f>SUM('13:20'!R412)</f>
        <v>0</v>
      </c>
      <c r="S412" s="93">
        <f>SUM('13:20'!S412)</f>
        <v>0</v>
      </c>
      <c r="T412" s="93">
        <f>SUM('13:20'!T412)</f>
        <v>0</v>
      </c>
      <c r="U412" s="93">
        <f>SUM('13:20'!U412)</f>
        <v>0</v>
      </c>
      <c r="V412" s="202">
        <f>SUM(X412:AA412)</f>
        <v>0</v>
      </c>
      <c r="W412" s="33" t="str">
        <f>IF(ISERROR(V412/G412),"",V412/G412)</f>
        <v/>
      </c>
      <c r="X412" s="93">
        <f>SUM('13:20'!X412)</f>
        <v>0</v>
      </c>
      <c r="Y412" s="93">
        <f>SUM('13:20'!Y412)</f>
        <v>0</v>
      </c>
      <c r="Z412" s="93">
        <f>SUM('13:20'!Z412)</f>
        <v>0</v>
      </c>
      <c r="AA412" s="93">
        <f>SUM('13:20'!AA412)</f>
        <v>0</v>
      </c>
      <c r="AB412" s="315">
        <v>0.49</v>
      </c>
      <c r="AC412" s="238">
        <f t="shared" si="79"/>
        <v>0</v>
      </c>
      <c r="AD412" s="22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6"/>
      <c r="B413" s="188" t="s">
        <v>360</v>
      </c>
      <c r="C413" s="183" t="s">
        <v>361</v>
      </c>
      <c r="D413" s="17"/>
      <c r="E413" s="17"/>
      <c r="F413" s="6"/>
      <c r="G413" s="93">
        <f>SUM('13:20'!G413)</f>
        <v>0</v>
      </c>
      <c r="H413" s="218">
        <f t="shared" si="82"/>
        <v>0</v>
      </c>
      <c r="I413" s="93">
        <f>SUM('13:20'!I413)</f>
        <v>0</v>
      </c>
      <c r="J413" s="31"/>
      <c r="K413" s="35"/>
      <c r="L413" s="87"/>
      <c r="M413" s="36"/>
      <c r="N413" s="31"/>
      <c r="O413" s="93">
        <f>SUM('13:20'!O413)</f>
        <v>0</v>
      </c>
      <c r="P413" s="93">
        <f>SUM('13:20'!P413)</f>
        <v>0</v>
      </c>
      <c r="Q413" s="93">
        <f>SUM('13:20'!Q413)</f>
        <v>0</v>
      </c>
      <c r="R413" s="93">
        <f>SUM('13:20'!R413)</f>
        <v>0</v>
      </c>
      <c r="S413" s="93">
        <f>SUM('13:20'!S413)</f>
        <v>0</v>
      </c>
      <c r="T413" s="93">
        <f>SUM('13:20'!T413)</f>
        <v>0</v>
      </c>
      <c r="U413" s="93">
        <f>SUM('13:20'!U413)</f>
        <v>0</v>
      </c>
      <c r="V413" s="202"/>
      <c r="W413" s="33"/>
      <c r="X413" s="93">
        <f>SUM('13:20'!X413)</f>
        <v>0</v>
      </c>
      <c r="Y413" s="93">
        <f>SUM('13:20'!Y413)</f>
        <v>0</v>
      </c>
      <c r="Z413" s="93">
        <f>SUM('13:20'!Z413)</f>
        <v>0</v>
      </c>
      <c r="AA413" s="93">
        <f>SUM('13:20'!AA413)</f>
        <v>0</v>
      </c>
      <c r="AB413" s="315"/>
      <c r="AC413" s="238">
        <f t="shared" si="79"/>
        <v>0</v>
      </c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SUM('13:20'!G414)</f>
        <v>0</v>
      </c>
      <c r="H414" s="218">
        <f t="shared" si="82"/>
        <v>0</v>
      </c>
      <c r="I414" s="93">
        <f>SUM('13:20'!I414)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SUM('13:20'!O414)</f>
        <v>0</v>
      </c>
      <c r="P414" s="93">
        <f>SUM('13:20'!P414)</f>
        <v>0</v>
      </c>
      <c r="Q414" s="93">
        <f>SUM('13:20'!Q414)</f>
        <v>0</v>
      </c>
      <c r="R414" s="93">
        <f>SUM('13:20'!R414)</f>
        <v>0</v>
      </c>
      <c r="S414" s="93">
        <f>SUM('13:20'!S414)</f>
        <v>0</v>
      </c>
      <c r="T414" s="93">
        <f>SUM('13:20'!T414)</f>
        <v>0</v>
      </c>
      <c r="U414" s="93">
        <f>SUM('13:20'!U414)</f>
        <v>0</v>
      </c>
      <c r="V414" s="202">
        <f>SUM(X414:AA414)</f>
        <v>0</v>
      </c>
      <c r="W414" s="33" t="str">
        <f>IF(ISERROR(V414/G414),"",V414/G414)</f>
        <v/>
      </c>
      <c r="X414" s="93">
        <f>SUM('13:20'!X414)</f>
        <v>0</v>
      </c>
      <c r="Y414" s="93">
        <f>SUM('13:20'!Y414)</f>
        <v>0</v>
      </c>
      <c r="Z414" s="93">
        <f>SUM('13:20'!Z414)</f>
        <v>0</v>
      </c>
      <c r="AA414" s="93">
        <f>SUM('13:20'!AA414)</f>
        <v>0</v>
      </c>
      <c r="AB414" s="315">
        <v>0.43</v>
      </c>
      <c r="AC414" s="238">
        <f t="shared" si="79"/>
        <v>0</v>
      </c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SUM('13:20'!G415)</f>
        <v>0</v>
      </c>
      <c r="H415" s="218">
        <f t="shared" si="82"/>
        <v>0</v>
      </c>
      <c r="I415" s="93">
        <f>SUM('13:20'!I415)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SUM('13:20'!O415)</f>
        <v>0</v>
      </c>
      <c r="P415" s="93">
        <f>SUM('13:20'!P415)</f>
        <v>0</v>
      </c>
      <c r="Q415" s="93">
        <f>SUM('13:20'!Q415)</f>
        <v>0</v>
      </c>
      <c r="R415" s="93">
        <f>SUM('13:20'!R415)</f>
        <v>0</v>
      </c>
      <c r="S415" s="93">
        <f>SUM('13:20'!S415)</f>
        <v>0</v>
      </c>
      <c r="T415" s="93">
        <f>SUM('13:20'!T415)</f>
        <v>0</v>
      </c>
      <c r="U415" s="93">
        <f>SUM('13:20'!U415)</f>
        <v>0</v>
      </c>
      <c r="V415" s="202">
        <f>SUM(X415:AA415)</f>
        <v>0</v>
      </c>
      <c r="W415" s="33" t="str">
        <f>IF(ISERROR(V415/G415),"",V415/G415)</f>
        <v/>
      </c>
      <c r="X415" s="93">
        <f>SUM('13:20'!X415)</f>
        <v>0</v>
      </c>
      <c r="Y415" s="93">
        <f>SUM('13:20'!Y415)</f>
        <v>0</v>
      </c>
      <c r="Z415" s="93">
        <f>SUM('13:20'!Z415)</f>
        <v>0</v>
      </c>
      <c r="AA415" s="93">
        <f>SUM('13:20'!AA415)</f>
        <v>0</v>
      </c>
      <c r="AB415" s="315">
        <v>0.43</v>
      </c>
      <c r="AC415" s="238">
        <f t="shared" ref="AC415:AC480" si="91">AB415*G415</f>
        <v>0</v>
      </c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SUM('13:20'!G416)</f>
        <v>0</v>
      </c>
      <c r="H416" s="218">
        <f t="shared" si="82"/>
        <v>0</v>
      </c>
      <c r="I416" s="93">
        <f>SUM('13:20'!I416)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SUM('13:20'!O416)</f>
        <v>0</v>
      </c>
      <c r="P416" s="93">
        <f>SUM('13:20'!P416)</f>
        <v>0</v>
      </c>
      <c r="Q416" s="93">
        <f>SUM('13:20'!Q416)</f>
        <v>0</v>
      </c>
      <c r="R416" s="93">
        <f>SUM('13:20'!R416)</f>
        <v>0</v>
      </c>
      <c r="S416" s="93">
        <f>SUM('13:20'!S416)</f>
        <v>0</v>
      </c>
      <c r="T416" s="93">
        <f>SUM('13:20'!T416)</f>
        <v>0</v>
      </c>
      <c r="U416" s="93">
        <f>SUM('13:20'!U416)</f>
        <v>0</v>
      </c>
      <c r="V416" s="202">
        <f>SUM(X416:AA416)</f>
        <v>0</v>
      </c>
      <c r="W416" s="33" t="str">
        <f>IF(ISERROR(V416/G416),"",V416/G416)</f>
        <v/>
      </c>
      <c r="X416" s="93">
        <f>SUM('13:20'!X416)</f>
        <v>0</v>
      </c>
      <c r="Y416" s="93">
        <f>SUM('13:20'!Y416)</f>
        <v>0</v>
      </c>
      <c r="Z416" s="93">
        <f>SUM('13:20'!Z416)</f>
        <v>0</v>
      </c>
      <c r="AA416" s="93">
        <f>SUM('13:20'!AA416)</f>
        <v>0</v>
      </c>
      <c r="AB416" s="315">
        <v>0.43</v>
      </c>
      <c r="AC416" s="238">
        <f t="shared" si="91"/>
        <v>0</v>
      </c>
      <c r="AD416" s="22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SUM('13:20'!G417)</f>
        <v>0</v>
      </c>
      <c r="H417" s="218">
        <f t="shared" si="82"/>
        <v>0</v>
      </c>
      <c r="I417" s="93">
        <f>SUM('13:20'!I417)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SUM('13:20'!O417)</f>
        <v>0</v>
      </c>
      <c r="P417" s="93">
        <f>SUM('13:20'!P417)</f>
        <v>0</v>
      </c>
      <c r="Q417" s="93">
        <f>SUM('13:20'!Q417)</f>
        <v>0</v>
      </c>
      <c r="R417" s="93">
        <f>SUM('13:20'!R417)</f>
        <v>0</v>
      </c>
      <c r="S417" s="93">
        <f>SUM('13:20'!S417)</f>
        <v>0</v>
      </c>
      <c r="T417" s="93">
        <f>SUM('13:20'!T417)</f>
        <v>0</v>
      </c>
      <c r="U417" s="93">
        <f>SUM('13:20'!U417)</f>
        <v>0</v>
      </c>
      <c r="V417" s="202">
        <f>SUM(X417:AA417)</f>
        <v>0</v>
      </c>
      <c r="W417" s="33" t="str">
        <f>IF(ISERROR(V417/G417),"",V417/G417)</f>
        <v/>
      </c>
      <c r="X417" s="93">
        <f>SUM('13:20'!X417)</f>
        <v>0</v>
      </c>
      <c r="Y417" s="93">
        <f>SUM('13:20'!Y417)</f>
        <v>0</v>
      </c>
      <c r="Z417" s="93">
        <f>SUM('13:20'!Z417)</f>
        <v>0</v>
      </c>
      <c r="AA417" s="93">
        <f>SUM('13:20'!AA417)</f>
        <v>0</v>
      </c>
      <c r="AB417" s="315">
        <v>0.43</v>
      </c>
      <c r="AC417" s="238">
        <f t="shared" si="91"/>
        <v>0</v>
      </c>
      <c r="AD417" s="22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8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SUM('13:20'!G418)</f>
        <v>0</v>
      </c>
      <c r="H418" s="218">
        <f t="shared" si="82"/>
        <v>0</v>
      </c>
      <c r="I418" s="93">
        <f>SUM('13:20'!I418)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SUM('13:20'!O418)</f>
        <v>0</v>
      </c>
      <c r="P418" s="93">
        <f>SUM('13:20'!P418)</f>
        <v>0</v>
      </c>
      <c r="Q418" s="93">
        <f>SUM('13:20'!Q418)</f>
        <v>0</v>
      </c>
      <c r="R418" s="93">
        <f>SUM('13:20'!R418)</f>
        <v>0</v>
      </c>
      <c r="S418" s="93">
        <f>SUM('13:20'!S418)</f>
        <v>0</v>
      </c>
      <c r="T418" s="93">
        <f>SUM('13:20'!T418)</f>
        <v>0</v>
      </c>
      <c r="U418" s="93">
        <f>SUM('13:20'!U418)</f>
        <v>0</v>
      </c>
      <c r="V418" s="202"/>
      <c r="W418" s="33"/>
      <c r="X418" s="93">
        <f>SUM('13:20'!X418)</f>
        <v>0</v>
      </c>
      <c r="Y418" s="93">
        <f>SUM('13:20'!Y418)</f>
        <v>0</v>
      </c>
      <c r="Z418" s="93">
        <f>SUM('13:20'!Z418)</f>
        <v>0</v>
      </c>
      <c r="AA418" s="93">
        <f>SUM('13:20'!AA418)</f>
        <v>0</v>
      </c>
      <c r="AB418" s="315">
        <v>0.43</v>
      </c>
      <c r="AC418" s="238">
        <f t="shared" si="91"/>
        <v>0</v>
      </c>
      <c r="AD418" s="22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8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SUM('13:20'!G419)</f>
        <v>0</v>
      </c>
      <c r="H419" s="218">
        <f t="shared" si="82"/>
        <v>0</v>
      </c>
      <c r="I419" s="93">
        <f>SUM('13:20'!I419)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SUM('13:20'!O419)</f>
        <v>0</v>
      </c>
      <c r="P419" s="93">
        <f>SUM('13:20'!P419)</f>
        <v>0</v>
      </c>
      <c r="Q419" s="93">
        <f>SUM('13:20'!Q419)</f>
        <v>0</v>
      </c>
      <c r="R419" s="93">
        <f>SUM('13:20'!R419)</f>
        <v>0</v>
      </c>
      <c r="S419" s="93">
        <f>SUM('13:20'!S419)</f>
        <v>0</v>
      </c>
      <c r="T419" s="93">
        <f>SUM('13:20'!T419)</f>
        <v>0</v>
      </c>
      <c r="U419" s="93">
        <f>SUM('13:20'!U419)</f>
        <v>0</v>
      </c>
      <c r="V419" s="202"/>
      <c r="W419" s="33"/>
      <c r="X419" s="93">
        <f>SUM('13:20'!X419)</f>
        <v>0</v>
      </c>
      <c r="Y419" s="93">
        <f>SUM('13:20'!Y419)</f>
        <v>0</v>
      </c>
      <c r="Z419" s="93">
        <f>SUM('13:20'!Z419)</f>
        <v>0</v>
      </c>
      <c r="AA419" s="93">
        <f>SUM('13:20'!AA419)</f>
        <v>0</v>
      </c>
      <c r="AB419" s="315">
        <v>0.43</v>
      </c>
      <c r="AC419" s="238">
        <f t="shared" si="91"/>
        <v>0</v>
      </c>
      <c r="AD419" s="22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8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SUM('13:20'!G420)</f>
        <v>0</v>
      </c>
      <c r="H420" s="218">
        <f t="shared" si="82"/>
        <v>0</v>
      </c>
      <c r="I420" s="93">
        <f>SUM('13:20'!I420)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SUM('13:20'!O420)</f>
        <v>0</v>
      </c>
      <c r="P420" s="93">
        <f>SUM('13:20'!P420)</f>
        <v>0</v>
      </c>
      <c r="Q420" s="93">
        <f>SUM('13:20'!Q420)</f>
        <v>0</v>
      </c>
      <c r="R420" s="93">
        <f>SUM('13:20'!R420)</f>
        <v>0</v>
      </c>
      <c r="S420" s="93">
        <f>SUM('13:20'!S420)</f>
        <v>0</v>
      </c>
      <c r="T420" s="93">
        <f>SUM('13:20'!T420)</f>
        <v>0</v>
      </c>
      <c r="U420" s="93">
        <f>SUM('13:20'!U420)</f>
        <v>0</v>
      </c>
      <c r="V420" s="202"/>
      <c r="W420" s="33"/>
      <c r="X420" s="93">
        <f>SUM('13:20'!X420)</f>
        <v>0</v>
      </c>
      <c r="Y420" s="93">
        <f>SUM('13:20'!Y420)</f>
        <v>0</v>
      </c>
      <c r="Z420" s="93">
        <f>SUM('13:20'!Z420)</f>
        <v>0</v>
      </c>
      <c r="AA420" s="93">
        <f>SUM('13:20'!AA420)</f>
        <v>0</v>
      </c>
      <c r="AB420" s="315">
        <v>0.43</v>
      </c>
      <c r="AC420" s="238">
        <f t="shared" si="91"/>
        <v>0</v>
      </c>
      <c r="AD420" s="22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8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SUM('13:20'!G421)</f>
        <v>0</v>
      </c>
      <c r="H421" s="218">
        <f t="shared" si="82"/>
        <v>0</v>
      </c>
      <c r="I421" s="93">
        <f>SUM('13:20'!I421)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SUM('13:20'!O421)</f>
        <v>0</v>
      </c>
      <c r="P421" s="93">
        <f>SUM('13:20'!P421)</f>
        <v>0</v>
      </c>
      <c r="Q421" s="93">
        <f>SUM('13:20'!Q421)</f>
        <v>0</v>
      </c>
      <c r="R421" s="93">
        <f>SUM('13:20'!R421)</f>
        <v>0</v>
      </c>
      <c r="S421" s="93">
        <f>SUM('13:20'!S421)</f>
        <v>0</v>
      </c>
      <c r="T421" s="93">
        <f>SUM('13:20'!T421)</f>
        <v>0</v>
      </c>
      <c r="U421" s="93">
        <f>SUM('13:20'!U421)</f>
        <v>0</v>
      </c>
      <c r="V421" s="202"/>
      <c r="W421" s="33"/>
      <c r="X421" s="93">
        <f>SUM('13:20'!X421)</f>
        <v>0</v>
      </c>
      <c r="Y421" s="93">
        <f>SUM('13:20'!Y421)</f>
        <v>0</v>
      </c>
      <c r="Z421" s="93">
        <f>SUM('13:20'!Z421)</f>
        <v>0</v>
      </c>
      <c r="AA421" s="93">
        <f>SUM('13:20'!AA421)</f>
        <v>0</v>
      </c>
      <c r="AB421" s="315">
        <v>0.43</v>
      </c>
      <c r="AC421" s="238">
        <f t="shared" si="91"/>
        <v>0</v>
      </c>
      <c r="AD421" s="22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8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SUM('13:20'!G422)</f>
        <v>0</v>
      </c>
      <c r="H422" s="218">
        <f t="shared" si="82"/>
        <v>0</v>
      </c>
      <c r="I422" s="93">
        <f>SUM('13:20'!I422)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318">
        <v>0.69</v>
      </c>
      <c r="AC422" s="238">
        <f t="shared" si="91"/>
        <v>0</v>
      </c>
      <c r="AD422" s="223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8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SUM('13:20'!G423)</f>
        <v>0</v>
      </c>
      <c r="H423" s="218">
        <f t="shared" si="82"/>
        <v>0</v>
      </c>
      <c r="I423" s="93">
        <f>SUM('13:20'!I423)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318">
        <v>0.69</v>
      </c>
      <c r="AC423" s="238">
        <f t="shared" si="91"/>
        <v>0</v>
      </c>
      <c r="AD423" s="22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8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SUM('13:20'!G424)</f>
        <v>0</v>
      </c>
      <c r="H424" s="218">
        <f t="shared" si="82"/>
        <v>0</v>
      </c>
      <c r="I424" s="93">
        <f>SUM('13:20'!I424)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318">
        <v>0.69</v>
      </c>
      <c r="AC424" s="238">
        <f t="shared" si="91"/>
        <v>0</v>
      </c>
      <c r="AD424" s="22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SUM('13:20'!G425)</f>
        <v>0</v>
      </c>
      <c r="H425" s="218">
        <f t="shared" si="82"/>
        <v>0</v>
      </c>
      <c r="I425" s="93">
        <f>SUM('13:20'!I425)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SUM('13:20'!O425)</f>
        <v>0</v>
      </c>
      <c r="P425" s="93">
        <f>SUM('13:20'!P425)</f>
        <v>0</v>
      </c>
      <c r="Q425" s="93">
        <f>SUM('13:20'!Q425)</f>
        <v>0</v>
      </c>
      <c r="R425" s="93">
        <f>SUM('13:20'!R425)</f>
        <v>0</v>
      </c>
      <c r="S425" s="93">
        <f>SUM('13:20'!S425)</f>
        <v>0</v>
      </c>
      <c r="T425" s="93">
        <f>SUM('13:20'!T425)</f>
        <v>0</v>
      </c>
      <c r="U425" s="93">
        <f>SUM('13:20'!U425)</f>
        <v>0</v>
      </c>
      <c r="V425" s="202"/>
      <c r="W425" s="33"/>
      <c r="X425" s="93">
        <f>SUM('13:20'!X425)</f>
        <v>0</v>
      </c>
      <c r="Y425" s="93">
        <f>SUM('13:20'!Y425)</f>
        <v>0</v>
      </c>
      <c r="Z425" s="93">
        <f>SUM('13:20'!Z425)</f>
        <v>0</v>
      </c>
      <c r="AA425" s="93">
        <f>SUM('13:20'!AA425)</f>
        <v>0</v>
      </c>
      <c r="AB425" s="315">
        <v>0.95</v>
      </c>
      <c r="AC425" s="238">
        <f t="shared" si="91"/>
        <v>0</v>
      </c>
      <c r="AD425" s="22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SUM('13:20'!G426)</f>
        <v>0</v>
      </c>
      <c r="H426" s="218">
        <f t="shared" si="82"/>
        <v>0</v>
      </c>
      <c r="I426" s="93">
        <f>SUM('13:20'!I426)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SUM('13:20'!O426)</f>
        <v>0</v>
      </c>
      <c r="P426" s="93">
        <f>SUM('13:20'!P426)</f>
        <v>0</v>
      </c>
      <c r="Q426" s="93">
        <f>SUM('13:20'!Q426)</f>
        <v>0</v>
      </c>
      <c r="R426" s="93">
        <f>SUM('13:20'!R426)</f>
        <v>0</v>
      </c>
      <c r="S426" s="93">
        <f>SUM('13:20'!S426)</f>
        <v>0</v>
      </c>
      <c r="T426" s="93">
        <f>SUM('13:20'!T426)</f>
        <v>0</v>
      </c>
      <c r="U426" s="93">
        <f>SUM('13:20'!U426)</f>
        <v>0</v>
      </c>
      <c r="V426" s="202"/>
      <c r="W426" s="33"/>
      <c r="X426" s="93">
        <f>SUM('13:20'!X426)</f>
        <v>0</v>
      </c>
      <c r="Y426" s="93">
        <f>SUM('13:20'!Y426)</f>
        <v>0</v>
      </c>
      <c r="Z426" s="93">
        <f>SUM('13:20'!Z426)</f>
        <v>0</v>
      </c>
      <c r="AA426" s="93">
        <f>SUM('13:20'!AA426)</f>
        <v>0</v>
      </c>
      <c r="AB426" s="315">
        <v>0.95</v>
      </c>
      <c r="AC426" s="238">
        <f t="shared" si="91"/>
        <v>0</v>
      </c>
      <c r="AD426" s="22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SUM('13:20'!G427)</f>
        <v>0</v>
      </c>
      <c r="H427" s="218">
        <f t="shared" si="82"/>
        <v>0</v>
      </c>
      <c r="I427" s="93">
        <f>SUM('13:20'!I427)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SUM('13:20'!O427)</f>
        <v>0</v>
      </c>
      <c r="P427" s="93">
        <f>SUM('13:20'!P427)</f>
        <v>0</v>
      </c>
      <c r="Q427" s="93">
        <f>SUM('13:20'!Q427)</f>
        <v>0</v>
      </c>
      <c r="R427" s="93">
        <f>SUM('13:20'!R427)</f>
        <v>0</v>
      </c>
      <c r="S427" s="93">
        <f>SUM('13:20'!S427)</f>
        <v>0</v>
      </c>
      <c r="T427" s="93">
        <f>SUM('13:20'!T427)</f>
        <v>0</v>
      </c>
      <c r="U427" s="93">
        <f>SUM('13:20'!U427)</f>
        <v>0</v>
      </c>
      <c r="V427" s="202"/>
      <c r="W427" s="33"/>
      <c r="X427" s="93">
        <f>SUM('13:20'!X427)</f>
        <v>0</v>
      </c>
      <c r="Y427" s="93">
        <f>SUM('13:20'!Y427)</f>
        <v>0</v>
      </c>
      <c r="Z427" s="93">
        <f>SUM('13:20'!Z427)</f>
        <v>0</v>
      </c>
      <c r="AA427" s="93">
        <f>SUM('13:20'!AA427)</f>
        <v>0</v>
      </c>
      <c r="AB427" s="315">
        <v>0.95</v>
      </c>
      <c r="AC427" s="238">
        <f t="shared" si="91"/>
        <v>0</v>
      </c>
      <c r="AD427" s="22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09" t="s">
        <v>86</v>
      </c>
      <c r="B428" s="609"/>
      <c r="C428" s="215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202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42"/>
      <c r="AD428" s="223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8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SUM('13:20'!G429)</f>
        <v>0</v>
      </c>
      <c r="H429" s="218">
        <f>D429*G429</f>
        <v>0</v>
      </c>
      <c r="I429" s="93">
        <f>SUM('13:20'!I429)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SUM('13:20'!O429)</f>
        <v>0</v>
      </c>
      <c r="P429" s="93">
        <f>SUM('13:20'!P429)</f>
        <v>0</v>
      </c>
      <c r="Q429" s="93">
        <f>SUM('13:20'!Q429)</f>
        <v>0</v>
      </c>
      <c r="R429" s="93">
        <f>SUM('13:20'!R429)</f>
        <v>0</v>
      </c>
      <c r="S429" s="93">
        <f>SUM('13:20'!S429)</f>
        <v>0</v>
      </c>
      <c r="T429" s="93">
        <f>SUM('13:20'!T429)</f>
        <v>0</v>
      </c>
      <c r="U429" s="93">
        <f>SUM('13:20'!U429)</f>
        <v>0</v>
      </c>
      <c r="V429" s="202">
        <f t="shared" ref="V429:V435" si="96">SUM(X429:AA429)</f>
        <v>0</v>
      </c>
      <c r="W429" s="33" t="str">
        <f t="shared" si="93"/>
        <v/>
      </c>
      <c r="X429" s="93">
        <f>SUM('13:20'!X429)</f>
        <v>0</v>
      </c>
      <c r="Y429" s="93">
        <f>SUM('13:20'!Y429)</f>
        <v>0</v>
      </c>
      <c r="Z429" s="93">
        <f>SUM('13:20'!Z429)</f>
        <v>0</v>
      </c>
      <c r="AA429" s="93">
        <f>SUM('13:20'!AA429)</f>
        <v>0</v>
      </c>
      <c r="AB429" s="315">
        <v>1.18</v>
      </c>
      <c r="AC429" s="238">
        <f t="shared" si="91"/>
        <v>0</v>
      </c>
      <c r="AD429" s="22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8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SUM('13:20'!G430)</f>
        <v>0</v>
      </c>
      <c r="H430" s="218">
        <f t="shared" ref="H430:H462" si="97">D430*G430</f>
        <v>0</v>
      </c>
      <c r="I430" s="93">
        <f>SUM('13:20'!I430)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SUM('13:20'!O430)</f>
        <v>0</v>
      </c>
      <c r="P430" s="93">
        <f>SUM('13:20'!P430)</f>
        <v>0</v>
      </c>
      <c r="Q430" s="93">
        <f>SUM('13:20'!Q430)</f>
        <v>0</v>
      </c>
      <c r="R430" s="93">
        <f>SUM('13:20'!R430)</f>
        <v>0</v>
      </c>
      <c r="S430" s="93">
        <f>SUM('13:20'!S430)</f>
        <v>0</v>
      </c>
      <c r="T430" s="93">
        <f>SUM('13:20'!T430)</f>
        <v>0</v>
      </c>
      <c r="U430" s="93">
        <f>SUM('13:20'!U430)</f>
        <v>0</v>
      </c>
      <c r="V430" s="202">
        <f t="shared" si="96"/>
        <v>0</v>
      </c>
      <c r="W430" s="33" t="str">
        <f t="shared" si="93"/>
        <v/>
      </c>
      <c r="X430" s="93">
        <f>SUM('13:20'!X430)</f>
        <v>0</v>
      </c>
      <c r="Y430" s="93">
        <f>SUM('13:20'!Y430)</f>
        <v>0</v>
      </c>
      <c r="Z430" s="93">
        <f>SUM('13:20'!Z430)</f>
        <v>0</v>
      </c>
      <c r="AA430" s="93">
        <f>SUM('13:20'!AA430)</f>
        <v>0</v>
      </c>
      <c r="AB430" s="315">
        <v>1.18</v>
      </c>
      <c r="AC430" s="238">
        <f t="shared" si="91"/>
        <v>0</v>
      </c>
      <c r="AD430" s="223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8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SUM('13:20'!G431)</f>
        <v>0</v>
      </c>
      <c r="H431" s="218">
        <f t="shared" si="97"/>
        <v>0</v>
      </c>
      <c r="I431" s="93">
        <f>SUM('13:20'!I431)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SUM('13:20'!O431)</f>
        <v>0</v>
      </c>
      <c r="P431" s="93">
        <f>SUM('13:20'!P431)</f>
        <v>0</v>
      </c>
      <c r="Q431" s="93">
        <f>SUM('13:20'!Q431)</f>
        <v>0</v>
      </c>
      <c r="R431" s="93">
        <f>SUM('13:20'!R431)</f>
        <v>0</v>
      </c>
      <c r="S431" s="93">
        <f>SUM('13:20'!S431)</f>
        <v>0</v>
      </c>
      <c r="T431" s="93">
        <f>SUM('13:20'!T431)</f>
        <v>0</v>
      </c>
      <c r="U431" s="93">
        <f>SUM('13:20'!U431)</f>
        <v>0</v>
      </c>
      <c r="V431" s="202">
        <f t="shared" si="96"/>
        <v>0</v>
      </c>
      <c r="W431" s="33" t="str">
        <f t="shared" si="93"/>
        <v/>
      </c>
      <c r="X431" s="93">
        <f>SUM('13:20'!X431)</f>
        <v>0</v>
      </c>
      <c r="Y431" s="93">
        <f>SUM('13:20'!Y431)</f>
        <v>0</v>
      </c>
      <c r="Z431" s="93">
        <f>SUM('13:20'!Z431)</f>
        <v>0</v>
      </c>
      <c r="AA431" s="93">
        <f>SUM('13:20'!AA431)</f>
        <v>0</v>
      </c>
      <c r="AB431" s="315">
        <v>1.18</v>
      </c>
      <c r="AC431" s="238">
        <f t="shared" si="91"/>
        <v>0</v>
      </c>
      <c r="AD431" s="223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80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SUM('13:20'!G432)</f>
        <v>0</v>
      </c>
      <c r="H432" s="218">
        <f t="shared" si="97"/>
        <v>0</v>
      </c>
      <c r="I432" s="93">
        <f>SUM('13:20'!I432)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SUM('13:20'!O432)</f>
        <v>0</v>
      </c>
      <c r="P432" s="93">
        <f>SUM('13:20'!P432)</f>
        <v>0</v>
      </c>
      <c r="Q432" s="93">
        <f>SUM('13:20'!Q432)</f>
        <v>0</v>
      </c>
      <c r="R432" s="93">
        <f>SUM('13:20'!R432)</f>
        <v>0</v>
      </c>
      <c r="S432" s="93">
        <f>SUM('13:20'!S432)</f>
        <v>0</v>
      </c>
      <c r="T432" s="93">
        <f>SUM('13:20'!T432)</f>
        <v>0</v>
      </c>
      <c r="U432" s="93">
        <f>SUM('13:20'!U432)</f>
        <v>0</v>
      </c>
      <c r="V432" s="202">
        <f t="shared" si="96"/>
        <v>0</v>
      </c>
      <c r="W432" s="33" t="str">
        <f t="shared" si="93"/>
        <v/>
      </c>
      <c r="X432" s="93">
        <f>SUM('13:20'!X432)</f>
        <v>0</v>
      </c>
      <c r="Y432" s="93">
        <f>SUM('13:20'!Y432)</f>
        <v>0</v>
      </c>
      <c r="Z432" s="93">
        <f>SUM('13:20'!Z432)</f>
        <v>0</v>
      </c>
      <c r="AA432" s="93">
        <f>SUM('13:20'!AA432)</f>
        <v>0</v>
      </c>
      <c r="AB432" s="315">
        <v>1.1100000000000001</v>
      </c>
      <c r="AC432" s="238">
        <f t="shared" si="91"/>
        <v>0</v>
      </c>
      <c r="AD432" s="223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80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SUM('13:20'!G433)</f>
        <v>0</v>
      </c>
      <c r="H433" s="218">
        <f t="shared" si="97"/>
        <v>0</v>
      </c>
      <c r="I433" s="93">
        <f>SUM('13:20'!I433)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SUM('13:20'!O433)</f>
        <v>0</v>
      </c>
      <c r="P433" s="93">
        <f>SUM('13:20'!P433)</f>
        <v>0</v>
      </c>
      <c r="Q433" s="93">
        <f>SUM('13:20'!Q433)</f>
        <v>0</v>
      </c>
      <c r="R433" s="93">
        <f>SUM('13:20'!R433)</f>
        <v>0</v>
      </c>
      <c r="S433" s="93">
        <f>SUM('13:20'!S433)</f>
        <v>0</v>
      </c>
      <c r="T433" s="93">
        <f>SUM('13:20'!T433)</f>
        <v>0</v>
      </c>
      <c r="U433" s="93">
        <f>SUM('13:20'!U433)</f>
        <v>0</v>
      </c>
      <c r="V433" s="202">
        <f t="shared" si="96"/>
        <v>0</v>
      </c>
      <c r="W433" s="33" t="str">
        <f t="shared" si="93"/>
        <v/>
      </c>
      <c r="X433" s="93">
        <f>SUM('13:20'!X433)</f>
        <v>0</v>
      </c>
      <c r="Y433" s="93">
        <f>SUM('13:20'!Y433)</f>
        <v>0</v>
      </c>
      <c r="Z433" s="93">
        <f>SUM('13:20'!Z433)</f>
        <v>0</v>
      </c>
      <c r="AA433" s="93">
        <f>SUM('13:20'!AA433)</f>
        <v>0</v>
      </c>
      <c r="AB433" s="315">
        <v>1.1100000000000001</v>
      </c>
      <c r="AC433" s="238">
        <f t="shared" si="91"/>
        <v>0</v>
      </c>
      <c r="AD433" s="223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80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SUM('13:20'!G434)</f>
        <v>513</v>
      </c>
      <c r="H434" s="218">
        <f t="shared" si="97"/>
        <v>2580.3900000000003</v>
      </c>
      <c r="I434" s="93">
        <f>SUM('13:20'!I434)</f>
        <v>44.5</v>
      </c>
      <c r="J434" s="31">
        <f t="array" ref="J434">IF(ISERROR(G434/I434),"",G434/I434)</f>
        <v>11.52808988764045</v>
      </c>
      <c r="K434" s="35">
        <f t="array" ref="K434">IF(ISERROR(G434/L434),"",G434/L434)</f>
        <v>55.161290322580641</v>
      </c>
      <c r="L434" s="87">
        <v>9.3000000000000007</v>
      </c>
      <c r="M434" s="36">
        <f t="shared" si="94"/>
        <v>-10.661290322580641</v>
      </c>
      <c r="N434" s="31">
        <f t="shared" si="95"/>
        <v>0</v>
      </c>
      <c r="O434" s="93">
        <f>SUM('13:20'!O434)</f>
        <v>0</v>
      </c>
      <c r="P434" s="93">
        <f>SUM('13:20'!P434)</f>
        <v>0</v>
      </c>
      <c r="Q434" s="93">
        <f>SUM('13:20'!Q434)</f>
        <v>0</v>
      </c>
      <c r="R434" s="93">
        <f>SUM('13:20'!R434)</f>
        <v>0</v>
      </c>
      <c r="S434" s="93">
        <f>SUM('13:20'!S434)</f>
        <v>0</v>
      </c>
      <c r="T434" s="93">
        <f>SUM('13:20'!T434)</f>
        <v>0</v>
      </c>
      <c r="U434" s="93">
        <f>SUM('13:20'!U434)</f>
        <v>0</v>
      </c>
      <c r="V434" s="202">
        <f t="shared" si="96"/>
        <v>0</v>
      </c>
      <c r="W434" s="33">
        <f t="shared" si="93"/>
        <v>0</v>
      </c>
      <c r="X434" s="93">
        <f>SUM('13:20'!X434)</f>
        <v>0</v>
      </c>
      <c r="Y434" s="93">
        <f>SUM('13:20'!Y434)</f>
        <v>0</v>
      </c>
      <c r="Z434" s="93">
        <f>SUM('13:20'!Z434)</f>
        <v>0</v>
      </c>
      <c r="AA434" s="93">
        <f>SUM('13:20'!AA434)</f>
        <v>0</v>
      </c>
      <c r="AB434" s="315">
        <v>1.1100000000000001</v>
      </c>
      <c r="AC434" s="238">
        <f t="shared" si="91"/>
        <v>569.43000000000006</v>
      </c>
      <c r="AD434" s="223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80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SUM('13:20'!G435)</f>
        <v>0</v>
      </c>
      <c r="H435" s="218">
        <f t="shared" si="97"/>
        <v>0</v>
      </c>
      <c r="I435" s="93">
        <f>SUM('13:20'!I435)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SUM('13:20'!O435)</f>
        <v>0</v>
      </c>
      <c r="P435" s="93">
        <f>SUM('13:20'!P435)</f>
        <v>0</v>
      </c>
      <c r="Q435" s="93">
        <f>SUM('13:20'!Q435)</f>
        <v>0</v>
      </c>
      <c r="R435" s="93">
        <f>SUM('13:20'!R435)</f>
        <v>0</v>
      </c>
      <c r="S435" s="93">
        <f>SUM('13:20'!S435)</f>
        <v>0</v>
      </c>
      <c r="T435" s="93">
        <f>SUM('13:20'!T435)</f>
        <v>0</v>
      </c>
      <c r="U435" s="93">
        <f>SUM('13:20'!U435)</f>
        <v>0</v>
      </c>
      <c r="V435" s="202">
        <f t="shared" si="96"/>
        <v>0</v>
      </c>
      <c r="W435" s="33" t="str">
        <f t="shared" si="93"/>
        <v/>
      </c>
      <c r="X435" s="93">
        <f>SUM('13:20'!X435)</f>
        <v>0</v>
      </c>
      <c r="Y435" s="93">
        <f>SUM('13:20'!Y435)</f>
        <v>0</v>
      </c>
      <c r="Z435" s="93">
        <f>SUM('13:20'!Z435)</f>
        <v>0</v>
      </c>
      <c r="AA435" s="93">
        <f>SUM('13:20'!AA435)</f>
        <v>0</v>
      </c>
      <c r="AB435" s="315">
        <v>1.1100000000000001</v>
      </c>
      <c r="AC435" s="238">
        <f t="shared" si="91"/>
        <v>0</v>
      </c>
      <c r="AD435" s="22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80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SUM('13:20'!G436)</f>
        <v>228</v>
      </c>
      <c r="H436" s="218">
        <f t="shared" si="97"/>
        <v>1146.8400000000001</v>
      </c>
      <c r="I436" s="93">
        <f>SUM('13:20'!I436)</f>
        <v>20</v>
      </c>
      <c r="J436" s="31"/>
      <c r="K436" s="35">
        <f t="array" ref="K436">IF(ISERROR(G436/L436),"",G436/L436)</f>
        <v>24.516129032258064</v>
      </c>
      <c r="L436" s="87">
        <v>9.3000000000000007</v>
      </c>
      <c r="M436" s="36">
        <f t="shared" si="94"/>
        <v>-4.5161290322580641</v>
      </c>
      <c r="N436" s="31">
        <f t="shared" si="95"/>
        <v>0</v>
      </c>
      <c r="O436" s="93">
        <f>SUM('13:20'!O436)</f>
        <v>0</v>
      </c>
      <c r="P436" s="93">
        <f>SUM('13:20'!P436)</f>
        <v>0</v>
      </c>
      <c r="Q436" s="93">
        <f>SUM('13:20'!Q436)</f>
        <v>0</v>
      </c>
      <c r="R436" s="93">
        <f>SUM('13:20'!R436)</f>
        <v>0</v>
      </c>
      <c r="S436" s="93">
        <f>SUM('13:20'!S436)</f>
        <v>0</v>
      </c>
      <c r="T436" s="93">
        <f>SUM('13:20'!T436)</f>
        <v>0</v>
      </c>
      <c r="U436" s="93">
        <f>SUM('13:20'!U436)</f>
        <v>0</v>
      </c>
      <c r="V436" s="203"/>
      <c r="W436" s="33"/>
      <c r="X436" s="93">
        <f>SUM('13:20'!X436)</f>
        <v>0</v>
      </c>
      <c r="Y436" s="93">
        <f>SUM('13:20'!Y436)</f>
        <v>0</v>
      </c>
      <c r="Z436" s="93">
        <f>SUM('13:20'!Z436)</f>
        <v>0</v>
      </c>
      <c r="AA436" s="93">
        <f>SUM('13:20'!AA436)</f>
        <v>0</v>
      </c>
      <c r="AB436" s="315">
        <v>0.84</v>
      </c>
      <c r="AC436" s="238">
        <f t="shared" si="91"/>
        <v>191.51999999999998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8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SUM('13:20'!G437)</f>
        <v>0</v>
      </c>
      <c r="H437" s="218">
        <f t="shared" si="97"/>
        <v>0</v>
      </c>
      <c r="I437" s="93">
        <f>SUM('13:20'!I437)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SUM('13:20'!O437)</f>
        <v>0</v>
      </c>
      <c r="P437" s="93">
        <f>SUM('13:20'!P437)</f>
        <v>0</v>
      </c>
      <c r="Q437" s="93">
        <f>SUM('13:20'!Q437)</f>
        <v>0</v>
      </c>
      <c r="R437" s="93">
        <f>SUM('13:20'!R437)</f>
        <v>0</v>
      </c>
      <c r="S437" s="93">
        <f>SUM('13:20'!S437)</f>
        <v>0</v>
      </c>
      <c r="T437" s="93">
        <f>SUM('13:20'!T437)</f>
        <v>0</v>
      </c>
      <c r="U437" s="93">
        <f>SUM('13:20'!U437)</f>
        <v>0</v>
      </c>
      <c r="V437" s="203">
        <f>SUM(X437:AA437)</f>
        <v>0</v>
      </c>
      <c r="W437" s="33" t="str">
        <f>IF(ISERROR(V437/G437),"",V437/G437)</f>
        <v/>
      </c>
      <c r="X437" s="93">
        <f>SUM('13:20'!X437)</f>
        <v>0</v>
      </c>
      <c r="Y437" s="93">
        <f>SUM('13:20'!Y437)</f>
        <v>0</v>
      </c>
      <c r="Z437" s="93">
        <f>SUM('13:20'!Z437)</f>
        <v>0</v>
      </c>
      <c r="AA437" s="93">
        <f>SUM('13:20'!AA437)</f>
        <v>0</v>
      </c>
      <c r="AB437" s="315">
        <v>1.06</v>
      </c>
      <c r="AC437" s="238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8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SUM('13:20'!G438)</f>
        <v>0</v>
      </c>
      <c r="H438" s="218">
        <f t="shared" si="97"/>
        <v>0</v>
      </c>
      <c r="I438" s="93">
        <f>SUM('13:20'!I438)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SUM('13:20'!O438)</f>
        <v>0</v>
      </c>
      <c r="P438" s="93">
        <f>SUM('13:20'!P438)</f>
        <v>0</v>
      </c>
      <c r="Q438" s="93">
        <f>SUM('13:20'!Q438)</f>
        <v>0</v>
      </c>
      <c r="R438" s="93">
        <f>SUM('13:20'!R438)</f>
        <v>0</v>
      </c>
      <c r="S438" s="93">
        <f>SUM('13:20'!S438)</f>
        <v>0</v>
      </c>
      <c r="T438" s="93">
        <f>SUM('13:20'!T438)</f>
        <v>0</v>
      </c>
      <c r="U438" s="93">
        <f>SUM('13:20'!U438)</f>
        <v>0</v>
      </c>
      <c r="V438" s="203">
        <f>SUM(X438:AA438)</f>
        <v>0</v>
      </c>
      <c r="W438" s="33" t="str">
        <f>IF(ISERROR(V438/G438),"",V438/G438)</f>
        <v/>
      </c>
      <c r="X438" s="93">
        <f>SUM('13:20'!X438)</f>
        <v>0</v>
      </c>
      <c r="Y438" s="93">
        <f>SUM('13:20'!Y438)</f>
        <v>0</v>
      </c>
      <c r="Z438" s="93">
        <f>SUM('13:20'!Z438)</f>
        <v>0</v>
      </c>
      <c r="AA438" s="93">
        <f>SUM('13:20'!AA438)</f>
        <v>0</v>
      </c>
      <c r="AB438" s="315">
        <v>1.06</v>
      </c>
      <c r="AC438" s="238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8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SUM('13:20'!G439)</f>
        <v>0</v>
      </c>
      <c r="H439" s="218">
        <f t="shared" si="97"/>
        <v>0</v>
      </c>
      <c r="I439" s="93">
        <f>SUM('13:20'!I439)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SUM('13:20'!O439)</f>
        <v>0</v>
      </c>
      <c r="P439" s="93">
        <f>SUM('13:20'!P439)</f>
        <v>0</v>
      </c>
      <c r="Q439" s="93">
        <f>SUM('13:20'!Q439)</f>
        <v>0</v>
      </c>
      <c r="R439" s="93">
        <f>SUM('13:20'!R439)</f>
        <v>0</v>
      </c>
      <c r="S439" s="93">
        <f>SUM('13:20'!S439)</f>
        <v>0</v>
      </c>
      <c r="T439" s="93">
        <f>SUM('13:20'!T439)</f>
        <v>0</v>
      </c>
      <c r="U439" s="93">
        <f>SUM('13:20'!U439)</f>
        <v>0</v>
      </c>
      <c r="V439" s="203">
        <f>SUM(X439:AA439)</f>
        <v>0</v>
      </c>
      <c r="W439" s="33" t="str">
        <f>IF(ISERROR(V439/G439),"",V439/G439)</f>
        <v/>
      </c>
      <c r="X439" s="93">
        <f>SUM('13:20'!X439)</f>
        <v>0</v>
      </c>
      <c r="Y439" s="93">
        <f>SUM('13:20'!Y439)</f>
        <v>0</v>
      </c>
      <c r="Z439" s="93">
        <f>SUM('13:20'!Z439)</f>
        <v>0</v>
      </c>
      <c r="AA439" s="93">
        <f>SUM('13:20'!AA439)</f>
        <v>0</v>
      </c>
      <c r="AB439" s="315">
        <v>1.06</v>
      </c>
      <c r="AC439" s="238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81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SUM('13:20'!G440)</f>
        <v>0</v>
      </c>
      <c r="H440" s="218">
        <f t="shared" si="97"/>
        <v>0</v>
      </c>
      <c r="I440" s="93">
        <f>SUM('13:20'!I440)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SUM('13:20'!O440)</f>
        <v>0</v>
      </c>
      <c r="P440" s="93">
        <f>SUM('13:20'!P440)</f>
        <v>0</v>
      </c>
      <c r="Q440" s="93">
        <f>SUM('13:20'!Q440)</f>
        <v>0</v>
      </c>
      <c r="R440" s="93">
        <f>SUM('13:20'!R440)</f>
        <v>0</v>
      </c>
      <c r="S440" s="93">
        <f>SUM('13:20'!S440)</f>
        <v>0</v>
      </c>
      <c r="T440" s="93">
        <f>SUM('13:20'!T440)</f>
        <v>0</v>
      </c>
      <c r="U440" s="93">
        <f>SUM('13:20'!U440)</f>
        <v>0</v>
      </c>
      <c r="V440" s="203">
        <f>SUM(X440:AA440)</f>
        <v>0</v>
      </c>
      <c r="W440" s="33" t="str">
        <f>IF(ISERROR(V440/G440),"",V440/G440)</f>
        <v/>
      </c>
      <c r="X440" s="93">
        <f>SUM('13:20'!X440)</f>
        <v>0</v>
      </c>
      <c r="Y440" s="93">
        <f>SUM('13:20'!Y440)</f>
        <v>0</v>
      </c>
      <c r="Z440" s="93">
        <f>SUM('13:20'!Z440)</f>
        <v>0</v>
      </c>
      <c r="AA440" s="93">
        <f>SUM('13:20'!AA440)</f>
        <v>0</v>
      </c>
      <c r="AB440" s="315">
        <v>1.06</v>
      </c>
      <c r="AC440" s="238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8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SUM('13:20'!G441)</f>
        <v>0</v>
      </c>
      <c r="H441" s="218">
        <f t="shared" si="97"/>
        <v>0</v>
      </c>
      <c r="I441" s="93">
        <f>SUM('13:20'!I441)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SUM('13:20'!O441)</f>
        <v>0</v>
      </c>
      <c r="P441" s="93">
        <f>SUM('13:20'!P441)</f>
        <v>0</v>
      </c>
      <c r="Q441" s="93">
        <f>SUM('13:20'!Q441)</f>
        <v>0</v>
      </c>
      <c r="R441" s="93">
        <f>SUM('13:20'!R441)</f>
        <v>0</v>
      </c>
      <c r="S441" s="93">
        <f>SUM('13:20'!S441)</f>
        <v>0</v>
      </c>
      <c r="T441" s="93">
        <f>SUM('13:20'!T441)</f>
        <v>0</v>
      </c>
      <c r="U441" s="93">
        <f>SUM('13:20'!U441)</f>
        <v>0</v>
      </c>
      <c r="V441" s="202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SUM('13:20'!X441)</f>
        <v>0</v>
      </c>
      <c r="Y441" s="93">
        <f>SUM('13:20'!Y441)</f>
        <v>0</v>
      </c>
      <c r="Z441" s="93">
        <f>SUM('13:20'!Z441)</f>
        <v>0</v>
      </c>
      <c r="AA441" s="93">
        <f>SUM('13:20'!AA441)</f>
        <v>0</v>
      </c>
      <c r="AB441" s="315">
        <v>1.04</v>
      </c>
      <c r="AC441" s="238">
        <f t="shared" si="91"/>
        <v>0</v>
      </c>
      <c r="AD441" s="22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8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SUM('13:20'!G442)</f>
        <v>0</v>
      </c>
      <c r="H442" s="218">
        <f t="shared" si="97"/>
        <v>0</v>
      </c>
      <c r="I442" s="93">
        <f>SUM('13:20'!I442)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SUM('13:20'!O442)</f>
        <v>0</v>
      </c>
      <c r="P442" s="93">
        <f>SUM('13:20'!P442)</f>
        <v>0</v>
      </c>
      <c r="Q442" s="93">
        <f>SUM('13:20'!Q442)</f>
        <v>0</v>
      </c>
      <c r="R442" s="93">
        <f>SUM('13:20'!R442)</f>
        <v>0</v>
      </c>
      <c r="S442" s="93">
        <f>SUM('13:20'!S442)</f>
        <v>0</v>
      </c>
      <c r="T442" s="93">
        <f>SUM('13:20'!T442)</f>
        <v>0</v>
      </c>
      <c r="U442" s="93">
        <f>SUM('13:20'!U442)</f>
        <v>0</v>
      </c>
      <c r="V442" s="202">
        <f t="shared" si="100"/>
        <v>0</v>
      </c>
      <c r="W442" s="33" t="str">
        <f t="shared" si="101"/>
        <v/>
      </c>
      <c r="X442" s="93">
        <f>SUM('13:20'!X442)</f>
        <v>0</v>
      </c>
      <c r="Y442" s="93">
        <f>SUM('13:20'!Y442)</f>
        <v>0</v>
      </c>
      <c r="Z442" s="93">
        <f>SUM('13:20'!Z442)</f>
        <v>0</v>
      </c>
      <c r="AA442" s="93">
        <f>SUM('13:20'!AA442)</f>
        <v>0</v>
      </c>
      <c r="AB442" s="315">
        <v>1.04</v>
      </c>
      <c r="AC442" s="238">
        <f t="shared" si="91"/>
        <v>0</v>
      </c>
      <c r="AD442" s="22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8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SUM('13:20'!G443)</f>
        <v>0</v>
      </c>
      <c r="H443" s="218">
        <f t="shared" si="97"/>
        <v>0</v>
      </c>
      <c r="I443" s="93">
        <f>SUM('13:20'!I443)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SUM('13:20'!O443)</f>
        <v>0</v>
      </c>
      <c r="P443" s="93">
        <f>SUM('13:20'!P443)</f>
        <v>0</v>
      </c>
      <c r="Q443" s="93">
        <f>SUM('13:20'!Q443)</f>
        <v>0</v>
      </c>
      <c r="R443" s="93">
        <f>SUM('13:20'!R443)</f>
        <v>0</v>
      </c>
      <c r="S443" s="93">
        <f>SUM('13:20'!S443)</f>
        <v>0</v>
      </c>
      <c r="T443" s="93">
        <f>SUM('13:20'!T443)</f>
        <v>0</v>
      </c>
      <c r="U443" s="93">
        <f>SUM('13:20'!U443)</f>
        <v>0</v>
      </c>
      <c r="V443" s="202">
        <f t="shared" si="100"/>
        <v>0</v>
      </c>
      <c r="W443" s="33" t="str">
        <f t="shared" si="101"/>
        <v/>
      </c>
      <c r="X443" s="93">
        <f>SUM('13:20'!X443)</f>
        <v>0</v>
      </c>
      <c r="Y443" s="93">
        <f>SUM('13:20'!Y443)</f>
        <v>0</v>
      </c>
      <c r="Z443" s="93">
        <f>SUM('13:20'!Z443)</f>
        <v>0</v>
      </c>
      <c r="AA443" s="93">
        <f>SUM('13:20'!AA443)</f>
        <v>0</v>
      </c>
      <c r="AB443" s="315">
        <v>1.04</v>
      </c>
      <c r="AC443" s="238">
        <f t="shared" si="91"/>
        <v>0</v>
      </c>
      <c r="AD443" s="22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8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SUM('13:20'!G444)</f>
        <v>0</v>
      </c>
      <c r="H444" s="218">
        <f t="shared" si="97"/>
        <v>0</v>
      </c>
      <c r="I444" s="93">
        <f>SUM('13:20'!I444)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SUM('13:20'!O444)</f>
        <v>0</v>
      </c>
      <c r="P444" s="93">
        <f>SUM('13:20'!P444)</f>
        <v>0</v>
      </c>
      <c r="Q444" s="93">
        <f>SUM('13:20'!Q444)</f>
        <v>0</v>
      </c>
      <c r="R444" s="93">
        <f>SUM('13:20'!R444)</f>
        <v>0</v>
      </c>
      <c r="S444" s="93">
        <f>SUM('13:20'!S444)</f>
        <v>0</v>
      </c>
      <c r="T444" s="93">
        <f>SUM('13:20'!T444)</f>
        <v>0</v>
      </c>
      <c r="U444" s="93">
        <f>SUM('13:20'!U444)</f>
        <v>0</v>
      </c>
      <c r="V444" s="202">
        <f t="shared" si="100"/>
        <v>0</v>
      </c>
      <c r="W444" s="33" t="str">
        <f t="shared" si="101"/>
        <v/>
      </c>
      <c r="X444" s="93">
        <f>SUM('13:20'!X444)</f>
        <v>0</v>
      </c>
      <c r="Y444" s="93">
        <f>SUM('13:20'!Y444)</f>
        <v>0</v>
      </c>
      <c r="Z444" s="93">
        <f>SUM('13:20'!Z444)</f>
        <v>0</v>
      </c>
      <c r="AA444" s="93">
        <f>SUM('13:20'!AA444)</f>
        <v>0</v>
      </c>
      <c r="AB444" s="315">
        <v>1.04</v>
      </c>
      <c r="AC444" s="238">
        <f t="shared" si="91"/>
        <v>0</v>
      </c>
      <c r="AD444" s="22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8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SUM('13:20'!G445)</f>
        <v>0</v>
      </c>
      <c r="H445" s="218">
        <f t="shared" si="97"/>
        <v>0</v>
      </c>
      <c r="I445" s="93">
        <f>SUM('13:20'!I445)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SUM('13:20'!O445)</f>
        <v>0</v>
      </c>
      <c r="P445" s="93">
        <f>SUM('13:20'!P445)</f>
        <v>0</v>
      </c>
      <c r="Q445" s="93">
        <f>SUM('13:20'!Q445)</f>
        <v>0</v>
      </c>
      <c r="R445" s="93">
        <f>SUM('13:20'!R445)</f>
        <v>0</v>
      </c>
      <c r="S445" s="93">
        <f>SUM('13:20'!S445)</f>
        <v>0</v>
      </c>
      <c r="T445" s="93">
        <f>SUM('13:20'!T445)</f>
        <v>0</v>
      </c>
      <c r="U445" s="93">
        <f>SUM('13:20'!U445)</f>
        <v>0</v>
      </c>
      <c r="V445" s="202">
        <f t="shared" si="100"/>
        <v>0</v>
      </c>
      <c r="W445" s="33" t="str">
        <f t="shared" si="101"/>
        <v/>
      </c>
      <c r="X445" s="93">
        <f>SUM('13:20'!X445)</f>
        <v>0</v>
      </c>
      <c r="Y445" s="93">
        <f>SUM('13:20'!Y445)</f>
        <v>0</v>
      </c>
      <c r="Z445" s="93">
        <f>SUM('13:20'!Z445)</f>
        <v>0</v>
      </c>
      <c r="AA445" s="93">
        <f>SUM('13:20'!AA445)</f>
        <v>0</v>
      </c>
      <c r="AB445" s="315">
        <v>1.29</v>
      </c>
      <c r="AC445" s="238">
        <f t="shared" si="91"/>
        <v>0</v>
      </c>
      <c r="AD445" s="22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8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SUM('13:20'!G446)</f>
        <v>0</v>
      </c>
      <c r="H446" s="218">
        <f t="shared" si="97"/>
        <v>0</v>
      </c>
      <c r="I446" s="93">
        <f>SUM('13:20'!I446)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SUM('13:20'!O446)</f>
        <v>0</v>
      </c>
      <c r="P446" s="93">
        <f>SUM('13:20'!P446)</f>
        <v>0</v>
      </c>
      <c r="Q446" s="93">
        <f>SUM('13:20'!Q446)</f>
        <v>0</v>
      </c>
      <c r="R446" s="93">
        <f>SUM('13:20'!R446)</f>
        <v>0</v>
      </c>
      <c r="S446" s="93">
        <f>SUM('13:20'!S446)</f>
        <v>0</v>
      </c>
      <c r="T446" s="93">
        <f>SUM('13:20'!T446)</f>
        <v>0</v>
      </c>
      <c r="U446" s="93">
        <f>SUM('13:20'!U446)</f>
        <v>0</v>
      </c>
      <c r="V446" s="202">
        <f t="shared" si="100"/>
        <v>0</v>
      </c>
      <c r="W446" s="33" t="str">
        <f t="shared" si="101"/>
        <v/>
      </c>
      <c r="X446" s="93">
        <f>SUM('13:20'!X446)</f>
        <v>0</v>
      </c>
      <c r="Y446" s="93">
        <f>SUM('13:20'!Y446)</f>
        <v>0</v>
      </c>
      <c r="Z446" s="93">
        <f>SUM('13:20'!Z446)</f>
        <v>0</v>
      </c>
      <c r="AA446" s="93">
        <f>SUM('13:20'!AA446)</f>
        <v>0</v>
      </c>
      <c r="AB446" s="315">
        <v>1.29</v>
      </c>
      <c r="AC446" s="238">
        <f t="shared" si="91"/>
        <v>0</v>
      </c>
      <c r="AD446" s="22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8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SUM('13:20'!G447)</f>
        <v>0</v>
      </c>
      <c r="H447" s="218">
        <f t="shared" si="97"/>
        <v>0</v>
      </c>
      <c r="I447" s="93">
        <f>SUM('13:20'!I447)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SUM('13:20'!O447)</f>
        <v>0</v>
      </c>
      <c r="P447" s="93">
        <f>SUM('13:20'!P447)</f>
        <v>0</v>
      </c>
      <c r="Q447" s="93">
        <f>SUM('13:20'!Q447)</f>
        <v>0</v>
      </c>
      <c r="R447" s="93">
        <f>SUM('13:20'!R447)</f>
        <v>0</v>
      </c>
      <c r="S447" s="93">
        <f>SUM('13:20'!S447)</f>
        <v>0</v>
      </c>
      <c r="T447" s="93">
        <f>SUM('13:20'!T447)</f>
        <v>0</v>
      </c>
      <c r="U447" s="93">
        <f>SUM('13:20'!U447)</f>
        <v>0</v>
      </c>
      <c r="V447" s="202">
        <f t="shared" si="100"/>
        <v>0</v>
      </c>
      <c r="W447" s="33" t="str">
        <f t="shared" si="101"/>
        <v/>
      </c>
      <c r="X447" s="93">
        <f>SUM('13:20'!X447)</f>
        <v>0</v>
      </c>
      <c r="Y447" s="93">
        <f>SUM('13:20'!Y447)</f>
        <v>0</v>
      </c>
      <c r="Z447" s="93">
        <f>SUM('13:20'!Z447)</f>
        <v>0</v>
      </c>
      <c r="AA447" s="93">
        <f>SUM('13:20'!AA447)</f>
        <v>0</v>
      </c>
      <c r="AB447" s="315">
        <v>1.29</v>
      </c>
      <c r="AC447" s="238">
        <f t="shared" si="91"/>
        <v>0</v>
      </c>
      <c r="AD447" s="22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8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SUM('13:20'!G448)</f>
        <v>0</v>
      </c>
      <c r="H448" s="218">
        <f t="shared" si="97"/>
        <v>0</v>
      </c>
      <c r="I448" s="93">
        <f>SUM('13:20'!I448)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SUM('13:20'!O448)</f>
        <v>0</v>
      </c>
      <c r="P448" s="93">
        <f>SUM('13:20'!P448)</f>
        <v>0</v>
      </c>
      <c r="Q448" s="93">
        <f>SUM('13:20'!Q448)</f>
        <v>0</v>
      </c>
      <c r="R448" s="93">
        <f>SUM('13:20'!R448)</f>
        <v>0</v>
      </c>
      <c r="S448" s="93">
        <f>SUM('13:20'!S448)</f>
        <v>0</v>
      </c>
      <c r="T448" s="93">
        <f>SUM('13:20'!T448)</f>
        <v>0</v>
      </c>
      <c r="U448" s="93">
        <f>SUM('13:20'!U448)</f>
        <v>0</v>
      </c>
      <c r="V448" s="202">
        <f t="shared" si="100"/>
        <v>0</v>
      </c>
      <c r="W448" s="33" t="str">
        <f t="shared" si="101"/>
        <v/>
      </c>
      <c r="X448" s="93">
        <f>SUM('13:20'!X448)</f>
        <v>0</v>
      </c>
      <c r="Y448" s="93">
        <f>SUM('13:20'!Y448)</f>
        <v>0</v>
      </c>
      <c r="Z448" s="93">
        <f>SUM('13:20'!Z448)</f>
        <v>0</v>
      </c>
      <c r="AA448" s="93">
        <f>SUM('13:20'!AA448)</f>
        <v>0</v>
      </c>
      <c r="AB448" s="315">
        <v>1.29</v>
      </c>
      <c r="AC448" s="238">
        <f t="shared" si="91"/>
        <v>0</v>
      </c>
      <c r="AD448" s="22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80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SUM('13:20'!G449)</f>
        <v>0</v>
      </c>
      <c r="H449" s="218">
        <f t="shared" si="97"/>
        <v>0</v>
      </c>
      <c r="I449" s="93">
        <f>SUM('13:20'!I449)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SUM('13:20'!O449)</f>
        <v>0</v>
      </c>
      <c r="P449" s="93">
        <f>SUM('13:20'!P449)</f>
        <v>0</v>
      </c>
      <c r="Q449" s="93">
        <f>SUM('13:20'!Q449)</f>
        <v>0</v>
      </c>
      <c r="R449" s="93">
        <f>SUM('13:20'!R449)</f>
        <v>0</v>
      </c>
      <c r="S449" s="93">
        <f>SUM('13:20'!S449)</f>
        <v>0</v>
      </c>
      <c r="T449" s="93">
        <f>SUM('13:20'!T449)</f>
        <v>0</v>
      </c>
      <c r="U449" s="93">
        <f>SUM('13:20'!U449)</f>
        <v>0</v>
      </c>
      <c r="V449" s="202"/>
      <c r="W449" s="33"/>
      <c r="X449" s="93">
        <f>SUM('13:20'!X449)</f>
        <v>0</v>
      </c>
      <c r="Y449" s="93">
        <f>SUM('13:20'!Y449)</f>
        <v>0</v>
      </c>
      <c r="Z449" s="93">
        <f>SUM('13:20'!Z449)</f>
        <v>0</v>
      </c>
      <c r="AA449" s="93">
        <f>SUM('13:20'!AA449)</f>
        <v>0</v>
      </c>
      <c r="AB449" s="315">
        <v>2.0699999999999998</v>
      </c>
      <c r="AC449" s="238">
        <f t="shared" si="91"/>
        <v>0</v>
      </c>
      <c r="AD449" s="22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80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SUM('13:20'!G450)</f>
        <v>0</v>
      </c>
      <c r="H450" s="218">
        <f t="shared" si="97"/>
        <v>0</v>
      </c>
      <c r="I450" s="93">
        <f>SUM('13:20'!I450)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SUM('13:20'!O450)</f>
        <v>0</v>
      </c>
      <c r="P450" s="93">
        <f>SUM('13:20'!P450)</f>
        <v>0</v>
      </c>
      <c r="Q450" s="93">
        <f>SUM('13:20'!Q450)</f>
        <v>0</v>
      </c>
      <c r="R450" s="93">
        <f>SUM('13:20'!R450)</f>
        <v>0</v>
      </c>
      <c r="S450" s="93">
        <f>SUM('13:20'!S450)</f>
        <v>0</v>
      </c>
      <c r="T450" s="93">
        <f>SUM('13:20'!T450)</f>
        <v>0</v>
      </c>
      <c r="U450" s="93">
        <f>SUM('13:20'!U450)</f>
        <v>0</v>
      </c>
      <c r="V450" s="202"/>
      <c r="W450" s="33"/>
      <c r="X450" s="93">
        <f>SUM('13:20'!X450)</f>
        <v>0</v>
      </c>
      <c r="Y450" s="93">
        <f>SUM('13:20'!Y450)</f>
        <v>0</v>
      </c>
      <c r="Z450" s="93">
        <f>SUM('13:20'!Z450)</f>
        <v>0</v>
      </c>
      <c r="AA450" s="93">
        <f>SUM('13:20'!AA450)</f>
        <v>0</v>
      </c>
      <c r="AB450" s="315">
        <v>2.0699999999999998</v>
      </c>
      <c r="AC450" s="238">
        <f t="shared" si="91"/>
        <v>0</v>
      </c>
      <c r="AD450" s="22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80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SUM('13:20'!G451)</f>
        <v>0</v>
      </c>
      <c r="H451" s="218">
        <f t="shared" si="97"/>
        <v>0</v>
      </c>
      <c r="I451" s="93">
        <f>SUM('13:20'!I451)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SUM('13:20'!O451)</f>
        <v>0</v>
      </c>
      <c r="P451" s="93">
        <f>SUM('13:20'!P451)</f>
        <v>0</v>
      </c>
      <c r="Q451" s="93">
        <f>SUM('13:20'!Q451)</f>
        <v>0</v>
      </c>
      <c r="R451" s="93">
        <f>SUM('13:20'!R451)</f>
        <v>0</v>
      </c>
      <c r="S451" s="93">
        <f>SUM('13:20'!S451)</f>
        <v>0</v>
      </c>
      <c r="T451" s="93">
        <f>SUM('13:20'!T451)</f>
        <v>0</v>
      </c>
      <c r="U451" s="93">
        <f>SUM('13:20'!U451)</f>
        <v>0</v>
      </c>
      <c r="V451" s="202"/>
      <c r="W451" s="33"/>
      <c r="X451" s="93">
        <f>SUM('13:20'!X451)</f>
        <v>0</v>
      </c>
      <c r="Y451" s="93">
        <f>SUM('13:20'!Y451)</f>
        <v>0</v>
      </c>
      <c r="Z451" s="93">
        <f>SUM('13:20'!Z451)</f>
        <v>0</v>
      </c>
      <c r="AA451" s="93">
        <f>SUM('13:20'!AA451)</f>
        <v>0</v>
      </c>
      <c r="AB451" s="315">
        <v>2.0699999999999998</v>
      </c>
      <c r="AC451" s="238">
        <f t="shared" si="91"/>
        <v>0</v>
      </c>
      <c r="AD451" s="22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80"/>
      <c r="B452" s="61" t="s">
        <v>342</v>
      </c>
      <c r="C452" s="183" t="s">
        <v>372</v>
      </c>
      <c r="D452" s="17">
        <v>5</v>
      </c>
      <c r="E452" s="17"/>
      <c r="F452" s="6"/>
      <c r="G452" s="93">
        <f>SUM('13:20'!G452)</f>
        <v>0</v>
      </c>
      <c r="H452" s="218">
        <f t="shared" si="97"/>
        <v>0</v>
      </c>
      <c r="I452" s="93">
        <f>SUM('13:20'!I452)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SUM('13:20'!O452)</f>
        <v>0</v>
      </c>
      <c r="P452" s="93">
        <f>SUM('13:20'!P452)</f>
        <v>0</v>
      </c>
      <c r="Q452" s="93">
        <f>SUM('13:20'!Q452)</f>
        <v>0</v>
      </c>
      <c r="R452" s="93">
        <f>SUM('13:20'!R452)</f>
        <v>0</v>
      </c>
      <c r="S452" s="93">
        <f>SUM('13:20'!S452)</f>
        <v>0</v>
      </c>
      <c r="T452" s="93">
        <f>SUM('13:20'!T452)</f>
        <v>0</v>
      </c>
      <c r="U452" s="93">
        <f>SUM('13:20'!U452)</f>
        <v>0</v>
      </c>
      <c r="V452" s="202"/>
      <c r="W452" s="33"/>
      <c r="X452" s="93">
        <f>SUM('13:20'!X452)</f>
        <v>0</v>
      </c>
      <c r="Y452" s="93">
        <f>SUM('13:20'!Y452)</f>
        <v>0</v>
      </c>
      <c r="Z452" s="93">
        <f>SUM('13:20'!Z452)</f>
        <v>0</v>
      </c>
      <c r="AA452" s="93">
        <f>SUM('13:20'!AA452)</f>
        <v>0</v>
      </c>
      <c r="AB452" s="315">
        <v>2.0699999999999998</v>
      </c>
      <c r="AC452" s="238">
        <f t="shared" si="91"/>
        <v>0</v>
      </c>
      <c r="AD452" s="22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8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SUM('13:20'!G453)</f>
        <v>0</v>
      </c>
      <c r="H453" s="218">
        <f t="shared" si="97"/>
        <v>0</v>
      </c>
      <c r="I453" s="93">
        <f>SUM('13:20'!I453)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SUM('13:20'!O453)</f>
        <v>0</v>
      </c>
      <c r="P453" s="93">
        <f>SUM('13:20'!P453)</f>
        <v>0</v>
      </c>
      <c r="Q453" s="93">
        <f>SUM('13:20'!Q453)</f>
        <v>0</v>
      </c>
      <c r="R453" s="93">
        <f>SUM('13:20'!R453)</f>
        <v>0</v>
      </c>
      <c r="S453" s="93">
        <f>SUM('13:20'!S453)</f>
        <v>0</v>
      </c>
      <c r="T453" s="93">
        <f>SUM('13:20'!T453)</f>
        <v>0</v>
      </c>
      <c r="U453" s="93">
        <f>SUM('13:20'!U453)</f>
        <v>0</v>
      </c>
      <c r="V453" s="202"/>
      <c r="W453" s="33"/>
      <c r="X453" s="93">
        <f>SUM('13:20'!X453)</f>
        <v>0</v>
      </c>
      <c r="Y453" s="93">
        <f>SUM('13:20'!Y453)</f>
        <v>0</v>
      </c>
      <c r="Z453" s="93">
        <f>SUM('13:20'!Z453)</f>
        <v>0</v>
      </c>
      <c r="AA453" s="93">
        <f>SUM('13:20'!AA453)</f>
        <v>0</v>
      </c>
      <c r="AB453" s="315">
        <v>2.0699999999999998</v>
      </c>
      <c r="AC453" s="238">
        <f t="shared" si="91"/>
        <v>0</v>
      </c>
      <c r="AD453" s="22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8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SUM('13:20'!G454)</f>
        <v>0</v>
      </c>
      <c r="H454" s="218">
        <f t="shared" si="97"/>
        <v>0</v>
      </c>
      <c r="I454" s="93">
        <f>SUM('13:20'!I454)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SUM('13:20'!O454)</f>
        <v>0</v>
      </c>
      <c r="P454" s="93">
        <f>SUM('13:20'!P454)</f>
        <v>0</v>
      </c>
      <c r="Q454" s="93">
        <f>SUM('13:20'!Q454)</f>
        <v>0</v>
      </c>
      <c r="R454" s="93">
        <f>SUM('13:20'!R454)</f>
        <v>0</v>
      </c>
      <c r="S454" s="93">
        <f>SUM('13:20'!S454)</f>
        <v>0</v>
      </c>
      <c r="T454" s="93">
        <f>SUM('13:20'!T454)</f>
        <v>0</v>
      </c>
      <c r="U454" s="93">
        <f>SUM('13:20'!U454)</f>
        <v>0</v>
      </c>
      <c r="V454" s="202"/>
      <c r="W454" s="33"/>
      <c r="X454" s="93">
        <f>SUM('13:20'!X454)</f>
        <v>0</v>
      </c>
      <c r="Y454" s="93">
        <f>SUM('13:20'!Y454)</f>
        <v>0</v>
      </c>
      <c r="Z454" s="93">
        <f>SUM('13:20'!Z454)</f>
        <v>0</v>
      </c>
      <c r="AA454" s="93">
        <f>SUM('13:20'!AA454)</f>
        <v>0</v>
      </c>
      <c r="AB454" s="315">
        <v>2.0699999999999998</v>
      </c>
      <c r="AC454" s="238">
        <f t="shared" si="91"/>
        <v>0</v>
      </c>
      <c r="AD454" s="22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80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SUM('13:20'!G455)</f>
        <v>476</v>
      </c>
      <c r="H455" s="218">
        <f t="shared" si="97"/>
        <v>2408.56</v>
      </c>
      <c r="I455" s="93">
        <f>SUM('13:20'!I455)</f>
        <v>30</v>
      </c>
      <c r="J455" s="31">
        <f t="array" ref="J455">IF(ISERROR(G455/I455),"",G455/I455)</f>
        <v>15.866666666666667</v>
      </c>
      <c r="K455" s="35">
        <f t="array" ref="K455">IF(ISERROR(G455/L455),"",G455/L455)</f>
        <v>30.70967741935484</v>
      </c>
      <c r="L455" s="87">
        <v>15.5</v>
      </c>
      <c r="M455" s="36">
        <f t="shared" si="98"/>
        <v>-0.70967741935483986</v>
      </c>
      <c r="N455" s="31">
        <f t="shared" si="99"/>
        <v>0</v>
      </c>
      <c r="O455" s="93">
        <f>SUM('13:20'!O455)</f>
        <v>0</v>
      </c>
      <c r="P455" s="93">
        <f>SUM('13:20'!P455)</f>
        <v>0</v>
      </c>
      <c r="Q455" s="93">
        <f>SUM('13:20'!Q455)</f>
        <v>0</v>
      </c>
      <c r="R455" s="93">
        <f>SUM('13:20'!R455)</f>
        <v>0</v>
      </c>
      <c r="S455" s="93">
        <f>SUM('13:20'!S455)</f>
        <v>0</v>
      </c>
      <c r="T455" s="93">
        <f>SUM('13:20'!T455)</f>
        <v>0</v>
      </c>
      <c r="U455" s="93">
        <f>SUM('13:20'!U455)</f>
        <v>0</v>
      </c>
      <c r="V455" s="202">
        <f>SUM(X455:AA455)</f>
        <v>0</v>
      </c>
      <c r="W455" s="33">
        <f>IF(ISERROR(V455/G455),"",V455/G455)</f>
        <v>0</v>
      </c>
      <c r="X455" s="93">
        <f>SUM('13:20'!X455)</f>
        <v>0</v>
      </c>
      <c r="Y455" s="93">
        <f>SUM('13:20'!Y455)</f>
        <v>0</v>
      </c>
      <c r="Z455" s="93">
        <f>SUM('13:20'!Z455)</f>
        <v>0</v>
      </c>
      <c r="AA455" s="93">
        <f>SUM('13:20'!AA455)</f>
        <v>0</v>
      </c>
      <c r="AB455" s="315">
        <v>0.67</v>
      </c>
      <c r="AC455" s="238">
        <f t="shared" si="91"/>
        <v>318.92</v>
      </c>
      <c r="AD455" s="22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80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SUM('13:20'!G456)</f>
        <v>471</v>
      </c>
      <c r="H456" s="218">
        <f t="shared" si="97"/>
        <v>2383.2599999999998</v>
      </c>
      <c r="I456" s="93">
        <f>SUM('13:20'!I456)</f>
        <v>29.5</v>
      </c>
      <c r="J456" s="31">
        <f t="array" ref="J456">IF(ISERROR(G456/I456),"",G456/I456)</f>
        <v>15.966101694915254</v>
      </c>
      <c r="K456" s="35">
        <f t="array" ref="K456">IF(ISERROR(G456/L456),"",G456/L456)</f>
        <v>30.387096774193548</v>
      </c>
      <c r="L456" s="87">
        <v>15.5</v>
      </c>
      <c r="M456" s="36">
        <f t="shared" si="98"/>
        <v>-0.88709677419354804</v>
      </c>
      <c r="N456" s="31">
        <f t="shared" si="99"/>
        <v>0</v>
      </c>
      <c r="O456" s="93">
        <f>SUM('13:20'!O456)</f>
        <v>0</v>
      </c>
      <c r="P456" s="93">
        <f>SUM('13:20'!P456)</f>
        <v>0</v>
      </c>
      <c r="Q456" s="93">
        <f>SUM('13:20'!Q456)</f>
        <v>0</v>
      </c>
      <c r="R456" s="93">
        <f>SUM('13:20'!R456)</f>
        <v>0</v>
      </c>
      <c r="S456" s="93">
        <f>SUM('13:20'!S456)</f>
        <v>0</v>
      </c>
      <c r="T456" s="93">
        <f>SUM('13:20'!T456)</f>
        <v>0</v>
      </c>
      <c r="U456" s="93">
        <f>SUM('13:20'!U456)</f>
        <v>0</v>
      </c>
      <c r="V456" s="202">
        <f>SUM(X456:AA456)</f>
        <v>0</v>
      </c>
      <c r="W456" s="33">
        <f>IF(ISERROR(V456/G456),"",V456/G456)</f>
        <v>0</v>
      </c>
      <c r="X456" s="93">
        <f>SUM('13:20'!X456)</f>
        <v>0</v>
      </c>
      <c r="Y456" s="93">
        <f>SUM('13:20'!Y456)</f>
        <v>0</v>
      </c>
      <c r="Z456" s="93">
        <f>SUM('13:20'!Z456)</f>
        <v>0</v>
      </c>
      <c r="AA456" s="93">
        <f>SUM('13:20'!AA456)</f>
        <v>0</v>
      </c>
      <c r="AB456" s="315">
        <v>0.67</v>
      </c>
      <c r="AC456" s="238">
        <f t="shared" si="91"/>
        <v>315.57</v>
      </c>
      <c r="AD456" s="22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80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SUM('13:20'!G457)</f>
        <v>0</v>
      </c>
      <c r="H457" s="218">
        <f t="shared" si="97"/>
        <v>0</v>
      </c>
      <c r="I457" s="93">
        <f>SUM('13:20'!I457)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315">
        <v>1.73</v>
      </c>
      <c r="AC457" s="238">
        <f t="shared" si="91"/>
        <v>0</v>
      </c>
      <c r="AD457" s="223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80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SUM('13:20'!G458)</f>
        <v>0</v>
      </c>
      <c r="H458" s="218">
        <f t="shared" si="97"/>
        <v>0</v>
      </c>
      <c r="I458" s="93">
        <f>SUM('13:20'!I458)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315">
        <v>1.73</v>
      </c>
      <c r="AC458" s="238">
        <f t="shared" si="91"/>
        <v>0</v>
      </c>
      <c r="AD458" s="22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80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SUM('13:20'!G459)</f>
        <v>0</v>
      </c>
      <c r="H459" s="218">
        <f t="shared" si="97"/>
        <v>0</v>
      </c>
      <c r="I459" s="93">
        <f>SUM('13:20'!I459)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315">
        <v>1.73</v>
      </c>
      <c r="AC459" s="238">
        <f t="shared" si="91"/>
        <v>0</v>
      </c>
      <c r="AD459" s="22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8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SUM('13:20'!G460)</f>
        <v>0</v>
      </c>
      <c r="H460" s="218">
        <f t="shared" si="97"/>
        <v>0</v>
      </c>
      <c r="I460" s="93">
        <f>SUM('13:20'!I460)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SUM('13:20'!O460)</f>
        <v>0</v>
      </c>
      <c r="P460" s="93">
        <f>SUM('13:20'!P460)</f>
        <v>0</v>
      </c>
      <c r="Q460" s="93">
        <f>SUM('13:20'!Q460)</f>
        <v>0</v>
      </c>
      <c r="R460" s="93">
        <f>SUM('13:20'!R460)</f>
        <v>0</v>
      </c>
      <c r="S460" s="93">
        <f>SUM('13:20'!S460)</f>
        <v>0</v>
      </c>
      <c r="T460" s="93">
        <f>SUM('13:20'!T460)</f>
        <v>0</v>
      </c>
      <c r="U460" s="93">
        <f>SUM('13:20'!U460)</f>
        <v>0</v>
      </c>
      <c r="V460" s="202">
        <f>SUM(X460:AA460)</f>
        <v>0</v>
      </c>
      <c r="W460" s="33" t="str">
        <f t="shared" ref="W460:W494" si="102">IF(ISERROR(V460/G460),"",V460/G460)</f>
        <v/>
      </c>
      <c r="X460" s="93">
        <f>SUM('13:20'!X460)</f>
        <v>0</v>
      </c>
      <c r="Y460" s="93">
        <f>SUM('13:20'!Y460)</f>
        <v>0</v>
      </c>
      <c r="Z460" s="93">
        <f>SUM('13:20'!Z460)</f>
        <v>0</v>
      </c>
      <c r="AA460" s="93">
        <f>SUM('13:20'!AA460)</f>
        <v>0</v>
      </c>
      <c r="AB460" s="315">
        <v>1.22</v>
      </c>
      <c r="AC460" s="238">
        <f t="shared" si="91"/>
        <v>0</v>
      </c>
      <c r="AD460" s="22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8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SUM('13:20'!G461)</f>
        <v>0</v>
      </c>
      <c r="H461" s="218">
        <f t="shared" si="97"/>
        <v>0</v>
      </c>
      <c r="I461" s="93">
        <f>SUM('13:20'!I461)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SUM('13:20'!O461)</f>
        <v>0</v>
      </c>
      <c r="P461" s="93">
        <f>SUM('13:20'!P461)</f>
        <v>0</v>
      </c>
      <c r="Q461" s="93">
        <f>SUM('13:20'!Q461)</f>
        <v>0</v>
      </c>
      <c r="R461" s="93">
        <f>SUM('13:20'!R461)</f>
        <v>0</v>
      </c>
      <c r="S461" s="93">
        <f>SUM('13:20'!S461)</f>
        <v>0</v>
      </c>
      <c r="T461" s="93">
        <f>SUM('13:20'!T461)</f>
        <v>0</v>
      </c>
      <c r="U461" s="93">
        <f>SUM('13:20'!U461)</f>
        <v>0</v>
      </c>
      <c r="V461" s="202">
        <f>SUM(X461:AA461)</f>
        <v>0</v>
      </c>
      <c r="W461" s="33" t="str">
        <f t="shared" si="102"/>
        <v/>
      </c>
      <c r="X461" s="93">
        <f>SUM('13:20'!X461)</f>
        <v>0</v>
      </c>
      <c r="Y461" s="93">
        <f>SUM('13:20'!Y461)</f>
        <v>0</v>
      </c>
      <c r="Z461" s="93">
        <f>SUM('13:20'!Z461)</f>
        <v>0</v>
      </c>
      <c r="AA461" s="93">
        <f>SUM('13:20'!AA461)</f>
        <v>0</v>
      </c>
      <c r="AB461" s="315">
        <v>1.22</v>
      </c>
      <c r="AC461" s="238">
        <f t="shared" si="91"/>
        <v>0</v>
      </c>
      <c r="AD461" s="22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8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SUM('13:20'!G462)</f>
        <v>0</v>
      </c>
      <c r="H462" s="218">
        <f t="shared" si="97"/>
        <v>0</v>
      </c>
      <c r="I462" s="93">
        <f>SUM('13:20'!I462)</f>
        <v>0</v>
      </c>
      <c r="J462" s="31" t="str">
        <f t="array" ref="J462">IF(ISERROR(G462/I462),"",G462/I462)</f>
        <v/>
      </c>
      <c r="K462" s="218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SUM('13:20'!O462)</f>
        <v>0</v>
      </c>
      <c r="P462" s="93">
        <f>SUM('13:20'!P462)</f>
        <v>0</v>
      </c>
      <c r="Q462" s="93">
        <f>SUM('13:20'!Q462)</f>
        <v>0</v>
      </c>
      <c r="R462" s="93">
        <f>SUM('13:20'!R462)</f>
        <v>0</v>
      </c>
      <c r="S462" s="93">
        <f>SUM('13:20'!S462)</f>
        <v>0</v>
      </c>
      <c r="T462" s="93">
        <f>SUM('13:20'!T462)</f>
        <v>0</v>
      </c>
      <c r="U462" s="93">
        <f>SUM('13:20'!U462)</f>
        <v>0</v>
      </c>
      <c r="V462" s="202">
        <f>SUM(X462:AA462)</f>
        <v>0</v>
      </c>
      <c r="W462" s="33" t="str">
        <f t="shared" si="102"/>
        <v/>
      </c>
      <c r="X462" s="93">
        <f>SUM('13:20'!X462)</f>
        <v>0</v>
      </c>
      <c r="Y462" s="93">
        <f>SUM('13:20'!Y462)</f>
        <v>0</v>
      </c>
      <c r="Z462" s="93">
        <f>SUM('13:20'!Z462)</f>
        <v>0</v>
      </c>
      <c r="AA462" s="93">
        <f>SUM('13:20'!AA462)</f>
        <v>0</v>
      </c>
      <c r="AB462" s="315">
        <v>1.22</v>
      </c>
      <c r="AC462" s="238">
        <f t="shared" si="91"/>
        <v>0</v>
      </c>
      <c r="AD462" s="22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10" t="s">
        <v>92</v>
      </c>
      <c r="B463" s="611"/>
      <c r="C463" s="215" t="s">
        <v>71</v>
      </c>
      <c r="D463" s="20"/>
      <c r="E463" s="20"/>
      <c r="F463" s="32"/>
      <c r="G463" s="99">
        <f>SUM(G429:G462)</f>
        <v>1688</v>
      </c>
      <c r="H463" s="30">
        <f>SUM(H429:H462)</f>
        <v>8519.0500000000011</v>
      </c>
      <c r="I463" s="30">
        <f>SUM(I429:I462)</f>
        <v>124</v>
      </c>
      <c r="J463" s="31">
        <f t="array" ref="J463">IF(ISERROR(G463/I463),"",G463/I463)</f>
        <v>13.612903225806452</v>
      </c>
      <c r="K463" s="30">
        <f>SUM(K429:K462)</f>
        <v>140.77419354838707</v>
      </c>
      <c r="L463" s="98"/>
      <c r="M463" s="89">
        <f t="shared" ref="M463:V463" si="103">SUM(M429:M462)</f>
        <v>-16.774193548387093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202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9">
        <f>SUM(AC429:AC462)</f>
        <v>1395.44</v>
      </c>
      <c r="AD463" s="223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8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SUM('13:20'!G464)</f>
        <v>0</v>
      </c>
      <c r="H464" s="218">
        <f>D464*G464</f>
        <v>0</v>
      </c>
      <c r="I464" s="93">
        <f>SUM('13:20'!I464)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SUM('13:20'!O464)</f>
        <v>0</v>
      </c>
      <c r="P464" s="93">
        <f>SUM('13:20'!P464)</f>
        <v>0</v>
      </c>
      <c r="Q464" s="93">
        <f>SUM('13:20'!Q464)</f>
        <v>0</v>
      </c>
      <c r="R464" s="93">
        <f>SUM('13:20'!R464)</f>
        <v>0</v>
      </c>
      <c r="S464" s="93">
        <f>SUM('13:20'!S464)</f>
        <v>0</v>
      </c>
      <c r="T464" s="93">
        <f>SUM('13:20'!T464)</f>
        <v>0</v>
      </c>
      <c r="U464" s="93">
        <f>SUM('13:20'!U464)</f>
        <v>0</v>
      </c>
      <c r="V464" s="202">
        <f t="shared" ref="V464:V478" si="106">SUM(X464:AA464)</f>
        <v>0</v>
      </c>
      <c r="W464" s="33" t="str">
        <f t="shared" si="102"/>
        <v/>
      </c>
      <c r="X464" s="93">
        <f>SUM('13:20'!X464)</f>
        <v>0</v>
      </c>
      <c r="Y464" s="93">
        <f>SUM('13:20'!Y464)</f>
        <v>0</v>
      </c>
      <c r="Z464" s="93">
        <f>SUM('13:20'!Z464)</f>
        <v>0</v>
      </c>
      <c r="AA464" s="93">
        <f>SUM('13:20'!AA464)</f>
        <v>0</v>
      </c>
      <c r="AB464" s="315">
        <v>0.41</v>
      </c>
      <c r="AC464" s="238">
        <f t="shared" si="91"/>
        <v>0</v>
      </c>
      <c r="AD464" s="22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8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SUM('13:20'!G465)</f>
        <v>0</v>
      </c>
      <c r="H465" s="218">
        <f t="shared" ref="H465:H478" si="107">D465*G465</f>
        <v>0</v>
      </c>
      <c r="I465" s="93">
        <f>SUM('13:20'!I465)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SUM('13:20'!O465)</f>
        <v>0</v>
      </c>
      <c r="P465" s="93">
        <f>SUM('13:20'!P465)</f>
        <v>0</v>
      </c>
      <c r="Q465" s="93">
        <f>SUM('13:20'!Q465)</f>
        <v>0</v>
      </c>
      <c r="R465" s="93">
        <f>SUM('13:20'!R465)</f>
        <v>0</v>
      </c>
      <c r="S465" s="93">
        <f>SUM('13:20'!S465)</f>
        <v>0</v>
      </c>
      <c r="T465" s="93">
        <f>SUM('13:20'!T465)</f>
        <v>0</v>
      </c>
      <c r="U465" s="93">
        <f>SUM('13:20'!U465)</f>
        <v>0</v>
      </c>
      <c r="V465" s="202">
        <f t="shared" si="106"/>
        <v>0</v>
      </c>
      <c r="W465" s="33" t="str">
        <f t="shared" si="102"/>
        <v/>
      </c>
      <c r="X465" s="93">
        <f>SUM('13:20'!X465)</f>
        <v>0</v>
      </c>
      <c r="Y465" s="93">
        <f>SUM('13:20'!Y465)</f>
        <v>0</v>
      </c>
      <c r="Z465" s="93">
        <f>SUM('13:20'!Z465)</f>
        <v>0</v>
      </c>
      <c r="AA465" s="93">
        <f>SUM('13:20'!AA465)</f>
        <v>0</v>
      </c>
      <c r="AB465" s="315">
        <v>0.41</v>
      </c>
      <c r="AC465" s="238">
        <f t="shared" si="91"/>
        <v>0</v>
      </c>
      <c r="AD465" s="22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8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SUM('13:20'!G466)</f>
        <v>0</v>
      </c>
      <c r="H466" s="218">
        <f t="shared" si="107"/>
        <v>0</v>
      </c>
      <c r="I466" s="93">
        <f>SUM('13:20'!I466)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SUM('13:20'!O466)</f>
        <v>0</v>
      </c>
      <c r="P466" s="93">
        <f>SUM('13:20'!P466)</f>
        <v>0</v>
      </c>
      <c r="Q466" s="93">
        <f>SUM('13:20'!Q466)</f>
        <v>0</v>
      </c>
      <c r="R466" s="93">
        <f>SUM('13:20'!R466)</f>
        <v>0</v>
      </c>
      <c r="S466" s="93">
        <f>SUM('13:20'!S466)</f>
        <v>0</v>
      </c>
      <c r="T466" s="93">
        <f>SUM('13:20'!T466)</f>
        <v>0</v>
      </c>
      <c r="U466" s="93">
        <f>SUM('13:20'!U466)</f>
        <v>0</v>
      </c>
      <c r="V466" s="202">
        <f t="shared" si="106"/>
        <v>0</v>
      </c>
      <c r="W466" s="33" t="str">
        <f t="shared" si="102"/>
        <v/>
      </c>
      <c r="X466" s="93">
        <f>SUM('13:20'!X466)</f>
        <v>0</v>
      </c>
      <c r="Y466" s="93">
        <f>SUM('13:20'!Y466)</f>
        <v>0</v>
      </c>
      <c r="Z466" s="93">
        <f>SUM('13:20'!Z466)</f>
        <v>0</v>
      </c>
      <c r="AA466" s="93">
        <f>SUM('13:20'!AA466)</f>
        <v>0</v>
      </c>
      <c r="AB466" s="315">
        <v>0.52</v>
      </c>
      <c r="AC466" s="238">
        <f t="shared" si="91"/>
        <v>0</v>
      </c>
      <c r="AD466" s="22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8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SUM('13:20'!G467)</f>
        <v>0</v>
      </c>
      <c r="H467" s="218">
        <f t="shared" si="107"/>
        <v>0</v>
      </c>
      <c r="I467" s="93">
        <f>SUM('13:20'!I467)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SUM('13:20'!O467)</f>
        <v>0</v>
      </c>
      <c r="P467" s="93">
        <f>SUM('13:20'!P467)</f>
        <v>0</v>
      </c>
      <c r="Q467" s="93">
        <f>SUM('13:20'!Q467)</f>
        <v>0</v>
      </c>
      <c r="R467" s="93">
        <f>SUM('13:20'!R467)</f>
        <v>0</v>
      </c>
      <c r="S467" s="93">
        <f>SUM('13:20'!S467)</f>
        <v>0</v>
      </c>
      <c r="T467" s="93">
        <f>SUM('13:20'!T467)</f>
        <v>0</v>
      </c>
      <c r="U467" s="93">
        <f>SUM('13:20'!U467)</f>
        <v>0</v>
      </c>
      <c r="V467" s="202">
        <f t="shared" si="106"/>
        <v>0</v>
      </c>
      <c r="W467" s="33" t="str">
        <f t="shared" si="102"/>
        <v/>
      </c>
      <c r="X467" s="93">
        <f>SUM('13:20'!X467)</f>
        <v>0</v>
      </c>
      <c r="Y467" s="93">
        <f>SUM('13:20'!Y467)</f>
        <v>0</v>
      </c>
      <c r="Z467" s="93">
        <f>SUM('13:20'!Z467)</f>
        <v>0</v>
      </c>
      <c r="AA467" s="93">
        <f>SUM('13:20'!AA467)</f>
        <v>0</v>
      </c>
      <c r="AB467" s="315">
        <v>0.59</v>
      </c>
      <c r="AC467" s="238">
        <f t="shared" si="91"/>
        <v>0</v>
      </c>
      <c r="AD467" s="22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9">
        <v>30100054</v>
      </c>
      <c r="B468" s="63" t="s">
        <v>95</v>
      </c>
      <c r="C468" s="219" t="s">
        <v>72</v>
      </c>
      <c r="D468" s="17">
        <v>5.03</v>
      </c>
      <c r="E468" s="17"/>
      <c r="F468" s="6"/>
      <c r="G468" s="93">
        <f>SUM('13:20'!G468)</f>
        <v>0</v>
      </c>
      <c r="H468" s="218">
        <f t="shared" si="107"/>
        <v>0</v>
      </c>
      <c r="I468" s="93">
        <f>SUM('13:20'!I468)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SUM('13:20'!O468)</f>
        <v>0</v>
      </c>
      <c r="P468" s="93">
        <f>SUM('13:20'!P468)</f>
        <v>0</v>
      </c>
      <c r="Q468" s="93">
        <f>SUM('13:20'!Q468)</f>
        <v>0</v>
      </c>
      <c r="R468" s="93">
        <f>SUM('13:20'!R468)</f>
        <v>0</v>
      </c>
      <c r="S468" s="93">
        <f>SUM('13:20'!S468)</f>
        <v>0</v>
      </c>
      <c r="T468" s="93">
        <f>SUM('13:20'!T468)</f>
        <v>0</v>
      </c>
      <c r="U468" s="93">
        <f>SUM('13:20'!U468)</f>
        <v>0</v>
      </c>
      <c r="V468" s="202">
        <f t="shared" si="106"/>
        <v>0</v>
      </c>
      <c r="W468" s="33" t="str">
        <f t="shared" si="102"/>
        <v/>
      </c>
      <c r="X468" s="93">
        <f>SUM('13:20'!X468)</f>
        <v>0</v>
      </c>
      <c r="Y468" s="93">
        <f>SUM('13:20'!Y468)</f>
        <v>0</v>
      </c>
      <c r="Z468" s="93">
        <f>SUM('13:20'!Z468)</f>
        <v>0</v>
      </c>
      <c r="AA468" s="93">
        <f>SUM('13:20'!AA468)</f>
        <v>0</v>
      </c>
      <c r="AB468" s="315">
        <v>0.59</v>
      </c>
      <c r="AC468" s="238">
        <f t="shared" si="91"/>
        <v>0</v>
      </c>
      <c r="AD468" s="22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SUM('13:20'!G469)</f>
        <v>0</v>
      </c>
      <c r="H469" s="218">
        <f t="shared" si="107"/>
        <v>0</v>
      </c>
      <c r="I469" s="93">
        <f>SUM('13:20'!I469)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SUM('13:20'!O469)</f>
        <v>0</v>
      </c>
      <c r="P469" s="93">
        <f>SUM('13:20'!P469)</f>
        <v>0</v>
      </c>
      <c r="Q469" s="93">
        <f>SUM('13:20'!Q469)</f>
        <v>0</v>
      </c>
      <c r="R469" s="93">
        <f>SUM('13:20'!R469)</f>
        <v>0</v>
      </c>
      <c r="S469" s="93">
        <f>SUM('13:20'!S469)</f>
        <v>0</v>
      </c>
      <c r="T469" s="93">
        <f>SUM('13:20'!T469)</f>
        <v>0</v>
      </c>
      <c r="U469" s="93">
        <f>SUM('13:20'!U469)</f>
        <v>0</v>
      </c>
      <c r="V469" s="202">
        <f t="shared" si="106"/>
        <v>0</v>
      </c>
      <c r="W469" s="33" t="str">
        <f t="shared" si="102"/>
        <v/>
      </c>
      <c r="X469" s="93">
        <f>SUM('13:20'!X469)</f>
        <v>0</v>
      </c>
      <c r="Y469" s="93">
        <f>SUM('13:20'!Y469)</f>
        <v>0</v>
      </c>
      <c r="Z469" s="93">
        <f>SUM('13:20'!Z469)</f>
        <v>0</v>
      </c>
      <c r="AA469" s="93">
        <f>SUM('13:20'!AA469)</f>
        <v>0</v>
      </c>
      <c r="AB469" s="315">
        <v>0.59</v>
      </c>
      <c r="AC469" s="238">
        <f t="shared" si="91"/>
        <v>0</v>
      </c>
      <c r="AD469" s="22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8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SUM('13:20'!G470)</f>
        <v>0</v>
      </c>
      <c r="H470" s="218">
        <f t="shared" si="107"/>
        <v>0</v>
      </c>
      <c r="I470" s="93">
        <f>SUM('13:20'!I470)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SUM('13:20'!O470)</f>
        <v>0</v>
      </c>
      <c r="P470" s="93">
        <f>SUM('13:20'!P470)</f>
        <v>0</v>
      </c>
      <c r="Q470" s="93">
        <f>SUM('13:20'!Q470)</f>
        <v>0</v>
      </c>
      <c r="R470" s="93">
        <f>SUM('13:20'!R470)</f>
        <v>0</v>
      </c>
      <c r="S470" s="93">
        <f>SUM('13:20'!S470)</f>
        <v>0</v>
      </c>
      <c r="T470" s="93">
        <f>SUM('13:20'!T470)</f>
        <v>0</v>
      </c>
      <c r="U470" s="93">
        <f>SUM('13:20'!U470)</f>
        <v>0</v>
      </c>
      <c r="V470" s="202">
        <f t="shared" si="106"/>
        <v>0</v>
      </c>
      <c r="W470" s="33" t="str">
        <f t="shared" si="102"/>
        <v/>
      </c>
      <c r="X470" s="93">
        <f>SUM('13:20'!X470)</f>
        <v>0</v>
      </c>
      <c r="Y470" s="93">
        <f>SUM('13:20'!Y470)</f>
        <v>0</v>
      </c>
      <c r="Z470" s="93">
        <f>SUM('13:20'!Z470)</f>
        <v>0</v>
      </c>
      <c r="AA470" s="93">
        <f>SUM('13:20'!AA470)</f>
        <v>0</v>
      </c>
      <c r="AB470" s="315">
        <v>0.59</v>
      </c>
      <c r="AC470" s="238">
        <f t="shared" si="91"/>
        <v>0</v>
      </c>
      <c r="AD470" s="22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80"/>
      <c r="B471" s="63" t="s">
        <v>95</v>
      </c>
      <c r="C471" s="219" t="s">
        <v>96</v>
      </c>
      <c r="D471" s="17">
        <v>5.03</v>
      </c>
      <c r="E471" s="17"/>
      <c r="F471" s="6"/>
      <c r="G471" s="93">
        <f>SUM('13:20'!G471)</f>
        <v>0</v>
      </c>
      <c r="H471" s="218">
        <f t="shared" si="107"/>
        <v>0</v>
      </c>
      <c r="I471" s="93">
        <f>SUM('13:20'!I471)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SUM('13:20'!O471)</f>
        <v>0</v>
      </c>
      <c r="P471" s="93">
        <f>SUM('13:20'!P471)</f>
        <v>0</v>
      </c>
      <c r="Q471" s="93">
        <f>SUM('13:20'!Q471)</f>
        <v>0</v>
      </c>
      <c r="R471" s="93">
        <f>SUM('13:20'!R471)</f>
        <v>0</v>
      </c>
      <c r="S471" s="93">
        <f>SUM('13:20'!S471)</f>
        <v>0</v>
      </c>
      <c r="T471" s="93">
        <f>SUM('13:20'!T471)</f>
        <v>0</v>
      </c>
      <c r="U471" s="93">
        <f>SUM('13:20'!U471)</f>
        <v>0</v>
      </c>
      <c r="V471" s="202">
        <f t="shared" si="106"/>
        <v>0</v>
      </c>
      <c r="W471" s="33" t="str">
        <f t="shared" si="102"/>
        <v/>
      </c>
      <c r="X471" s="93">
        <f>SUM('13:20'!X471)</f>
        <v>0</v>
      </c>
      <c r="Y471" s="93">
        <f>SUM('13:20'!Y471)</f>
        <v>0</v>
      </c>
      <c r="Z471" s="93">
        <f>SUM('13:20'!Z471)</f>
        <v>0</v>
      </c>
      <c r="AA471" s="93">
        <f>SUM('13:20'!AA471)</f>
        <v>0</v>
      </c>
      <c r="AB471" s="315">
        <v>0.59</v>
      </c>
      <c r="AC471" s="238">
        <f t="shared" si="91"/>
        <v>0</v>
      </c>
      <c r="AD471" s="22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80">
        <v>30101067</v>
      </c>
      <c r="B472" s="63" t="s">
        <v>97</v>
      </c>
      <c r="C472" s="219" t="s">
        <v>82</v>
      </c>
      <c r="D472" s="17">
        <v>5.03</v>
      </c>
      <c r="E472" s="17"/>
      <c r="F472" s="6"/>
      <c r="G472" s="93">
        <f>SUM('13:20'!G472)</f>
        <v>0</v>
      </c>
      <c r="H472" s="218">
        <f t="shared" si="107"/>
        <v>0</v>
      </c>
      <c r="I472" s="93">
        <f>SUM('13:20'!I472)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SUM('13:20'!O472)</f>
        <v>0</v>
      </c>
      <c r="P472" s="93">
        <f>SUM('13:20'!P472)</f>
        <v>0</v>
      </c>
      <c r="Q472" s="93">
        <f>SUM('13:20'!Q472)</f>
        <v>0</v>
      </c>
      <c r="R472" s="93">
        <f>SUM('13:20'!R472)</f>
        <v>0</v>
      </c>
      <c r="S472" s="93">
        <f>SUM('13:20'!S472)</f>
        <v>0</v>
      </c>
      <c r="T472" s="93">
        <f>SUM('13:20'!T472)</f>
        <v>0</v>
      </c>
      <c r="U472" s="93">
        <f>SUM('13:20'!U472)</f>
        <v>0</v>
      </c>
      <c r="V472" s="202">
        <f t="shared" si="106"/>
        <v>0</v>
      </c>
      <c r="W472" s="33" t="str">
        <f t="shared" si="102"/>
        <v/>
      </c>
      <c r="X472" s="93">
        <f>SUM('13:20'!X472)</f>
        <v>0</v>
      </c>
      <c r="Y472" s="93">
        <f>SUM('13:20'!Y472)</f>
        <v>0</v>
      </c>
      <c r="Z472" s="93">
        <f>SUM('13:20'!Z472)</f>
        <v>0</v>
      </c>
      <c r="AA472" s="93">
        <f>SUM('13:20'!AA472)</f>
        <v>0</v>
      </c>
      <c r="AB472" s="315"/>
      <c r="AC472" s="238">
        <f t="shared" si="91"/>
        <v>0</v>
      </c>
      <c r="AD472" s="22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80">
        <v>30101068</v>
      </c>
      <c r="B473" s="63" t="s">
        <v>97</v>
      </c>
      <c r="C473" s="219" t="s">
        <v>72</v>
      </c>
      <c r="D473" s="17">
        <v>5.03</v>
      </c>
      <c r="E473" s="17"/>
      <c r="F473" s="6"/>
      <c r="G473" s="93">
        <f>SUM('13:20'!G473)</f>
        <v>0</v>
      </c>
      <c r="H473" s="218">
        <f t="shared" si="107"/>
        <v>0</v>
      </c>
      <c r="I473" s="93">
        <f>SUM('13:20'!I473)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SUM('13:20'!O473)</f>
        <v>0</v>
      </c>
      <c r="P473" s="93">
        <f>SUM('13:20'!P473)</f>
        <v>0</v>
      </c>
      <c r="Q473" s="93">
        <f>SUM('13:20'!Q473)</f>
        <v>0</v>
      </c>
      <c r="R473" s="93">
        <f>SUM('13:20'!R473)</f>
        <v>0</v>
      </c>
      <c r="S473" s="93">
        <f>SUM('13:20'!S473)</f>
        <v>0</v>
      </c>
      <c r="T473" s="93">
        <f>SUM('13:20'!T473)</f>
        <v>0</v>
      </c>
      <c r="U473" s="93">
        <f>SUM('13:20'!U473)</f>
        <v>0</v>
      </c>
      <c r="V473" s="202">
        <f t="shared" si="106"/>
        <v>0</v>
      </c>
      <c r="W473" s="33" t="str">
        <f t="shared" si="102"/>
        <v/>
      </c>
      <c r="X473" s="93">
        <f>SUM('13:20'!X473)</f>
        <v>0</v>
      </c>
      <c r="Y473" s="93">
        <f>SUM('13:20'!Y473)</f>
        <v>0</v>
      </c>
      <c r="Z473" s="93">
        <f>SUM('13:20'!Z473)</f>
        <v>0</v>
      </c>
      <c r="AA473" s="93">
        <f>SUM('13:20'!AA473)</f>
        <v>0</v>
      </c>
      <c r="AB473" s="315"/>
      <c r="AC473" s="238">
        <f t="shared" si="91"/>
        <v>0</v>
      </c>
      <c r="AD473" s="223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80">
        <v>30101069</v>
      </c>
      <c r="B474" s="63" t="s">
        <v>97</v>
      </c>
      <c r="C474" s="219" t="s">
        <v>60</v>
      </c>
      <c r="D474" s="17">
        <v>5.03</v>
      </c>
      <c r="E474" s="17"/>
      <c r="F474" s="6"/>
      <c r="G474" s="93">
        <f>SUM('13:20'!G474)</f>
        <v>0</v>
      </c>
      <c r="H474" s="218">
        <f t="shared" si="107"/>
        <v>0</v>
      </c>
      <c r="I474" s="93">
        <f>SUM('13:20'!I474)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SUM('13:20'!O474)</f>
        <v>0</v>
      </c>
      <c r="P474" s="93">
        <f>SUM('13:20'!P474)</f>
        <v>0</v>
      </c>
      <c r="Q474" s="93">
        <f>SUM('13:20'!Q474)</f>
        <v>0</v>
      </c>
      <c r="R474" s="93">
        <f>SUM('13:20'!R474)</f>
        <v>0</v>
      </c>
      <c r="S474" s="93">
        <f>SUM('13:20'!S474)</f>
        <v>0</v>
      </c>
      <c r="T474" s="93">
        <f>SUM('13:20'!T474)</f>
        <v>0</v>
      </c>
      <c r="U474" s="93">
        <f>SUM('13:20'!U474)</f>
        <v>0</v>
      </c>
      <c r="V474" s="202">
        <f t="shared" si="106"/>
        <v>0</v>
      </c>
      <c r="W474" s="33" t="str">
        <f t="shared" si="102"/>
        <v/>
      </c>
      <c r="X474" s="93">
        <f>SUM('13:20'!X474)</f>
        <v>0</v>
      </c>
      <c r="Y474" s="93">
        <f>SUM('13:20'!Y474)</f>
        <v>0</v>
      </c>
      <c r="Z474" s="93">
        <f>SUM('13:20'!Z474)</f>
        <v>0</v>
      </c>
      <c r="AA474" s="93">
        <f>SUM('13:20'!AA474)</f>
        <v>0</v>
      </c>
      <c r="AB474" s="315"/>
      <c r="AC474" s="238">
        <f t="shared" si="91"/>
        <v>0</v>
      </c>
      <c r="AD474" s="22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80">
        <v>30101070</v>
      </c>
      <c r="B475" s="63" t="s">
        <v>97</v>
      </c>
      <c r="C475" s="219" t="s">
        <v>96</v>
      </c>
      <c r="D475" s="17">
        <v>5.03</v>
      </c>
      <c r="E475" s="17"/>
      <c r="F475" s="6"/>
      <c r="G475" s="93">
        <f>SUM('13:20'!G475)</f>
        <v>0</v>
      </c>
      <c r="H475" s="218">
        <f t="shared" si="107"/>
        <v>0</v>
      </c>
      <c r="I475" s="93">
        <f>SUM('13:20'!I475)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SUM('13:20'!O475)</f>
        <v>0</v>
      </c>
      <c r="P475" s="93">
        <f>SUM('13:20'!P475)</f>
        <v>0</v>
      </c>
      <c r="Q475" s="93">
        <f>SUM('13:20'!Q475)</f>
        <v>0</v>
      </c>
      <c r="R475" s="93">
        <f>SUM('13:20'!R475)</f>
        <v>0</v>
      </c>
      <c r="S475" s="93">
        <f>SUM('13:20'!S475)</f>
        <v>0</v>
      </c>
      <c r="T475" s="93">
        <f>SUM('13:20'!T475)</f>
        <v>0</v>
      </c>
      <c r="U475" s="93">
        <f>SUM('13:20'!U475)</f>
        <v>0</v>
      </c>
      <c r="V475" s="202">
        <f t="shared" si="106"/>
        <v>0</v>
      </c>
      <c r="W475" s="33" t="str">
        <f t="shared" si="102"/>
        <v/>
      </c>
      <c r="X475" s="93">
        <f>SUM('13:20'!X475)</f>
        <v>0</v>
      </c>
      <c r="Y475" s="93">
        <f>SUM('13:20'!Y475)</f>
        <v>0</v>
      </c>
      <c r="Z475" s="93">
        <f>SUM('13:20'!Z475)</f>
        <v>0</v>
      </c>
      <c r="AA475" s="93">
        <f>SUM('13:20'!AA475)</f>
        <v>0</v>
      </c>
      <c r="AB475" s="315"/>
      <c r="AC475" s="238">
        <f t="shared" si="91"/>
        <v>0</v>
      </c>
      <c r="AD475" s="22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80">
        <v>30101071</v>
      </c>
      <c r="B476" s="63" t="s">
        <v>97</v>
      </c>
      <c r="C476" s="219" t="s">
        <v>73</v>
      </c>
      <c r="D476" s="17">
        <v>5.03</v>
      </c>
      <c r="E476" s="17"/>
      <c r="F476" s="6"/>
      <c r="G476" s="93">
        <f>SUM('13:20'!G476)</f>
        <v>0</v>
      </c>
      <c r="H476" s="218">
        <f t="shared" si="107"/>
        <v>0</v>
      </c>
      <c r="I476" s="93">
        <f>SUM('13:20'!I476)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SUM('13:20'!O476)</f>
        <v>0</v>
      </c>
      <c r="P476" s="93">
        <f>SUM('13:20'!P476)</f>
        <v>0</v>
      </c>
      <c r="Q476" s="93">
        <f>SUM('13:20'!Q476)</f>
        <v>0</v>
      </c>
      <c r="R476" s="93">
        <f>SUM('13:20'!R476)</f>
        <v>0</v>
      </c>
      <c r="S476" s="93">
        <f>SUM('13:20'!S476)</f>
        <v>0</v>
      </c>
      <c r="T476" s="93">
        <f>SUM('13:20'!T476)</f>
        <v>0</v>
      </c>
      <c r="U476" s="93">
        <f>SUM('13:20'!U476)</f>
        <v>0</v>
      </c>
      <c r="V476" s="202">
        <f t="shared" si="106"/>
        <v>0</v>
      </c>
      <c r="W476" s="33" t="str">
        <f t="shared" si="102"/>
        <v/>
      </c>
      <c r="X476" s="93">
        <f>SUM('13:20'!X476)</f>
        <v>0</v>
      </c>
      <c r="Y476" s="93">
        <f>SUM('13:20'!Y476)</f>
        <v>0</v>
      </c>
      <c r="Z476" s="93">
        <f>SUM('13:20'!Z476)</f>
        <v>0</v>
      </c>
      <c r="AA476" s="93">
        <f>SUM('13:20'!AA476)</f>
        <v>0</v>
      </c>
      <c r="AB476" s="315"/>
      <c r="AC476" s="238">
        <f t="shared" si="91"/>
        <v>0</v>
      </c>
      <c r="AD476" s="22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SUM('13:20'!G477)</f>
        <v>0</v>
      </c>
      <c r="H477" s="218">
        <f t="shared" si="107"/>
        <v>0</v>
      </c>
      <c r="I477" s="93">
        <f>SUM('13:20'!I477)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SUM('13:20'!O477)</f>
        <v>0</v>
      </c>
      <c r="P477" s="93">
        <f>SUM('13:20'!P477)</f>
        <v>0</v>
      </c>
      <c r="Q477" s="93">
        <f>SUM('13:20'!Q477)</f>
        <v>0</v>
      </c>
      <c r="R477" s="93">
        <f>SUM('13:20'!R477)</f>
        <v>0</v>
      </c>
      <c r="S477" s="93">
        <f>SUM('13:20'!S477)</f>
        <v>0</v>
      </c>
      <c r="T477" s="93">
        <f>SUM('13:20'!T477)</f>
        <v>0</v>
      </c>
      <c r="U477" s="93">
        <f>SUM('13:20'!U477)</f>
        <v>0</v>
      </c>
      <c r="V477" s="202">
        <f t="shared" si="106"/>
        <v>0</v>
      </c>
      <c r="W477" s="33" t="str">
        <f t="shared" si="102"/>
        <v/>
      </c>
      <c r="X477" s="93">
        <f>SUM('13:20'!X477)</f>
        <v>0</v>
      </c>
      <c r="Y477" s="93">
        <f>SUM('13:20'!Y477)</f>
        <v>0</v>
      </c>
      <c r="Z477" s="93">
        <f>SUM('13:20'!Z477)</f>
        <v>0</v>
      </c>
      <c r="AA477" s="93">
        <f>SUM('13:20'!AA477)</f>
        <v>0</v>
      </c>
      <c r="AB477" s="315">
        <v>0.43</v>
      </c>
      <c r="AC477" s="238">
        <f t="shared" si="91"/>
        <v>0</v>
      </c>
      <c r="AD477" s="22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SUM('13:20'!G478)</f>
        <v>0</v>
      </c>
      <c r="H478" s="218">
        <f t="shared" si="107"/>
        <v>0</v>
      </c>
      <c r="I478" s="93">
        <f>SUM('13:20'!I478)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SUM('13:20'!O478)</f>
        <v>0</v>
      </c>
      <c r="P478" s="93">
        <f>SUM('13:20'!P478)</f>
        <v>0</v>
      </c>
      <c r="Q478" s="93">
        <f>SUM('13:20'!Q478)</f>
        <v>0</v>
      </c>
      <c r="R478" s="93">
        <f>SUM('13:20'!R478)</f>
        <v>0</v>
      </c>
      <c r="S478" s="93">
        <f>SUM('13:20'!S478)</f>
        <v>0</v>
      </c>
      <c r="T478" s="93">
        <f>SUM('13:20'!T478)</f>
        <v>0</v>
      </c>
      <c r="U478" s="93">
        <f>SUM('13:20'!U478)</f>
        <v>0</v>
      </c>
      <c r="V478" s="202">
        <f t="shared" si="106"/>
        <v>0</v>
      </c>
      <c r="W478" s="33" t="str">
        <f t="shared" si="102"/>
        <v/>
      </c>
      <c r="X478" s="93">
        <f>SUM('13:20'!X478)</f>
        <v>0</v>
      </c>
      <c r="Y478" s="93">
        <f>SUM('13:20'!Y478)</f>
        <v>0</v>
      </c>
      <c r="Z478" s="93">
        <f>SUM('13:20'!Z478)</f>
        <v>0</v>
      </c>
      <c r="AA478" s="93">
        <f>SUM('13:20'!AA478)</f>
        <v>0</v>
      </c>
      <c r="AB478" s="315">
        <v>0.43</v>
      </c>
      <c r="AC478" s="238">
        <f t="shared" si="91"/>
        <v>0</v>
      </c>
      <c r="AD478" s="22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10" t="s">
        <v>99</v>
      </c>
      <c r="B479" s="611"/>
      <c r="C479" s="215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204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9">
        <f>SUM(AC464:AC478)</f>
        <v>0</v>
      </c>
      <c r="AD479" s="223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SUM('13:20'!G480)</f>
        <v>0</v>
      </c>
      <c r="H480" s="218">
        <f t="shared" ref="H480:H489" si="109">D480*G480</f>
        <v>0</v>
      </c>
      <c r="I480" s="93">
        <f>SUM('13:20'!I480)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SUM('13:20'!O480)</f>
        <v>0</v>
      </c>
      <c r="P480" s="93">
        <f>SUM('13:20'!P480)</f>
        <v>0</v>
      </c>
      <c r="Q480" s="93">
        <f>SUM('13:20'!Q480)</f>
        <v>0</v>
      </c>
      <c r="R480" s="93">
        <f>SUM('13:20'!R480)</f>
        <v>0</v>
      </c>
      <c r="S480" s="93">
        <f>SUM('13:20'!S480)</f>
        <v>0</v>
      </c>
      <c r="T480" s="93">
        <f>SUM('13:20'!T480)</f>
        <v>0</v>
      </c>
      <c r="U480" s="93">
        <f>SUM('13:20'!U480)</f>
        <v>0</v>
      </c>
      <c r="V480" s="202">
        <f t="shared" ref="V480:V489" si="112">SUM(X480:AA480)</f>
        <v>0</v>
      </c>
      <c r="W480" s="33" t="str">
        <f t="shared" si="102"/>
        <v/>
      </c>
      <c r="X480" s="93">
        <f>SUM('13:20'!X480)</f>
        <v>0</v>
      </c>
      <c r="Y480" s="93">
        <f>SUM('13:20'!Y480)</f>
        <v>0</v>
      </c>
      <c r="Z480" s="93">
        <f>SUM('13:20'!Z480)</f>
        <v>0</v>
      </c>
      <c r="AA480" s="93">
        <f>SUM('13:20'!AA480)</f>
        <v>0</v>
      </c>
      <c r="AB480" s="315">
        <v>0.48</v>
      </c>
      <c r="AC480" s="238">
        <f t="shared" si="91"/>
        <v>0</v>
      </c>
      <c r="AD480" s="22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6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SUM('13:20'!G481)</f>
        <v>0</v>
      </c>
      <c r="H481" s="218">
        <f t="shared" si="109"/>
        <v>0</v>
      </c>
      <c r="I481" s="93">
        <f>SUM('13:20'!I481)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SUM('13:20'!O481)</f>
        <v>0</v>
      </c>
      <c r="P481" s="93">
        <f>SUM('13:20'!P481)</f>
        <v>0</v>
      </c>
      <c r="Q481" s="93">
        <f>SUM('13:20'!Q481)</f>
        <v>0</v>
      </c>
      <c r="R481" s="93">
        <f>SUM('13:20'!R481)</f>
        <v>0</v>
      </c>
      <c r="S481" s="93">
        <f>SUM('13:20'!S481)</f>
        <v>0</v>
      </c>
      <c r="T481" s="93">
        <f>SUM('13:20'!T481)</f>
        <v>0</v>
      </c>
      <c r="U481" s="93">
        <f>SUM('13:20'!U481)</f>
        <v>0</v>
      </c>
      <c r="V481" s="202">
        <f t="shared" si="112"/>
        <v>0</v>
      </c>
      <c r="W481" s="33" t="str">
        <f t="shared" si="102"/>
        <v/>
      </c>
      <c r="X481" s="93">
        <f>SUM('13:20'!X481)</f>
        <v>0</v>
      </c>
      <c r="Y481" s="93">
        <f>SUM('13:20'!Y481)</f>
        <v>0</v>
      </c>
      <c r="Z481" s="93">
        <f>SUM('13:20'!Z481)</f>
        <v>0</v>
      </c>
      <c r="AA481" s="93">
        <f>SUM('13:20'!AA481)</f>
        <v>0</v>
      </c>
      <c r="AB481" s="315">
        <v>0.48</v>
      </c>
      <c r="AC481" s="238">
        <f t="shared" ref="AC481:AC489" si="113">AB481*G481</f>
        <v>0</v>
      </c>
      <c r="AD481" s="223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6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SUM('13:20'!G482)</f>
        <v>0</v>
      </c>
      <c r="H482" s="218">
        <f t="shared" si="109"/>
        <v>0</v>
      </c>
      <c r="I482" s="93">
        <f>SUM('13:20'!I482)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SUM('13:20'!O482)</f>
        <v>0</v>
      </c>
      <c r="P482" s="93">
        <f>SUM('13:20'!P482)</f>
        <v>0</v>
      </c>
      <c r="Q482" s="93">
        <f>SUM('13:20'!Q482)</f>
        <v>0</v>
      </c>
      <c r="R482" s="93">
        <f>SUM('13:20'!R482)</f>
        <v>0</v>
      </c>
      <c r="S482" s="93">
        <f>SUM('13:20'!S482)</f>
        <v>0</v>
      </c>
      <c r="T482" s="93">
        <f>SUM('13:20'!T482)</f>
        <v>0</v>
      </c>
      <c r="U482" s="93">
        <f>SUM('13:20'!U482)</f>
        <v>0</v>
      </c>
      <c r="V482" s="202">
        <f t="shared" si="112"/>
        <v>0</v>
      </c>
      <c r="W482" s="33" t="str">
        <f t="shared" si="102"/>
        <v/>
      </c>
      <c r="X482" s="93">
        <f>SUM('13:20'!X482)</f>
        <v>0</v>
      </c>
      <c r="Y482" s="93">
        <f>SUM('13:20'!Y482)</f>
        <v>0</v>
      </c>
      <c r="Z482" s="93">
        <f>SUM('13:20'!Z482)</f>
        <v>0</v>
      </c>
      <c r="AA482" s="93">
        <f>SUM('13:20'!AA482)</f>
        <v>0</v>
      </c>
      <c r="AB482" s="315">
        <v>0.48</v>
      </c>
      <c r="AC482" s="238">
        <f t="shared" si="113"/>
        <v>0</v>
      </c>
      <c r="AD482" s="22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6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SUM('13:20'!G483)</f>
        <v>0</v>
      </c>
      <c r="H483" s="218">
        <f t="shared" si="109"/>
        <v>0</v>
      </c>
      <c r="I483" s="93">
        <f>SUM('13:20'!I483)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SUM('13:20'!O483)</f>
        <v>0</v>
      </c>
      <c r="P483" s="93">
        <f>SUM('13:20'!P483)</f>
        <v>0</v>
      </c>
      <c r="Q483" s="93">
        <f>SUM('13:20'!Q483)</f>
        <v>0</v>
      </c>
      <c r="R483" s="93">
        <f>SUM('13:20'!R483)</f>
        <v>0</v>
      </c>
      <c r="S483" s="93">
        <f>SUM('13:20'!S483)</f>
        <v>0</v>
      </c>
      <c r="T483" s="93">
        <f>SUM('13:20'!T483)</f>
        <v>0</v>
      </c>
      <c r="U483" s="93">
        <f>SUM('13:20'!U483)</f>
        <v>0</v>
      </c>
      <c r="V483" s="202">
        <f t="shared" si="112"/>
        <v>0</v>
      </c>
      <c r="W483" s="33" t="str">
        <f t="shared" si="102"/>
        <v/>
      </c>
      <c r="X483" s="93">
        <f>SUM('13:20'!X483)</f>
        <v>0</v>
      </c>
      <c r="Y483" s="93">
        <f>SUM('13:20'!Y483)</f>
        <v>0</v>
      </c>
      <c r="Z483" s="93">
        <f>SUM('13:20'!Z483)</f>
        <v>0</v>
      </c>
      <c r="AA483" s="93">
        <f>SUM('13:20'!AA483)</f>
        <v>0</v>
      </c>
      <c r="AB483" s="315">
        <v>0.48</v>
      </c>
      <c r="AC483" s="238">
        <f t="shared" si="113"/>
        <v>0</v>
      </c>
      <c r="AD483" s="22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6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SUM('13:20'!G484)</f>
        <v>0</v>
      </c>
      <c r="H484" s="218">
        <f t="shared" si="109"/>
        <v>0</v>
      </c>
      <c r="I484" s="93">
        <f>SUM('13:20'!I484)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SUM('13:20'!O484)</f>
        <v>0</v>
      </c>
      <c r="P484" s="93">
        <f>SUM('13:20'!P484)</f>
        <v>0</v>
      </c>
      <c r="Q484" s="93">
        <f>SUM('13:20'!Q484)</f>
        <v>0</v>
      </c>
      <c r="R484" s="93">
        <f>SUM('13:20'!R484)</f>
        <v>0</v>
      </c>
      <c r="S484" s="93">
        <f>SUM('13:20'!S484)</f>
        <v>0</v>
      </c>
      <c r="T484" s="93">
        <f>SUM('13:20'!T484)</f>
        <v>0</v>
      </c>
      <c r="U484" s="93">
        <f>SUM('13:20'!U484)</f>
        <v>0</v>
      </c>
      <c r="V484" s="202">
        <f t="shared" si="112"/>
        <v>0</v>
      </c>
      <c r="W484" s="33" t="str">
        <f t="shared" si="102"/>
        <v/>
      </c>
      <c r="X484" s="93">
        <f>SUM('13:20'!X484)</f>
        <v>0</v>
      </c>
      <c r="Y484" s="93">
        <f>SUM('13:20'!Y484)</f>
        <v>0</v>
      </c>
      <c r="Z484" s="93">
        <f>SUM('13:20'!Z484)</f>
        <v>0</v>
      </c>
      <c r="AA484" s="93">
        <f>SUM('13:20'!AA484)</f>
        <v>0</v>
      </c>
      <c r="AB484" s="315">
        <v>0.48</v>
      </c>
      <c r="AC484" s="238">
        <f t="shared" si="113"/>
        <v>0</v>
      </c>
      <c r="AD484" s="22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6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SUM('13:20'!G485)</f>
        <v>0</v>
      </c>
      <c r="H485" s="256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318">
        <v>0.56000000000000005</v>
      </c>
      <c r="AC485" s="238">
        <f t="shared" si="113"/>
        <v>0</v>
      </c>
      <c r="AD485" s="23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6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SUM('13:20'!G486)</f>
        <v>0</v>
      </c>
      <c r="H486" s="331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339">
        <v>0.56000000000000005</v>
      </c>
      <c r="AC486" s="238">
        <f t="shared" si="113"/>
        <v>0</v>
      </c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6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SUM('13:20'!G487)</f>
        <v>0</v>
      </c>
      <c r="H487" s="331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339">
        <v>0.56000000000000005</v>
      </c>
      <c r="AC487" s="238">
        <f t="shared" si="113"/>
        <v>0</v>
      </c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6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355"/>
      <c r="AC488" s="238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6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SUM('13:20'!G489)</f>
        <v>0</v>
      </c>
      <c r="H489" s="218">
        <f t="shared" si="109"/>
        <v>0</v>
      </c>
      <c r="I489" s="93">
        <f>SUM('13:20'!I489)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SUM('13:20'!O489)</f>
        <v>0</v>
      </c>
      <c r="P489" s="93">
        <f>SUM('13:20'!P489)</f>
        <v>0</v>
      </c>
      <c r="Q489" s="93">
        <f>SUM('13:20'!Q489)</f>
        <v>0</v>
      </c>
      <c r="R489" s="93">
        <f>SUM('13:20'!R489)</f>
        <v>0</v>
      </c>
      <c r="S489" s="93">
        <f>SUM('13:20'!S489)</f>
        <v>0</v>
      </c>
      <c r="T489" s="93">
        <f>SUM('13:20'!T489)</f>
        <v>0</v>
      </c>
      <c r="U489" s="93">
        <f>SUM('13:20'!U489)</f>
        <v>0</v>
      </c>
      <c r="V489" s="202">
        <f t="shared" si="112"/>
        <v>0</v>
      </c>
      <c r="W489" s="33" t="str">
        <f t="shared" si="102"/>
        <v/>
      </c>
      <c r="X489" s="93">
        <f>SUM('13:20'!X489)</f>
        <v>0</v>
      </c>
      <c r="Y489" s="93">
        <f>SUM('13:20'!Y489)</f>
        <v>0</v>
      </c>
      <c r="Z489" s="93">
        <f>SUM('13:20'!Z489)</f>
        <v>0</v>
      </c>
      <c r="AA489" s="93">
        <f>SUM('13:20'!AA489)</f>
        <v>0</v>
      </c>
      <c r="AB489" s="315">
        <v>0.48</v>
      </c>
      <c r="AC489" s="238">
        <f t="shared" si="113"/>
        <v>0</v>
      </c>
      <c r="AD489" s="22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10" t="s">
        <v>102</v>
      </c>
      <c r="B490" s="611"/>
      <c r="C490" s="215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9">
        <f>SUM(AC480:AC489)</f>
        <v>0</v>
      </c>
      <c r="AD490" s="223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9">
        <v>30700013</v>
      </c>
      <c r="B491" s="64" t="s">
        <v>103</v>
      </c>
      <c r="C491" s="214"/>
      <c r="D491" s="17">
        <v>3.65</v>
      </c>
      <c r="E491" s="17"/>
      <c r="F491" s="53"/>
      <c r="G491" s="93">
        <f>SUM('13:20'!G491)</f>
        <v>247</v>
      </c>
      <c r="H491" s="218">
        <f>D491*G491</f>
        <v>901.55</v>
      </c>
      <c r="I491" s="93">
        <f>SUM('13:20'!I491)</f>
        <v>46</v>
      </c>
      <c r="J491" s="31">
        <f t="array" ref="J491">IF(ISERROR(G491/I491),"",G491/I491)</f>
        <v>5.3695652173913047</v>
      </c>
      <c r="K491" s="218">
        <f t="array" ref="K491">IF(ISERROR(G491/L491),"",G491/L491)</f>
        <v>49.4</v>
      </c>
      <c r="L491" s="87">
        <v>5</v>
      </c>
      <c r="M491" s="36">
        <f>IF(ISERROR(I491-K491),"",I491-K491)</f>
        <v>-3.3999999999999986</v>
      </c>
      <c r="N491" s="31">
        <f>SUM(O491:U491)</f>
        <v>0</v>
      </c>
      <c r="O491" s="93">
        <f>SUM('13:20'!O491)</f>
        <v>0</v>
      </c>
      <c r="P491" s="93">
        <f>SUM('13:20'!P491)</f>
        <v>0</v>
      </c>
      <c r="Q491" s="93">
        <f>SUM('13:20'!Q491)</f>
        <v>0</v>
      </c>
      <c r="R491" s="93">
        <f>SUM('13:20'!R491)</f>
        <v>0</v>
      </c>
      <c r="S491" s="93">
        <f>SUM('13:20'!S491)</f>
        <v>0</v>
      </c>
      <c r="T491" s="93">
        <f>SUM('13:20'!T491)</f>
        <v>0</v>
      </c>
      <c r="U491" s="93">
        <f>SUM('13:20'!U491)</f>
        <v>0</v>
      </c>
      <c r="V491" s="202">
        <f>SUM(X491:AA491)</f>
        <v>0</v>
      </c>
      <c r="W491" s="33">
        <f t="shared" si="102"/>
        <v>0</v>
      </c>
      <c r="X491" s="93">
        <f>SUM('13:20'!X491)</f>
        <v>0</v>
      </c>
      <c r="Y491" s="93">
        <f>SUM('13:20'!Y491)</f>
        <v>0</v>
      </c>
      <c r="Z491" s="93">
        <f>SUM('13:20'!Z491)</f>
        <v>0</v>
      </c>
      <c r="AA491" s="93">
        <f>SUM('13:20'!AA491)</f>
        <v>0</v>
      </c>
      <c r="AB491" s="315">
        <v>2.0699999999999998</v>
      </c>
      <c r="AC491" s="238">
        <f t="shared" ref="AC491:AC505" si="114">AB491*G491</f>
        <v>511.28999999999996</v>
      </c>
      <c r="AD491" s="223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9">
        <v>30700014</v>
      </c>
      <c r="B492" s="64" t="s">
        <v>0</v>
      </c>
      <c r="C492" s="214"/>
      <c r="D492" s="17">
        <v>6.58</v>
      </c>
      <c r="E492" s="17"/>
      <c r="F492" s="6"/>
      <c r="G492" s="93">
        <f>SUM('13:20'!G492)</f>
        <v>212</v>
      </c>
      <c r="H492" s="218">
        <f t="shared" ref="H492:H505" si="115">D492*G492</f>
        <v>1394.96</v>
      </c>
      <c r="I492" s="93">
        <f>SUM('13:20'!I492)</f>
        <v>42</v>
      </c>
      <c r="J492" s="31">
        <f t="array" ref="J492">IF(ISERROR(G492/I492),"",G492/I492)</f>
        <v>5.0476190476190474</v>
      </c>
      <c r="K492" s="35">
        <f t="array" ref="K492">IF(ISERROR(G492/L492),"",G492/L492)</f>
        <v>42.4</v>
      </c>
      <c r="L492" s="87">
        <v>5</v>
      </c>
      <c r="M492" s="36">
        <f>IF(ISERROR(I492-K492),"",I492-K492)</f>
        <v>-0.39999999999999858</v>
      </c>
      <c r="N492" s="31">
        <f>SUM(O492:U492)</f>
        <v>0</v>
      </c>
      <c r="O492" s="93">
        <f>SUM('13:20'!O492)</f>
        <v>0</v>
      </c>
      <c r="P492" s="93">
        <f>SUM('13:20'!P492)</f>
        <v>0</v>
      </c>
      <c r="Q492" s="93">
        <f>SUM('13:20'!Q492)</f>
        <v>0</v>
      </c>
      <c r="R492" s="93">
        <f>SUM('13:20'!R492)</f>
        <v>0</v>
      </c>
      <c r="S492" s="93">
        <f>SUM('13:20'!S492)</f>
        <v>0</v>
      </c>
      <c r="T492" s="93">
        <f>SUM('13:20'!T492)</f>
        <v>0</v>
      </c>
      <c r="U492" s="93">
        <f>SUM('13:20'!U492)</f>
        <v>0</v>
      </c>
      <c r="V492" s="202">
        <f>SUM(X492:AA492)</f>
        <v>0</v>
      </c>
      <c r="W492" s="33">
        <f t="shared" si="102"/>
        <v>0</v>
      </c>
      <c r="X492" s="93">
        <f>SUM('13:20'!X492)</f>
        <v>0</v>
      </c>
      <c r="Y492" s="93">
        <f>SUM('13:20'!Y492)</f>
        <v>0</v>
      </c>
      <c r="Z492" s="93">
        <f>SUM('13:20'!Z492)</f>
        <v>0</v>
      </c>
      <c r="AA492" s="93">
        <f>SUM('13:20'!AA492)</f>
        <v>0</v>
      </c>
      <c r="AB492" s="315">
        <v>2.0699999999999998</v>
      </c>
      <c r="AC492" s="238">
        <f t="shared" si="114"/>
        <v>438.84</v>
      </c>
      <c r="AD492" s="22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9">
        <v>30700016</v>
      </c>
      <c r="B493" s="64" t="s">
        <v>1</v>
      </c>
      <c r="C493" s="214"/>
      <c r="D493" s="17">
        <v>7.8</v>
      </c>
      <c r="E493" s="17"/>
      <c r="F493" s="6"/>
      <c r="G493" s="93">
        <f>SUM('13:20'!G493)</f>
        <v>627</v>
      </c>
      <c r="H493" s="256">
        <f t="shared" si="115"/>
        <v>4890.5999999999995</v>
      </c>
      <c r="I493" s="93">
        <f>SUM('13:20'!I493)</f>
        <v>138</v>
      </c>
      <c r="J493" s="31">
        <f t="array" ref="J493">IF(ISERROR(G493/I493),"",G493/I493)</f>
        <v>4.5434782608695654</v>
      </c>
      <c r="K493" s="35">
        <f t="array" ref="K493">IF(ISERROR(G493/L493),"",G493/L493)</f>
        <v>136.30434782608697</v>
      </c>
      <c r="L493" s="87">
        <v>4.5999999999999996</v>
      </c>
      <c r="M493" s="36">
        <f>IF(ISERROR(I493-K493),"",I493-K493)</f>
        <v>1.6956521739130324</v>
      </c>
      <c r="N493" s="31">
        <f>SUM(O493:U493)</f>
        <v>0</v>
      </c>
      <c r="O493" s="93">
        <f>SUM('13:20'!O493)</f>
        <v>0</v>
      </c>
      <c r="P493" s="93">
        <f>SUM('13:20'!P493)</f>
        <v>0</v>
      </c>
      <c r="Q493" s="93">
        <f>SUM('13:20'!Q493)</f>
        <v>0</v>
      </c>
      <c r="R493" s="93">
        <f>SUM('13:20'!R493)</f>
        <v>0</v>
      </c>
      <c r="S493" s="93">
        <f>SUM('13:20'!S493)</f>
        <v>0</v>
      </c>
      <c r="T493" s="93">
        <f>SUM('13:20'!T493)</f>
        <v>0</v>
      </c>
      <c r="U493" s="93">
        <f>SUM('13:20'!U493)</f>
        <v>0</v>
      </c>
      <c r="V493" s="202">
        <f>SUM(X493:AA493)</f>
        <v>0</v>
      </c>
      <c r="W493" s="33">
        <f t="shared" si="102"/>
        <v>0</v>
      </c>
      <c r="X493" s="93">
        <f>SUM('13:20'!X493)</f>
        <v>0</v>
      </c>
      <c r="Y493" s="93">
        <f>SUM('13:20'!Y493)</f>
        <v>0</v>
      </c>
      <c r="Z493" s="93">
        <f>SUM('13:20'!Z493)</f>
        <v>0</v>
      </c>
      <c r="AA493" s="93">
        <f>SUM('13:20'!AA493)</f>
        <v>0</v>
      </c>
      <c r="AB493" s="315">
        <v>2.25</v>
      </c>
      <c r="AC493" s="238">
        <f t="shared" si="114"/>
        <v>1410.75</v>
      </c>
      <c r="AD493" s="22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9">
        <v>30700017</v>
      </c>
      <c r="B494" s="64" t="s">
        <v>2</v>
      </c>
      <c r="C494" s="214"/>
      <c r="D494" s="17">
        <v>4.4000000000000004</v>
      </c>
      <c r="E494" s="17"/>
      <c r="F494" s="6"/>
      <c r="G494" s="93">
        <f>SUM('13:20'!G494)</f>
        <v>245</v>
      </c>
      <c r="H494" s="256">
        <f t="shared" si="115"/>
        <v>1078</v>
      </c>
      <c r="I494" s="93">
        <f>SUM('13:20'!I494)</f>
        <v>40</v>
      </c>
      <c r="J494" s="31">
        <f t="array" ref="J494">IF(ISERROR(G494/I494),"",G494/I494)</f>
        <v>6.125</v>
      </c>
      <c r="K494" s="35">
        <f t="array" ref="K494">IF(ISERROR(G494/L494),"",G494/L494)</f>
        <v>42.241379310344826</v>
      </c>
      <c r="L494" s="87">
        <v>5.8</v>
      </c>
      <c r="M494" s="36">
        <f>IF(ISERROR(I494-K494),"",I494-K494)</f>
        <v>-2.2413793103448256</v>
      </c>
      <c r="N494" s="31">
        <f>SUM(O494:U494)</f>
        <v>0</v>
      </c>
      <c r="O494" s="93">
        <f>SUM('13:20'!O494)</f>
        <v>0</v>
      </c>
      <c r="P494" s="93">
        <f>SUM('13:20'!P494)</f>
        <v>0</v>
      </c>
      <c r="Q494" s="93">
        <f>SUM('13:20'!Q494)</f>
        <v>0</v>
      </c>
      <c r="R494" s="93">
        <f>SUM('13:20'!R494)</f>
        <v>0</v>
      </c>
      <c r="S494" s="93">
        <f>SUM('13:20'!S494)</f>
        <v>0</v>
      </c>
      <c r="T494" s="93">
        <f>SUM('13:20'!T494)</f>
        <v>0</v>
      </c>
      <c r="U494" s="93">
        <f>SUM('13:20'!U494)</f>
        <v>0</v>
      </c>
      <c r="V494" s="202">
        <f>SUM(X494:AA494)</f>
        <v>0</v>
      </c>
      <c r="W494" s="33">
        <f t="shared" si="102"/>
        <v>0</v>
      </c>
      <c r="X494" s="93">
        <f>SUM('13:20'!X494)</f>
        <v>0</v>
      </c>
      <c r="Y494" s="93">
        <f>SUM('13:20'!Y494)</f>
        <v>0</v>
      </c>
      <c r="Z494" s="93">
        <f>SUM('13:20'!Z494)</f>
        <v>0</v>
      </c>
      <c r="AA494" s="93">
        <f>SUM('13:20'!AA494)</f>
        <v>0</v>
      </c>
      <c r="AB494" s="315">
        <v>1.79</v>
      </c>
      <c r="AC494" s="238">
        <f t="shared" si="114"/>
        <v>438.55</v>
      </c>
      <c r="AD494" s="22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9"/>
      <c r="B495" s="64" t="s">
        <v>348</v>
      </c>
      <c r="C495" s="184" t="s">
        <v>376</v>
      </c>
      <c r="D495" s="17"/>
      <c r="E495" s="17"/>
      <c r="F495" s="6"/>
      <c r="G495" s="93">
        <f>SUM('13:20'!G495)</f>
        <v>0</v>
      </c>
      <c r="H495" s="256">
        <f t="shared" si="115"/>
        <v>0</v>
      </c>
      <c r="I495" s="93">
        <f>SUM('13:20'!I495)</f>
        <v>0</v>
      </c>
      <c r="J495" s="31"/>
      <c r="K495" s="35"/>
      <c r="L495" s="87"/>
      <c r="M495" s="36"/>
      <c r="N495" s="31"/>
      <c r="O495" s="93">
        <f>SUM('13:20'!O495)</f>
        <v>0</v>
      </c>
      <c r="P495" s="93">
        <f>SUM('13:20'!P495)</f>
        <v>0</v>
      </c>
      <c r="Q495" s="93">
        <f>SUM('13:20'!Q495)</f>
        <v>0</v>
      </c>
      <c r="R495" s="93">
        <f>SUM('13:20'!R495)</f>
        <v>0</v>
      </c>
      <c r="S495" s="93">
        <f>SUM('13:20'!S495)</f>
        <v>0</v>
      </c>
      <c r="T495" s="93">
        <f>SUM('13:20'!T495)</f>
        <v>0</v>
      </c>
      <c r="U495" s="93">
        <f>SUM('13:20'!U495)</f>
        <v>0</v>
      </c>
      <c r="V495" s="202"/>
      <c r="W495" s="33"/>
      <c r="X495" s="93">
        <f>SUM('13:20'!X495)</f>
        <v>0</v>
      </c>
      <c r="Y495" s="93">
        <f>SUM('13:20'!Y495)</f>
        <v>0</v>
      </c>
      <c r="Z495" s="93">
        <f>SUM('13:20'!Z495)</f>
        <v>0</v>
      </c>
      <c r="AA495" s="93">
        <f>SUM('13:20'!AA495)</f>
        <v>0</v>
      </c>
      <c r="AB495" s="315"/>
      <c r="AC495" s="238">
        <f t="shared" si="114"/>
        <v>0</v>
      </c>
      <c r="AD495" s="22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9">
        <v>30700001</v>
      </c>
      <c r="B496" s="187" t="s">
        <v>359</v>
      </c>
      <c r="C496" s="214"/>
      <c r="D496" s="17"/>
      <c r="E496" s="17"/>
      <c r="F496" s="6"/>
      <c r="G496" s="93">
        <f>SUM('13:20'!G496)</f>
        <v>0</v>
      </c>
      <c r="H496" s="256">
        <f t="shared" si="115"/>
        <v>0</v>
      </c>
      <c r="I496" s="93">
        <f>SUM('13:20'!I496)</f>
        <v>0</v>
      </c>
      <c r="J496" s="31"/>
      <c r="K496" s="35"/>
      <c r="L496" s="87">
        <v>6</v>
      </c>
      <c r="M496" s="36"/>
      <c r="N496" s="31"/>
      <c r="O496" s="93">
        <f>SUM('13:20'!O496)</f>
        <v>0</v>
      </c>
      <c r="P496" s="93">
        <f>SUM('13:20'!P496)</f>
        <v>0</v>
      </c>
      <c r="Q496" s="93">
        <f>SUM('13:20'!Q496)</f>
        <v>0</v>
      </c>
      <c r="R496" s="93">
        <f>SUM('13:20'!R496)</f>
        <v>0</v>
      </c>
      <c r="S496" s="93">
        <f>SUM('13:20'!S496)</f>
        <v>0</v>
      </c>
      <c r="T496" s="93">
        <f>SUM('13:20'!T496)</f>
        <v>0</v>
      </c>
      <c r="U496" s="93">
        <f>SUM('13:20'!U496)</f>
        <v>0</v>
      </c>
      <c r="V496" s="202"/>
      <c r="W496" s="33"/>
      <c r="X496" s="93">
        <f>SUM('13:20'!X496)</f>
        <v>0</v>
      </c>
      <c r="Y496" s="93">
        <f>SUM('13:20'!Y496)</f>
        <v>0</v>
      </c>
      <c r="Z496" s="93">
        <f>SUM('13:20'!Z496)</f>
        <v>0</v>
      </c>
      <c r="AA496" s="93">
        <f>SUM('13:20'!AA496)</f>
        <v>0</v>
      </c>
      <c r="AB496" s="315">
        <v>1.92</v>
      </c>
      <c r="AC496" s="238">
        <f t="shared" si="114"/>
        <v>0</v>
      </c>
      <c r="AD496" s="22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82"/>
      <c r="B497" s="66" t="s">
        <v>104</v>
      </c>
      <c r="C497" s="214" t="s">
        <v>53</v>
      </c>
      <c r="D497" s="17">
        <v>6.04</v>
      </c>
      <c r="E497" s="17"/>
      <c r="F497" s="6"/>
      <c r="G497" s="93">
        <f>SUM('13:20'!G497)</f>
        <v>0</v>
      </c>
      <c r="H497" s="256">
        <f t="shared" si="115"/>
        <v>0</v>
      </c>
      <c r="I497" s="93">
        <f>SUM('13:20'!I497)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SUM('13:20'!O497)</f>
        <v>0</v>
      </c>
      <c r="P497" s="93">
        <f>SUM('13:20'!P497)</f>
        <v>0</v>
      </c>
      <c r="Q497" s="93">
        <f>SUM('13:20'!Q497)</f>
        <v>0</v>
      </c>
      <c r="R497" s="93">
        <f>SUM('13:20'!R497)</f>
        <v>0</v>
      </c>
      <c r="S497" s="93">
        <f>SUM('13:20'!S497)</f>
        <v>0</v>
      </c>
      <c r="T497" s="93">
        <f>SUM('13:20'!T497)</f>
        <v>0</v>
      </c>
      <c r="U497" s="93">
        <f>SUM('13:20'!U497)</f>
        <v>0</v>
      </c>
      <c r="V497" s="202">
        <f>SUM(X497:AA497)</f>
        <v>0</v>
      </c>
      <c r="W497" s="33" t="str">
        <f>IF(ISERROR(V497/G497),"",V497/G497)</f>
        <v/>
      </c>
      <c r="X497" s="93">
        <f>SUM('13:20'!X497)</f>
        <v>0</v>
      </c>
      <c r="Y497" s="93">
        <f>SUM('13:20'!Y497)</f>
        <v>0</v>
      </c>
      <c r="Z497" s="93">
        <f>SUM('13:20'!Z497)</f>
        <v>0</v>
      </c>
      <c r="AA497" s="93">
        <f>SUM('13:20'!AA497)</f>
        <v>0</v>
      </c>
      <c r="AB497" s="315">
        <v>1.73</v>
      </c>
      <c r="AC497" s="238">
        <f t="shared" si="114"/>
        <v>0</v>
      </c>
      <c r="AD497" s="223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82">
        <v>30700019</v>
      </c>
      <c r="B498" s="66" t="s">
        <v>104</v>
      </c>
      <c r="C498" s="214" t="s">
        <v>60</v>
      </c>
      <c r="D498" s="17">
        <v>6.04</v>
      </c>
      <c r="E498" s="17"/>
      <c r="F498" s="6"/>
      <c r="G498" s="93">
        <f>SUM('13:20'!G498)</f>
        <v>0</v>
      </c>
      <c r="H498" s="256">
        <f t="shared" si="115"/>
        <v>0</v>
      </c>
      <c r="I498" s="93">
        <f>SUM('13:20'!I498)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SUM('13:20'!O498)</f>
        <v>0</v>
      </c>
      <c r="P498" s="93">
        <f>SUM('13:20'!P498)</f>
        <v>0</v>
      </c>
      <c r="Q498" s="93">
        <f>SUM('13:20'!Q498)</f>
        <v>0</v>
      </c>
      <c r="R498" s="93">
        <f>SUM('13:20'!R498)</f>
        <v>0</v>
      </c>
      <c r="S498" s="93">
        <f>SUM('13:20'!S498)</f>
        <v>0</v>
      </c>
      <c r="T498" s="93">
        <f>SUM('13:20'!T498)</f>
        <v>0</v>
      </c>
      <c r="U498" s="93">
        <f>SUM('13:20'!U498)</f>
        <v>0</v>
      </c>
      <c r="V498" s="202">
        <f>SUM(X498:AA498)</f>
        <v>0</v>
      </c>
      <c r="W498" s="33" t="str">
        <f>IF(ISERROR(V498/G498),"",V498/G498)</f>
        <v/>
      </c>
      <c r="X498" s="93">
        <f>SUM('13:20'!X498)</f>
        <v>0</v>
      </c>
      <c r="Y498" s="93">
        <f>SUM('13:20'!Y498)</f>
        <v>0</v>
      </c>
      <c r="Z498" s="93">
        <f>SUM('13:20'!Z498)</f>
        <v>0</v>
      </c>
      <c r="AA498" s="93">
        <f>SUM('13:20'!AA498)</f>
        <v>0</v>
      </c>
      <c r="AB498" s="315">
        <v>1.73</v>
      </c>
      <c r="AC498" s="238">
        <f t="shared" si="114"/>
        <v>0</v>
      </c>
      <c r="AD498" s="223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65">
        <v>30601015</v>
      </c>
      <c r="B499" s="248" t="s">
        <v>440</v>
      </c>
      <c r="C499" s="251" t="s">
        <v>53</v>
      </c>
      <c r="D499" s="17"/>
      <c r="E499" s="17"/>
      <c r="F499" s="6"/>
      <c r="G499" s="93">
        <f>SUM('13:20'!G499)</f>
        <v>0</v>
      </c>
      <c r="H499" s="256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315">
        <v>1.73</v>
      </c>
      <c r="AC499" s="238">
        <f t="shared" si="114"/>
        <v>0</v>
      </c>
      <c r="AD499" s="252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65">
        <v>30101016</v>
      </c>
      <c r="B500" s="248" t="s">
        <v>440</v>
      </c>
      <c r="C500" s="251" t="s">
        <v>60</v>
      </c>
      <c r="D500" s="17"/>
      <c r="E500" s="17"/>
      <c r="F500" s="6"/>
      <c r="G500" s="93">
        <f>SUM('13:20'!G500)</f>
        <v>0</v>
      </c>
      <c r="H500" s="256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315">
        <v>1.73</v>
      </c>
      <c r="AC500" s="238">
        <f t="shared" si="114"/>
        <v>0</v>
      </c>
      <c r="AD500" s="252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SUM('13:20'!G501)</f>
        <v>0</v>
      </c>
      <c r="H501" s="256">
        <f t="shared" si="115"/>
        <v>0</v>
      </c>
      <c r="I501" s="93">
        <f>SUM('13:20'!I501)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SUM('13:20'!O501)</f>
        <v>0</v>
      </c>
      <c r="P501" s="93">
        <f>SUM('13:20'!P501)</f>
        <v>0</v>
      </c>
      <c r="Q501" s="93">
        <f>SUM('13:20'!Q501)</f>
        <v>0</v>
      </c>
      <c r="R501" s="93">
        <f>SUM('13:20'!R501)</f>
        <v>0</v>
      </c>
      <c r="S501" s="93">
        <f>SUM('13:20'!S501)</f>
        <v>0</v>
      </c>
      <c r="T501" s="93">
        <f>SUM('13:20'!T501)</f>
        <v>0</v>
      </c>
      <c r="U501" s="93">
        <f>SUM('13:20'!U501)</f>
        <v>0</v>
      </c>
      <c r="V501" s="202">
        <f>SUM(X501:AA501)</f>
        <v>0</v>
      </c>
      <c r="W501" s="33" t="str">
        <f>IF(ISERROR(V501/G501),"",V501/G501)</f>
        <v/>
      </c>
      <c r="X501" s="93">
        <f>SUM('13:20'!X501)</f>
        <v>0</v>
      </c>
      <c r="Y501" s="93">
        <f>SUM('13:20'!Y501)</f>
        <v>0</v>
      </c>
      <c r="Z501" s="93">
        <f>SUM('13:20'!Z501)</f>
        <v>0</v>
      </c>
      <c r="AA501" s="93">
        <f>SUM('13:20'!AA501)</f>
        <v>0</v>
      </c>
      <c r="AB501" s="315">
        <v>1.27</v>
      </c>
      <c r="AC501" s="238">
        <f t="shared" si="114"/>
        <v>0</v>
      </c>
      <c r="AD501" s="223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SUM('13:20'!G502)</f>
        <v>0</v>
      </c>
      <c r="H502" s="256">
        <f t="shared" si="115"/>
        <v>0</v>
      </c>
      <c r="I502" s="93">
        <f>SUM('13:20'!I502)</f>
        <v>0</v>
      </c>
      <c r="J502" s="31"/>
      <c r="K502" s="35"/>
      <c r="L502" s="87"/>
      <c r="M502" s="36"/>
      <c r="N502" s="31"/>
      <c r="O502" s="93">
        <f>SUM('13:20'!O502)</f>
        <v>0</v>
      </c>
      <c r="P502" s="93">
        <f>SUM('13:20'!P502)</f>
        <v>0</v>
      </c>
      <c r="Q502" s="93">
        <f>SUM('13:20'!Q502)</f>
        <v>0</v>
      </c>
      <c r="R502" s="93">
        <f>SUM('13:20'!R502)</f>
        <v>0</v>
      </c>
      <c r="S502" s="93">
        <f>SUM('13:20'!S502)</f>
        <v>0</v>
      </c>
      <c r="T502" s="93">
        <f>SUM('13:20'!T502)</f>
        <v>0</v>
      </c>
      <c r="U502" s="93">
        <f>SUM('13:20'!U502)</f>
        <v>0</v>
      </c>
      <c r="V502" s="202"/>
      <c r="W502" s="33"/>
      <c r="X502" s="93">
        <f>SUM('13:20'!X502)</f>
        <v>0</v>
      </c>
      <c r="Y502" s="93">
        <f>SUM('13:20'!Y502)</f>
        <v>0</v>
      </c>
      <c r="Z502" s="93">
        <f>SUM('13:20'!Z502)</f>
        <v>0</v>
      </c>
      <c r="AA502" s="93">
        <f>SUM('13:20'!AA502)</f>
        <v>0</v>
      </c>
      <c r="AB502" s="315"/>
      <c r="AC502" s="238">
        <f t="shared" si="114"/>
        <v>0</v>
      </c>
      <c r="AD502" s="223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9">
        <v>30700015</v>
      </c>
      <c r="B503" s="254" t="s">
        <v>159</v>
      </c>
      <c r="C503" s="16"/>
      <c r="D503" s="17">
        <v>4.5</v>
      </c>
      <c r="E503" s="17"/>
      <c r="F503" s="6"/>
      <c r="G503" s="93">
        <f>SUM('13:20'!G503)</f>
        <v>0</v>
      </c>
      <c r="H503" s="256">
        <f t="shared" si="115"/>
        <v>0</v>
      </c>
      <c r="I503" s="93">
        <f>SUM('13:20'!I503)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315"/>
      <c r="AC503" s="238">
        <f t="shared" si="114"/>
        <v>0</v>
      </c>
      <c r="AD503" s="223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9">
        <v>30700012</v>
      </c>
      <c r="B504" s="254" t="s">
        <v>160</v>
      </c>
      <c r="C504" s="16"/>
      <c r="D504" s="17">
        <v>4.5</v>
      </c>
      <c r="E504" s="17"/>
      <c r="F504" s="6"/>
      <c r="G504" s="93">
        <f>SUM('13:20'!G504)</f>
        <v>0</v>
      </c>
      <c r="H504" s="256">
        <f t="shared" si="115"/>
        <v>0</v>
      </c>
      <c r="I504" s="93">
        <f>SUM('13:20'!I504)</f>
        <v>0</v>
      </c>
      <c r="J504" s="31"/>
      <c r="K504" s="35"/>
      <c r="L504" s="87"/>
      <c r="M504" s="36"/>
      <c r="N504" s="31"/>
      <c r="O504" s="93">
        <f>SUM('13:20'!O504)</f>
        <v>0</v>
      </c>
      <c r="P504" s="93">
        <f>SUM('13:20'!P504)</f>
        <v>0</v>
      </c>
      <c r="Q504" s="93">
        <f>SUM('13:20'!Q504)</f>
        <v>0</v>
      </c>
      <c r="R504" s="93">
        <f>SUM('13:20'!R504)</f>
        <v>0</v>
      </c>
      <c r="S504" s="93">
        <f>SUM('13:20'!S504)</f>
        <v>0</v>
      </c>
      <c r="T504" s="93">
        <f>SUM('13:20'!T504)</f>
        <v>0</v>
      </c>
      <c r="U504" s="93">
        <f>SUM('13:20'!U504)</f>
        <v>0</v>
      </c>
      <c r="V504" s="202"/>
      <c r="W504" s="33"/>
      <c r="X504" s="93">
        <f>SUM('13:20'!X504)</f>
        <v>0</v>
      </c>
      <c r="Y504" s="93">
        <f>SUM('13:20'!Y504)</f>
        <v>0</v>
      </c>
      <c r="Z504" s="93">
        <f>SUM('13:20'!Z504)</f>
        <v>0</v>
      </c>
      <c r="AA504" s="93">
        <f>SUM('13:20'!AA504)</f>
        <v>0</v>
      </c>
      <c r="AB504" s="315"/>
      <c r="AC504" s="238">
        <f t="shared" si="114"/>
        <v>0</v>
      </c>
      <c r="AD504" s="223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80"/>
      <c r="B505" s="216"/>
      <c r="C505" s="16"/>
      <c r="D505" s="17"/>
      <c r="E505" s="17"/>
      <c r="F505" s="6"/>
      <c r="G505" s="93">
        <f>SUM('13:20'!G505)</f>
        <v>0</v>
      </c>
      <c r="H505" s="256">
        <f t="shared" si="115"/>
        <v>0</v>
      </c>
      <c r="I505" s="93">
        <f>SUM('13:20'!I505)</f>
        <v>0</v>
      </c>
      <c r="J505" s="31"/>
      <c r="K505" s="35"/>
      <c r="L505" s="87"/>
      <c r="M505" s="36"/>
      <c r="N505" s="31"/>
      <c r="O505" s="93">
        <f>SUM('13:20'!O505)</f>
        <v>0</v>
      </c>
      <c r="P505" s="93">
        <f>SUM('13:20'!P505)</f>
        <v>0</v>
      </c>
      <c r="Q505" s="93">
        <f>SUM('13:20'!Q505)</f>
        <v>0</v>
      </c>
      <c r="R505" s="93">
        <f>SUM('13:20'!R505)</f>
        <v>0</v>
      </c>
      <c r="S505" s="93">
        <f>SUM('13:20'!S505)</f>
        <v>0</v>
      </c>
      <c r="T505" s="93">
        <f>SUM('13:20'!T505)</f>
        <v>0</v>
      </c>
      <c r="U505" s="93">
        <f>SUM('13:20'!U505)</f>
        <v>0</v>
      </c>
      <c r="V505" s="202"/>
      <c r="W505" s="33"/>
      <c r="X505" s="93">
        <f>SUM('13:20'!X505)</f>
        <v>0</v>
      </c>
      <c r="Y505" s="93">
        <f>SUM('13:20'!Y505)</f>
        <v>0</v>
      </c>
      <c r="Z505" s="93">
        <f>SUM('13:20'!Z505)</f>
        <v>0</v>
      </c>
      <c r="AA505" s="93">
        <f>SUM('13:20'!AA505)</f>
        <v>0</v>
      </c>
      <c r="AB505" s="73"/>
      <c r="AC505" s="238">
        <f t="shared" si="114"/>
        <v>0</v>
      </c>
      <c r="AD505" s="223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10" t="s">
        <v>106</v>
      </c>
      <c r="B506" s="611"/>
      <c r="C506" s="215" t="s">
        <v>71</v>
      </c>
      <c r="D506" s="20"/>
      <c r="E506" s="20"/>
      <c r="F506" s="32"/>
      <c r="G506" s="94">
        <f>SUM(G491:G505)</f>
        <v>1331</v>
      </c>
      <c r="H506" s="30">
        <f>SUM(H491:H505)</f>
        <v>8265.11</v>
      </c>
      <c r="I506" s="30">
        <f>SUM(I491:I505)</f>
        <v>266</v>
      </c>
      <c r="J506" s="31">
        <f t="array" ref="J506">IF(ISERROR(G506/I506),"",G506/I506)</f>
        <v>5.003759398496241</v>
      </c>
      <c r="K506" s="30">
        <f>SUM(K491:K501)</f>
        <v>270.34572713643178</v>
      </c>
      <c r="L506" s="98"/>
      <c r="M506" s="89">
        <f t="shared" ref="M506:V506" si="116">SUM(M491:M501)</f>
        <v>-4.3457271364317904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202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2799.4300000000003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21" t="s">
        <v>108</v>
      </c>
      <c r="B507" s="622"/>
      <c r="C507" s="622"/>
      <c r="D507" s="622"/>
      <c r="E507" s="622"/>
      <c r="F507" s="623"/>
      <c r="G507" s="189">
        <f>SUM(G370,G428,G463,G479,G490,G506)</f>
        <v>3019</v>
      </c>
      <c r="H507" s="189">
        <f>SUM(H370,H428,H463,H479,H490,H506)</f>
        <v>16784.160000000003</v>
      </c>
      <c r="I507" s="189">
        <f>SUM(I370,I428,I463,I479,I490,I506)</f>
        <v>390</v>
      </c>
      <c r="J507" s="52">
        <f t="array" ref="J507">IF(ISERROR(G507/I507),"",G507/I507)</f>
        <v>7.7410256410256411</v>
      </c>
      <c r="K507" s="189">
        <f>SUM(K370,K428,K463,K479,K490,K506)</f>
        <v>411.11992068481885</v>
      </c>
      <c r="L507" s="52">
        <f>IF(ISERROR(G507/K507),"",G507/K507)</f>
        <v>7.3433561549903281</v>
      </c>
      <c r="M507" s="189">
        <f t="shared" ref="M507:V507" si="117">SUM(M370,M428,M463,M479,M490,M506)</f>
        <v>-21.119920684818883</v>
      </c>
      <c r="N507" s="189">
        <f t="shared" si="117"/>
        <v>0</v>
      </c>
      <c r="O507" s="189">
        <f t="shared" si="117"/>
        <v>0</v>
      </c>
      <c r="P507" s="189">
        <f t="shared" si="117"/>
        <v>0</v>
      </c>
      <c r="Q507" s="189">
        <f t="shared" si="117"/>
        <v>0</v>
      </c>
      <c r="R507" s="189">
        <f t="shared" si="117"/>
        <v>0</v>
      </c>
      <c r="S507" s="189">
        <f t="shared" si="117"/>
        <v>0</v>
      </c>
      <c r="T507" s="189">
        <f t="shared" si="117"/>
        <v>0</v>
      </c>
      <c r="U507" s="189">
        <f t="shared" si="117"/>
        <v>0</v>
      </c>
      <c r="V507" s="189">
        <f t="shared" si="117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1"/>
      <c r="AC507" s="240">
        <f>SUM(AC370,AC428,AC463,AC479,AC490,AC506)</f>
        <v>4194.8700000000008</v>
      </c>
      <c r="AD507" s="223"/>
      <c r="AE507" s="77"/>
      <c r="AF507" s="77"/>
      <c r="AG507" s="77"/>
      <c r="AH507" s="77"/>
      <c r="AI507" s="57"/>
      <c r="AJ507" s="57"/>
      <c r="AK507" s="57"/>
      <c r="AL507" s="638"/>
      <c r="AM507" s="638"/>
      <c r="AN507" s="638"/>
      <c r="AO507" s="638"/>
      <c r="AP507" s="638"/>
      <c r="AQ507" s="638"/>
      <c r="AR507" s="638"/>
      <c r="AS507" s="638"/>
      <c r="AT507" s="638"/>
      <c r="AU507" s="638"/>
      <c r="AV507" s="638"/>
      <c r="AW507" s="638"/>
      <c r="AX507" s="638"/>
      <c r="AY507" s="638"/>
      <c r="AZ507" s="638"/>
      <c r="BA507" s="638"/>
    </row>
    <row r="508" spans="1:53">
      <c r="G508" s="352">
        <f>+G507+G164+G335</f>
        <v>20447</v>
      </c>
      <c r="H508" s="100" t="s">
        <v>165</v>
      </c>
      <c r="J508" s="101">
        <f>+G463+G292+G121</f>
        <v>3379</v>
      </c>
      <c r="K508" s="101">
        <f>+H463+H292+H121</f>
        <v>16812.54</v>
      </c>
      <c r="L508" s="101">
        <f>+I463+I292+I121</f>
        <v>222</v>
      </c>
      <c r="M508" s="50">
        <f>+J508/L508</f>
        <v>15.22072072072072</v>
      </c>
      <c r="AC508" s="241">
        <f>+AC507+AC164+AC335</f>
        <v>13490.130000000001</v>
      </c>
    </row>
    <row r="509" spans="1:53">
      <c r="G509" s="244"/>
      <c r="H509" s="100"/>
      <c r="J509" s="101"/>
      <c r="K509" s="101"/>
      <c r="L509" s="101"/>
      <c r="M509" s="50"/>
      <c r="AB509" s="244"/>
    </row>
    <row r="510" spans="1:53">
      <c r="D510" s="243"/>
      <c r="H510" s="100"/>
      <c r="J510" s="101"/>
      <c r="K510" s="101"/>
      <c r="L510" s="101"/>
      <c r="M510" s="50"/>
      <c r="AC510" s="245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168</v>
      </c>
      <c r="K518" s="101">
        <f>+H163</f>
        <v>1008</v>
      </c>
      <c r="L518" s="101">
        <f>+I163</f>
        <v>0</v>
      </c>
      <c r="M518" s="102" t="e">
        <f>+J518/L518</f>
        <v>#DIV/0!</v>
      </c>
    </row>
    <row r="519" spans="7:13">
      <c r="J519" s="46">
        <f>+B171</f>
        <v>9731</v>
      </c>
      <c r="M519" s="102"/>
    </row>
    <row r="520" spans="7:13">
      <c r="M520" s="102"/>
    </row>
    <row r="521" spans="7:13">
      <c r="H521" s="100" t="s">
        <v>163</v>
      </c>
      <c r="J521" s="46">
        <f>+G199</f>
        <v>2402</v>
      </c>
      <c r="K521" s="101">
        <f>+H199</f>
        <v>12139.39</v>
      </c>
      <c r="L521" s="101">
        <f>+I199</f>
        <v>129</v>
      </c>
      <c r="M521" s="102">
        <f>+J521/L521</f>
        <v>18.620155038759691</v>
      </c>
    </row>
    <row r="522" spans="7:13">
      <c r="H522" s="100" t="s">
        <v>164</v>
      </c>
      <c r="J522" s="46">
        <f>+G257</f>
        <v>4159</v>
      </c>
      <c r="K522" s="101">
        <f>+H257</f>
        <v>20988.07</v>
      </c>
      <c r="L522" s="101">
        <f>+I257</f>
        <v>94</v>
      </c>
      <c r="M522" s="102">
        <f>+J522/L522</f>
        <v>44.244680851063826</v>
      </c>
    </row>
    <row r="523" spans="7:13">
      <c r="H523" s="100" t="s">
        <v>165</v>
      </c>
      <c r="J523" s="46">
        <f>+G292</f>
        <v>177</v>
      </c>
      <c r="K523" s="101">
        <f>+H292</f>
        <v>700</v>
      </c>
      <c r="L523" s="101">
        <f>+I292</f>
        <v>10</v>
      </c>
      <c r="M523" s="102">
        <f>+J523/L523</f>
        <v>17.7</v>
      </c>
    </row>
    <row r="524" spans="7:13">
      <c r="H524" s="100" t="s">
        <v>166</v>
      </c>
      <c r="J524" s="46">
        <f>+G308</f>
        <v>765</v>
      </c>
      <c r="K524" s="101">
        <f>+H308</f>
        <v>3869</v>
      </c>
      <c r="L524" s="101">
        <f>+I308</f>
        <v>25.5</v>
      </c>
      <c r="M524" s="102">
        <f>+J524/L524</f>
        <v>30</v>
      </c>
    </row>
    <row r="525" spans="7:13">
      <c r="H525" s="100" t="s">
        <v>167</v>
      </c>
      <c r="J525" s="46">
        <f>+G334</f>
        <v>194</v>
      </c>
      <c r="K525" s="101">
        <f>+H334</f>
        <v>1164</v>
      </c>
      <c r="L525" s="101">
        <f>+I334</f>
        <v>32</v>
      </c>
      <c r="M525" s="102">
        <f>+J525/L525</f>
        <v>6.0625</v>
      </c>
    </row>
    <row r="526" spans="7:13">
      <c r="G526" t="s">
        <v>170</v>
      </c>
      <c r="J526" s="46">
        <f>+B342</f>
        <v>7697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1688</v>
      </c>
      <c r="K529" s="101">
        <f>+H463</f>
        <v>8519.0500000000011</v>
      </c>
      <c r="L529" s="101">
        <f>+I463</f>
        <v>124</v>
      </c>
      <c r="M529" s="102">
        <f>+J529/L529</f>
        <v>13.612903225806452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1331</v>
      </c>
      <c r="K531" s="101">
        <f>+H506</f>
        <v>8265.11</v>
      </c>
      <c r="L531" s="101">
        <f>+I506</f>
        <v>266</v>
      </c>
      <c r="M531" s="102">
        <f>+J531/L531</f>
        <v>5.003759398496241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5" sqref="E15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24"/>
  </cols>
  <sheetData>
    <row r="1" spans="1:11" ht="25.5">
      <c r="A1" s="680" t="s">
        <v>533</v>
      </c>
      <c r="B1" s="681"/>
      <c r="C1" s="681"/>
      <c r="D1" s="681"/>
      <c r="E1" s="681"/>
      <c r="F1" s="681"/>
      <c r="G1" s="681"/>
      <c r="H1" s="681"/>
      <c r="I1" s="681"/>
      <c r="J1" s="681"/>
      <c r="K1" s="682"/>
    </row>
    <row r="2" spans="1:11" ht="15.75">
      <c r="A2" s="333" t="s">
        <v>512</v>
      </c>
      <c r="B2" s="334" t="s">
        <v>513</v>
      </c>
      <c r="C2" s="336"/>
      <c r="D2" s="335"/>
      <c r="E2" s="334" t="s">
        <v>514</v>
      </c>
      <c r="F2" s="336"/>
      <c r="G2" s="335"/>
      <c r="H2" s="333" t="s">
        <v>515</v>
      </c>
      <c r="I2" s="333"/>
      <c r="J2" s="333"/>
      <c r="K2" s="678" t="s">
        <v>529</v>
      </c>
    </row>
    <row r="3" spans="1:11" ht="15.75">
      <c r="A3" s="333" t="s">
        <v>516</v>
      </c>
      <c r="B3" s="333" t="s">
        <v>517</v>
      </c>
      <c r="C3" s="333" t="s">
        <v>518</v>
      </c>
      <c r="D3" s="333" t="s">
        <v>519</v>
      </c>
      <c r="E3" s="333" t="s">
        <v>517</v>
      </c>
      <c r="F3" s="333" t="s">
        <v>518</v>
      </c>
      <c r="G3" s="333" t="s">
        <v>519</v>
      </c>
      <c r="H3" s="333" t="s">
        <v>517</v>
      </c>
      <c r="I3" s="333" t="s">
        <v>518</v>
      </c>
      <c r="J3" s="333" t="s">
        <v>519</v>
      </c>
      <c r="K3" s="679"/>
    </row>
    <row r="4" spans="1:11" ht="15.75">
      <c r="A4" s="333" t="s">
        <v>520</v>
      </c>
      <c r="B4" s="333">
        <f>+汇总!G28</f>
        <v>1814</v>
      </c>
      <c r="C4" s="333">
        <v>0</v>
      </c>
      <c r="D4" s="337" t="e">
        <f>+B4/C4</f>
        <v>#DIV/0!</v>
      </c>
      <c r="E4" s="333">
        <f>+汇总!G199</f>
        <v>2402</v>
      </c>
      <c r="F4" s="333">
        <v>0</v>
      </c>
      <c r="G4" s="337" t="e">
        <f>+E4/F4</f>
        <v>#DIV/0!</v>
      </c>
      <c r="H4" s="333">
        <f>+汇总!G370</f>
        <v>0</v>
      </c>
      <c r="I4" s="333">
        <v>0</v>
      </c>
      <c r="J4" s="333" t="e">
        <f t="shared" ref="J4:J9" si="0">+H4/I4</f>
        <v>#DIV/0!</v>
      </c>
      <c r="K4" s="338">
        <f>+B4+E4+H4</f>
        <v>4216</v>
      </c>
    </row>
    <row r="5" spans="1:11" ht="15.75">
      <c r="A5" s="333" t="s">
        <v>521</v>
      </c>
      <c r="B5" s="333">
        <f>+汇总!G86</f>
        <v>4948</v>
      </c>
      <c r="C5" s="333">
        <v>0</v>
      </c>
      <c r="D5" s="337" t="e">
        <f t="shared" ref="D5:D11" si="1">+B5/C5</f>
        <v>#DIV/0!</v>
      </c>
      <c r="E5" s="333">
        <f>+汇总!G257</f>
        <v>4159</v>
      </c>
      <c r="F5" s="333">
        <v>0</v>
      </c>
      <c r="G5" s="337" t="e">
        <f t="shared" ref="G5:G11" si="2">+E5/F5</f>
        <v>#DIV/0!</v>
      </c>
      <c r="H5" s="333">
        <f>+汇总!G428</f>
        <v>0</v>
      </c>
      <c r="I5" s="333">
        <v>0</v>
      </c>
      <c r="J5" s="333" t="e">
        <f t="shared" si="0"/>
        <v>#DIV/0!</v>
      </c>
      <c r="K5" s="338">
        <f t="shared" ref="K5:K10" si="3">+B5+E5+H5</f>
        <v>9107</v>
      </c>
    </row>
    <row r="6" spans="1:11" ht="15.75">
      <c r="A6" s="333" t="s">
        <v>522</v>
      </c>
      <c r="B6" s="333">
        <f>+汇总!G121</f>
        <v>1514</v>
      </c>
      <c r="C6" s="333">
        <v>0</v>
      </c>
      <c r="D6" s="337" t="e">
        <f t="shared" si="1"/>
        <v>#DIV/0!</v>
      </c>
      <c r="E6" s="333">
        <f>+汇总!G292</f>
        <v>177</v>
      </c>
      <c r="F6" s="333">
        <v>0</v>
      </c>
      <c r="G6" s="333" t="e">
        <f t="shared" si="2"/>
        <v>#DIV/0!</v>
      </c>
      <c r="H6" s="333">
        <f>+汇总!G463</f>
        <v>1688</v>
      </c>
      <c r="I6" s="333">
        <v>0</v>
      </c>
      <c r="J6" s="337" t="e">
        <f>+H6/I6</f>
        <v>#DIV/0!</v>
      </c>
      <c r="K6" s="338">
        <f t="shared" si="3"/>
        <v>3379</v>
      </c>
    </row>
    <row r="7" spans="1:11" ht="15.75">
      <c r="A7" s="333" t="s">
        <v>523</v>
      </c>
      <c r="B7" s="333">
        <f>+汇总!G137</f>
        <v>1287</v>
      </c>
      <c r="C7" s="333">
        <v>0</v>
      </c>
      <c r="D7" s="333" t="e">
        <f t="shared" si="1"/>
        <v>#DIV/0!</v>
      </c>
      <c r="E7" s="333">
        <f>+汇总!G308</f>
        <v>765</v>
      </c>
      <c r="F7" s="333">
        <v>0</v>
      </c>
      <c r="G7" s="333" t="e">
        <f t="shared" si="2"/>
        <v>#DIV/0!</v>
      </c>
      <c r="H7" s="333">
        <f>+汇总!G479</f>
        <v>0</v>
      </c>
      <c r="I7" s="333">
        <v>0</v>
      </c>
      <c r="J7" s="333" t="e">
        <f t="shared" si="0"/>
        <v>#DIV/0!</v>
      </c>
      <c r="K7" s="338">
        <f t="shared" si="3"/>
        <v>2052</v>
      </c>
    </row>
    <row r="8" spans="1:11" ht="15.75">
      <c r="A8" s="333" t="s">
        <v>524</v>
      </c>
      <c r="B8" s="333">
        <f>+汇总!G148</f>
        <v>0</v>
      </c>
      <c r="C8" s="333">
        <v>0</v>
      </c>
      <c r="D8" s="337" t="e">
        <f t="shared" si="1"/>
        <v>#DIV/0!</v>
      </c>
      <c r="E8" s="333">
        <f>+汇总!G319</f>
        <v>0</v>
      </c>
      <c r="F8" s="333">
        <v>0</v>
      </c>
      <c r="G8" s="337" t="e">
        <f>+E8/F8</f>
        <v>#DIV/0!</v>
      </c>
      <c r="H8" s="333">
        <f>+汇总!G490</f>
        <v>0</v>
      </c>
      <c r="I8" s="333">
        <v>0</v>
      </c>
      <c r="J8" s="333" t="e">
        <f t="shared" si="0"/>
        <v>#DIV/0!</v>
      </c>
      <c r="K8" s="338">
        <f t="shared" si="3"/>
        <v>0</v>
      </c>
    </row>
    <row r="9" spans="1:11" ht="15.75">
      <c r="A9" s="333" t="s">
        <v>525</v>
      </c>
      <c r="B9" s="333">
        <f>+汇总!G163</f>
        <v>168</v>
      </c>
      <c r="C9" s="333">
        <v>0</v>
      </c>
      <c r="D9" s="337" t="e">
        <f t="shared" si="1"/>
        <v>#DIV/0!</v>
      </c>
      <c r="E9" s="333">
        <f>+汇总!G334</f>
        <v>194</v>
      </c>
      <c r="F9" s="333">
        <v>0</v>
      </c>
      <c r="G9" s="337" t="e">
        <f t="shared" si="2"/>
        <v>#DIV/0!</v>
      </c>
      <c r="H9" s="333">
        <f>+汇总!G506</f>
        <v>1331</v>
      </c>
      <c r="I9" s="333">
        <v>0</v>
      </c>
      <c r="J9" s="337" t="e">
        <f t="shared" si="0"/>
        <v>#DIV/0!</v>
      </c>
      <c r="K9" s="338">
        <f t="shared" si="3"/>
        <v>1693</v>
      </c>
    </row>
    <row r="10" spans="1:11" ht="15.75">
      <c r="A10" s="333" t="s">
        <v>526</v>
      </c>
      <c r="B10" s="333">
        <v>0</v>
      </c>
      <c r="C10" s="333">
        <v>0</v>
      </c>
      <c r="D10" s="333" t="e">
        <f t="shared" si="1"/>
        <v>#DIV/0!</v>
      </c>
      <c r="E10" s="333">
        <v>0</v>
      </c>
      <c r="F10" s="333">
        <v>0</v>
      </c>
      <c r="G10" s="333" t="e">
        <f t="shared" si="2"/>
        <v>#DIV/0!</v>
      </c>
      <c r="H10" s="333">
        <v>0</v>
      </c>
      <c r="I10" s="333">
        <v>0</v>
      </c>
      <c r="J10" s="333" t="e">
        <f>+H10/I10</f>
        <v>#DIV/0!</v>
      </c>
      <c r="K10" s="338">
        <f t="shared" si="3"/>
        <v>0</v>
      </c>
    </row>
    <row r="11" spans="1:11" ht="15.75">
      <c r="A11" s="333" t="s">
        <v>527</v>
      </c>
      <c r="B11" s="333">
        <f>SUM(B4:B10)</f>
        <v>9731</v>
      </c>
      <c r="C11" s="333">
        <f>SUM(C4:C10)</f>
        <v>0</v>
      </c>
      <c r="D11" s="333" t="e">
        <f t="shared" si="1"/>
        <v>#DIV/0!</v>
      </c>
      <c r="E11" s="333">
        <f>SUM(E4:E10)</f>
        <v>7697</v>
      </c>
      <c r="F11" s="333">
        <f>SUM(F4:F10)</f>
        <v>0</v>
      </c>
      <c r="G11" s="337" t="e">
        <f t="shared" si="2"/>
        <v>#DIV/0!</v>
      </c>
      <c r="H11" s="333">
        <f>SUM(H4:H10)</f>
        <v>3019</v>
      </c>
      <c r="I11" s="333">
        <f>SUM(I4:I10)</f>
        <v>0</v>
      </c>
      <c r="J11" s="337" t="e">
        <f>+H11/I11</f>
        <v>#DIV/0!</v>
      </c>
      <c r="K11" s="338">
        <f>+B11+E11+H11</f>
        <v>20447</v>
      </c>
    </row>
    <row r="12" spans="1:11" ht="15.75">
      <c r="A12" s="333" t="s">
        <v>528</v>
      </c>
      <c r="B12" s="646">
        <f>B11+E11+H11</f>
        <v>20447</v>
      </c>
      <c r="C12" s="650"/>
      <c r="D12" s="650"/>
      <c r="E12" s="650"/>
      <c r="F12" s="650"/>
      <c r="G12" s="650"/>
      <c r="H12" s="650"/>
      <c r="I12" s="650"/>
      <c r="J12" s="647"/>
      <c r="K12" s="338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E508" sqref="E508:F50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340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26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26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26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11" customFormat="1" ht="20.10000000000000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26">
        <v>42779</v>
      </c>
      <c r="G10" s="127">
        <f>108+108+108+34</f>
        <v>358</v>
      </c>
      <c r="H10" s="388">
        <f t="shared" si="0"/>
        <v>1800.74</v>
      </c>
      <c r="I10" s="128">
        <f>5.5*4</f>
        <v>22</v>
      </c>
      <c r="J10" s="128">
        <f t="array" ref="J10">IF(ISERROR(G10/I10),"",G10/I10)</f>
        <v>16.272727272727273</v>
      </c>
      <c r="K10" s="130">
        <f t="array" ref="K10">IF(ISERROR(G10/L10),"",G10/L10)</f>
        <v>18.842105263157894</v>
      </c>
      <c r="L10" s="128">
        <v>19</v>
      </c>
      <c r="M10" s="108">
        <f t="shared" si="1"/>
        <v>3.1578947368421062</v>
      </c>
      <c r="N10" s="128">
        <f t="shared" si="4"/>
        <v>0</v>
      </c>
      <c r="O10" s="384"/>
      <c r="P10" s="384"/>
      <c r="Q10" s="384"/>
      <c r="R10" s="384"/>
      <c r="S10" s="384"/>
      <c r="T10" s="384"/>
      <c r="U10" s="384"/>
      <c r="V10" s="131">
        <f t="shared" si="2"/>
        <v>0</v>
      </c>
      <c r="W10" s="386">
        <f t="shared" si="3"/>
        <v>0</v>
      </c>
      <c r="X10" s="131"/>
      <c r="Y10" s="131"/>
      <c r="Z10" s="131"/>
      <c r="AA10" s="131"/>
    </row>
    <row r="11" spans="1:27" s="311" customFormat="1" ht="20.10000000000000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26">
        <v>42779</v>
      </c>
      <c r="G11" s="127">
        <f>108+108+89</f>
        <v>305</v>
      </c>
      <c r="H11" s="388">
        <f t="shared" si="0"/>
        <v>1534.15</v>
      </c>
      <c r="I11" s="128">
        <f>4*4</f>
        <v>16</v>
      </c>
      <c r="J11" s="128">
        <f t="array" ref="J11">IF(ISERROR(G11/I11),"",G11/I11)</f>
        <v>19.0625</v>
      </c>
      <c r="K11" s="130">
        <f t="array" ref="K11">IF(ISERROR(G11/L11),"",G11/L11)</f>
        <v>15.25</v>
      </c>
      <c r="L11" s="128">
        <v>20</v>
      </c>
      <c r="M11" s="108">
        <f t="shared" si="1"/>
        <v>0.75</v>
      </c>
      <c r="N11" s="128">
        <f t="shared" si="4"/>
        <v>0</v>
      </c>
      <c r="O11" s="384"/>
      <c r="P11" s="384"/>
      <c r="Q11" s="384"/>
      <c r="R11" s="384"/>
      <c r="S11" s="384"/>
      <c r="T11" s="384"/>
      <c r="U11" s="384"/>
      <c r="V11" s="131">
        <f t="shared" si="2"/>
        <v>0</v>
      </c>
      <c r="W11" s="386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134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26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26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13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13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26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26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26"/>
      <c r="G19" s="127"/>
      <c r="H19" s="35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26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26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26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26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26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26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349" t="s">
        <v>202</v>
      </c>
      <c r="D28" s="141"/>
      <c r="E28" s="141"/>
      <c r="F28" s="142"/>
      <c r="G28" s="143">
        <f>SUM(G7:G27)</f>
        <v>663</v>
      </c>
      <c r="H28" s="144">
        <f>SUM(H7:H27)</f>
        <v>3334.8900000000003</v>
      </c>
      <c r="I28" s="144">
        <f>SUM(I7:I27)</f>
        <v>38</v>
      </c>
      <c r="J28" s="129">
        <f t="array" ref="J28">IF(ISERROR(G28/I28),"",G28/I28)</f>
        <v>17.44736842105263</v>
      </c>
      <c r="K28" s="144">
        <f>SUM(K7:K27)</f>
        <v>34.09210526315789</v>
      </c>
      <c r="L28" s="145"/>
      <c r="M28" s="144">
        <f t="shared" ref="M28:V28" si="5">SUM(M7:M27)</f>
        <v>3.9078947368421062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26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26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26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26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5" t="s">
        <v>206</v>
      </c>
      <c r="C33" s="125" t="s">
        <v>207</v>
      </c>
      <c r="D33" s="107">
        <v>5.03</v>
      </c>
      <c r="E33" s="107"/>
      <c r="F33" s="126">
        <v>42779</v>
      </c>
      <c r="G33" s="127">
        <f>108+108+73</f>
        <v>289</v>
      </c>
      <c r="H33" s="388">
        <f t="shared" si="6"/>
        <v>1453.67</v>
      </c>
      <c r="I33" s="128">
        <v>2.5</v>
      </c>
      <c r="J33" s="128">
        <f t="array" ref="J33">IF(ISERROR(G33/I33),"",G33/I33)</f>
        <v>115.6</v>
      </c>
      <c r="K33" s="130">
        <f t="array" ref="K33">IF(ISERROR(G33/L33),"",G33/L33)</f>
        <v>5.5576923076923075</v>
      </c>
      <c r="L33" s="128">
        <v>52</v>
      </c>
      <c r="M33" s="108">
        <f>IF(ISERROR(I33-K33),"",I33-K33)</f>
        <v>-3.0576923076923075</v>
      </c>
      <c r="N33" s="128">
        <f>SUM(O33:U33)</f>
        <v>0</v>
      </c>
      <c r="O33" s="387"/>
      <c r="P33" s="387"/>
      <c r="Q33" s="387"/>
      <c r="R33" s="387"/>
      <c r="S33" s="387"/>
      <c r="T33" s="387"/>
      <c r="U33" s="387"/>
      <c r="V33" s="131">
        <f>SUM(X33:AA33)</f>
        <v>0</v>
      </c>
      <c r="W33" s="386">
        <f>IF(ISERROR(V33/G33),"",V33/G33)</f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26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26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26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26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26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26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26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26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26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26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26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26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26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26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26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26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26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26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26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26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26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26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26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51">
        <f t="shared" si="6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26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customHeight="1">
      <c r="A86" s="545" t="s">
        <v>216</v>
      </c>
      <c r="B86" s="545"/>
      <c r="C86" s="349" t="s">
        <v>202</v>
      </c>
      <c r="D86" s="141"/>
      <c r="E86" s="141"/>
      <c r="F86" s="142"/>
      <c r="G86" s="143">
        <f>SUM(G29:G85)</f>
        <v>289</v>
      </c>
      <c r="H86" s="144">
        <f>SUM(H29:H85)</f>
        <v>1453.67</v>
      </c>
      <c r="I86" s="144">
        <f>SUM(I29:I85)</f>
        <v>2.5</v>
      </c>
      <c r="J86" s="129">
        <f t="array" ref="J86">IF(ISERROR(G86/I86),"",G86/I86)</f>
        <v>115.6</v>
      </c>
      <c r="K86" s="144">
        <f>SUM(K29:K85)</f>
        <v>5.5576923076923075</v>
      </c>
      <c r="L86" s="145"/>
      <c r="M86" s="148">
        <f t="shared" ref="M86:V86" si="15">SUM(M29:M85)</f>
        <v>-3.0576923076923075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>
        <f t="shared" ref="W86:W93" si="16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26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7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26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26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07">
        <v>5.03</v>
      </c>
      <c r="E94" s="107"/>
      <c r="F94" s="126"/>
      <c r="G94" s="127"/>
      <c r="H94" s="351">
        <f t="shared" si="17"/>
        <v>0</v>
      </c>
      <c r="I94" s="128"/>
      <c r="J94" s="129" t="str">
        <f t="array" ref="J94">IF(ISERROR(G94/I94),"",G94/I94)</f>
        <v/>
      </c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26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26"/>
      <c r="G107" s="127"/>
      <c r="H107" s="351">
        <f t="shared" si="17"/>
        <v>0</v>
      </c>
      <c r="I107" s="128"/>
      <c r="J107" s="129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5" t="s">
        <v>393</v>
      </c>
      <c r="C108" s="183" t="s">
        <v>402</v>
      </c>
      <c r="D108" s="107">
        <v>5</v>
      </c>
      <c r="E108" s="107"/>
      <c r="F108" s="126">
        <v>42779</v>
      </c>
      <c r="G108" s="127">
        <f>31+30</f>
        <v>61</v>
      </c>
      <c r="H108" s="388">
        <f t="shared" si="17"/>
        <v>305</v>
      </c>
      <c r="I108" s="128">
        <f>1+1.5</f>
        <v>2.5</v>
      </c>
      <c r="J108" s="128">
        <f t="array" ref="J108">IF(ISERROR(G108/I108),"",G108/I108)</f>
        <v>24.4</v>
      </c>
      <c r="K108" s="130">
        <f t="array" ref="K108">IF(ISERROR(G108/L108),"",G108/L108)</f>
        <v>12.2</v>
      </c>
      <c r="L108" s="128">
        <v>5</v>
      </c>
      <c r="M108" s="108">
        <f t="shared" si="18"/>
        <v>-9.6999999999999993</v>
      </c>
      <c r="N108" s="128">
        <f t="shared" si="21"/>
        <v>0</v>
      </c>
      <c r="O108" s="384"/>
      <c r="P108" s="384"/>
      <c r="Q108" s="384"/>
      <c r="R108" s="384"/>
      <c r="S108" s="384"/>
      <c r="T108" s="384"/>
      <c r="U108" s="384"/>
      <c r="V108" s="131"/>
      <c r="W108" s="38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385" t="s">
        <v>404</v>
      </c>
      <c r="C109" s="183" t="s">
        <v>405</v>
      </c>
      <c r="D109" s="107">
        <v>5</v>
      </c>
      <c r="E109" s="107"/>
      <c r="F109" s="126"/>
      <c r="G109" s="127"/>
      <c r="H109" s="388">
        <f t="shared" si="17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8">
        <f t="shared" si="21"/>
        <v>0</v>
      </c>
      <c r="O109" s="384"/>
      <c r="P109" s="384"/>
      <c r="Q109" s="384"/>
      <c r="R109" s="384"/>
      <c r="S109" s="384"/>
      <c r="T109" s="384"/>
      <c r="U109" s="384"/>
      <c r="V109" s="131"/>
      <c r="W109" s="38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385" t="s">
        <v>486</v>
      </c>
      <c r="C110" s="183" t="s">
        <v>372</v>
      </c>
      <c r="D110" s="107">
        <v>5</v>
      </c>
      <c r="E110" s="107"/>
      <c r="F110" s="126"/>
      <c r="G110" s="127"/>
      <c r="H110" s="388">
        <f t="shared" si="17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8">
        <f t="shared" si="21"/>
        <v>0</v>
      </c>
      <c r="O110" s="384"/>
      <c r="P110" s="384"/>
      <c r="Q110" s="384"/>
      <c r="R110" s="384"/>
      <c r="S110" s="384"/>
      <c r="T110" s="384"/>
      <c r="U110" s="384"/>
      <c r="V110" s="131"/>
      <c r="W110" s="38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385" t="s">
        <v>343</v>
      </c>
      <c r="C111" s="125" t="s">
        <v>345</v>
      </c>
      <c r="D111" s="107">
        <v>5</v>
      </c>
      <c r="E111" s="107"/>
      <c r="F111" s="126"/>
      <c r="G111" s="127"/>
      <c r="H111" s="388">
        <f t="shared" si="17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8">
        <f t="shared" si="21"/>
        <v>0</v>
      </c>
      <c r="O111" s="384"/>
      <c r="P111" s="384"/>
      <c r="Q111" s="384"/>
      <c r="R111" s="384"/>
      <c r="S111" s="384"/>
      <c r="T111" s="384"/>
      <c r="U111" s="384"/>
      <c r="V111" s="131"/>
      <c r="W111" s="38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385" t="s">
        <v>343</v>
      </c>
      <c r="C112" s="125" t="s">
        <v>347</v>
      </c>
      <c r="D112" s="107">
        <v>5</v>
      </c>
      <c r="E112" s="107"/>
      <c r="F112" s="126"/>
      <c r="G112" s="127"/>
      <c r="H112" s="388">
        <f t="shared" si="17"/>
        <v>0</v>
      </c>
      <c r="I112" s="128"/>
      <c r="J112" s="128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8">
        <f t="shared" si="21"/>
        <v>0</v>
      </c>
      <c r="O112" s="384"/>
      <c r="P112" s="384"/>
      <c r="Q112" s="384"/>
      <c r="R112" s="384"/>
      <c r="S112" s="384"/>
      <c r="T112" s="384"/>
      <c r="U112" s="384"/>
      <c r="V112" s="131"/>
      <c r="W112" s="38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88">
        <f t="shared" si="17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8">
        <f t="shared" si="21"/>
        <v>0</v>
      </c>
      <c r="O113" s="384"/>
      <c r="P113" s="384"/>
      <c r="Q113" s="384"/>
      <c r="R113" s="384"/>
      <c r="S113" s="384"/>
      <c r="T113" s="384"/>
      <c r="U113" s="384"/>
      <c r="V113" s="131">
        <f>SUM(X113:AA113)</f>
        <v>0</v>
      </c>
      <c r="W113" s="38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88">
        <f t="shared" si="17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8">
        <f t="shared" si="21"/>
        <v>0</v>
      </c>
      <c r="O114" s="384"/>
      <c r="P114" s="384"/>
      <c r="Q114" s="384"/>
      <c r="R114" s="384"/>
      <c r="S114" s="384"/>
      <c r="T114" s="384"/>
      <c r="U114" s="384"/>
      <c r="V114" s="131">
        <f>SUM(X114:AA114)</f>
        <v>0</v>
      </c>
      <c r="W114" s="38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26">
        <v>42779</v>
      </c>
      <c r="G115" s="127">
        <v>73</v>
      </c>
      <c r="H115" s="388">
        <f t="shared" si="17"/>
        <v>365</v>
      </c>
      <c r="I115" s="128">
        <v>1.5</v>
      </c>
      <c r="J115" s="128">
        <f t="array" ref="J115">IF(ISERROR(G115/I115),"",G115/I115)</f>
        <v>48.666666666666664</v>
      </c>
      <c r="K115" s="130">
        <f t="array" ref="K115">IF(ISERROR(G115/L115),"",G115/L115)</f>
        <v>3.0416666666666665</v>
      </c>
      <c r="L115" s="128">
        <v>24</v>
      </c>
      <c r="M115" s="108">
        <f t="shared" si="18"/>
        <v>-1.5416666666666665</v>
      </c>
      <c r="N115" s="128"/>
      <c r="O115" s="384"/>
      <c r="P115" s="384"/>
      <c r="Q115" s="384"/>
      <c r="R115" s="384"/>
      <c r="S115" s="384"/>
      <c r="T115" s="384"/>
      <c r="U115" s="384"/>
      <c r="V115" s="131"/>
      <c r="W115" s="386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51">
        <f t="shared" si="17"/>
        <v>0</v>
      </c>
      <c r="I116" s="128"/>
      <c r="J116" s="129" t="str">
        <f t="array" ref="J116">IF(ISERROR(G116/I116),"",G116/I116)</f>
        <v/>
      </c>
      <c r="K116" s="130">
        <f t="array" ref="K116">IF(ISERROR(G116/L116),"",G116/L116)</f>
        <v>0</v>
      </c>
      <c r="L116" s="128">
        <v>24</v>
      </c>
      <c r="M116" s="108">
        <f t="shared" si="18"/>
        <v>0</v>
      </c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51">
        <f t="shared" si="17"/>
        <v>0</v>
      </c>
      <c r="I117" s="128"/>
      <c r="J117" s="129" t="str">
        <f t="array" ref="J117">IF(ISERROR(G117/I117),"",G117/I117)</f>
        <v/>
      </c>
      <c r="K117" s="130">
        <f t="array" ref="K117">IF(ISERROR(G117/L117),"",G117/L117)</f>
        <v>0</v>
      </c>
      <c r="L117" s="128">
        <v>24</v>
      </c>
      <c r="M117" s="108">
        <f t="shared" si="18"/>
        <v>0</v>
      </c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349" t="s">
        <v>202</v>
      </c>
      <c r="D121" s="141"/>
      <c r="E121" s="141"/>
      <c r="F121" s="142"/>
      <c r="G121" s="143">
        <f>SUM(G87:G120)</f>
        <v>134</v>
      </c>
      <c r="H121" s="144">
        <f>SUM(H87:H120)</f>
        <v>670</v>
      </c>
      <c r="I121" s="144">
        <f>SUM(I87:I120)</f>
        <v>4</v>
      </c>
      <c r="J121" s="129">
        <f t="array" ref="J121">IF(ISERROR(G121/I121),"",G121/I121)</f>
        <v>33.5</v>
      </c>
      <c r="K121" s="144">
        <f>SUM(K87:K120)</f>
        <v>15.241666666666665</v>
      </c>
      <c r="L121" s="145"/>
      <c r="M121" s="148">
        <f t="shared" ref="M121:V121" si="25">SUM(M87:M120)</f>
        <v>-11.241666666666665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>
        <f t="shared" si="24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51">
        <f t="shared" ref="H122:H136" si="26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6" si="27">IF(ISERROR(I122-K122),"",I122-K122)</f>
        <v>0</v>
      </c>
      <c r="N122" s="129">
        <f t="shared" ref="N122:N136" si="28">SUM(O122:U122)</f>
        <v>0</v>
      </c>
      <c r="O122" s="342"/>
      <c r="P122" s="342"/>
      <c r="Q122" s="342"/>
      <c r="R122" s="342"/>
      <c r="S122" s="342"/>
      <c r="T122" s="342"/>
      <c r="U122" s="342"/>
      <c r="V122" s="131">
        <f t="shared" ref="V122:V136" si="29">SUM(X122:AA122)</f>
        <v>0</v>
      </c>
      <c r="W122" s="132" t="str">
        <f t="shared" si="24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51">
        <f t="shared" si="26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7"/>
        <v>0</v>
      </c>
      <c r="N123" s="129">
        <f t="shared" si="28"/>
        <v>0</v>
      </c>
      <c r="O123" s="342"/>
      <c r="P123" s="342"/>
      <c r="Q123" s="342"/>
      <c r="R123" s="342"/>
      <c r="S123" s="342"/>
      <c r="T123" s="342"/>
      <c r="U123" s="342"/>
      <c r="V123" s="131">
        <f t="shared" si="29"/>
        <v>0</v>
      </c>
      <c r="W123" s="132" t="str">
        <f t="shared" si="24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51">
        <f t="shared" si="26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7"/>
        <v>0</v>
      </c>
      <c r="N124" s="129">
        <f t="shared" si="28"/>
        <v>0</v>
      </c>
      <c r="O124" s="342"/>
      <c r="P124" s="342"/>
      <c r="Q124" s="342"/>
      <c r="R124" s="342"/>
      <c r="S124" s="342"/>
      <c r="T124" s="342"/>
      <c r="U124" s="342"/>
      <c r="V124" s="131">
        <f t="shared" si="29"/>
        <v>0</v>
      </c>
      <c r="W124" s="132" t="str">
        <f t="shared" si="24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26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26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26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26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26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26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26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26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34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4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26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26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34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51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26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26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26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26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26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26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26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26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26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26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26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34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1086</v>
      </c>
      <c r="H164" s="152">
        <f>SUM(H28,H86,H121,H137,H148,H163)</f>
        <v>5458.56</v>
      </c>
      <c r="I164" s="152">
        <f>SUM(I28,I86,I121,I137,I148,I163)</f>
        <v>44.5</v>
      </c>
      <c r="J164" s="153">
        <f t="array" ref="J164">IF(ISERROR(G164/I164),"",G164/I164)</f>
        <v>24.40449438202247</v>
      </c>
      <c r="K164" s="152">
        <f>SUM(K28,K86,K121,K137,K148,K163)</f>
        <v>54.891464237516864</v>
      </c>
      <c r="L164" s="153">
        <f>IF(ISERROR(G164/K164),"",G164/K164)</f>
        <v>19.78449682633439</v>
      </c>
      <c r="M164" s="152">
        <f t="shared" ref="M164:AA164" si="34">SUM(M28,M86,M121,M137,M148,M163)</f>
        <v>-10.391464237516868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542" t="s">
        <v>471</v>
      </c>
      <c r="B165" s="348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348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348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348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348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348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348">
        <f>G164</f>
        <v>1086</v>
      </c>
      <c r="C171" s="513" t="s">
        <v>269</v>
      </c>
      <c r="D171" s="512"/>
      <c r="E171" s="503">
        <f>H164</f>
        <v>5458.56</v>
      </c>
      <c r="F171" s="503"/>
      <c r="G171" s="503" t="s">
        <v>270</v>
      </c>
      <c r="H171" s="503"/>
      <c r="I171" s="531">
        <f>L164</f>
        <v>19.78449682633439</v>
      </c>
      <c r="J171" s="531"/>
      <c r="K171" s="533" t="s">
        <v>271</v>
      </c>
      <c r="L171" s="533"/>
      <c r="M171" s="531">
        <f>J164</f>
        <v>24.40449438202247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348">
        <f>I164+C170</f>
        <v>48.5</v>
      </c>
      <c r="C172" s="510" t="s">
        <v>251</v>
      </c>
      <c r="D172" s="511"/>
      <c r="E172" s="528">
        <f>K164+I170</f>
        <v>95.891464237516857</v>
      </c>
      <c r="F172" s="528"/>
      <c r="G172" s="503" t="s">
        <v>274</v>
      </c>
      <c r="H172" s="503"/>
      <c r="I172" s="531">
        <f>B172-E172</f>
        <v>-47.391464237516857</v>
      </c>
      <c r="J172" s="531"/>
      <c r="K172" s="533" t="s">
        <v>275</v>
      </c>
      <c r="L172" s="533"/>
      <c r="M172" s="534">
        <f>IF(ISERROR(I172/E172),"",I172/E172)</f>
        <v>-0.49421984130027791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348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531</v>
      </c>
      <c r="H177" s="341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26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51">
        <f t="shared" si="35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36"/>
        <v>0</v>
      </c>
      <c r="N182" s="129">
        <f t="shared" si="39"/>
        <v>0</v>
      </c>
      <c r="O182" s="342"/>
      <c r="P182" s="342"/>
      <c r="Q182" s="342"/>
      <c r="R182" s="342"/>
      <c r="S182" s="342"/>
      <c r="T182" s="342"/>
      <c r="U182" s="342"/>
      <c r="V182" s="131">
        <f t="shared" si="37"/>
        <v>0</v>
      </c>
      <c r="W182" s="132" t="str">
        <f t="shared" si="38"/>
        <v/>
      </c>
      <c r="X182" s="131"/>
      <c r="Y182" s="131"/>
      <c r="Z182" s="131"/>
      <c r="AA182" s="131"/>
    </row>
    <row r="183" spans="1:27" s="311" customFormat="1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34">
        <v>42779</v>
      </c>
      <c r="G183" s="135">
        <f>100+100+100+105</f>
        <v>405</v>
      </c>
      <c r="H183" s="388">
        <f t="shared" si="35"/>
        <v>2041.2</v>
      </c>
      <c r="I183" s="136">
        <f>8*3</f>
        <v>24</v>
      </c>
      <c r="J183" s="128">
        <f t="array" ref="J183">IF(ISERROR(G183/I183),"",G183/I183)</f>
        <v>16.875</v>
      </c>
      <c r="K183" s="130">
        <f t="array" ref="K183">IF(ISERROR(G183/L183),"",G183/L183)</f>
        <v>21.315789473684209</v>
      </c>
      <c r="L183" s="128">
        <v>19</v>
      </c>
      <c r="M183" s="108">
        <f t="shared" si="36"/>
        <v>2.6842105263157912</v>
      </c>
      <c r="N183" s="128">
        <f t="shared" si="39"/>
        <v>0</v>
      </c>
      <c r="O183" s="384"/>
      <c r="P183" s="384"/>
      <c r="Q183" s="384"/>
      <c r="R183" s="384"/>
      <c r="S183" s="384"/>
      <c r="T183" s="384"/>
      <c r="U183" s="384"/>
      <c r="V183" s="131">
        <f t="shared" si="37"/>
        <v>0</v>
      </c>
      <c r="W183" s="386">
        <f t="shared" si="38"/>
        <v>0</v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26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26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26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26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37" t="s">
        <v>201</v>
      </c>
      <c r="B199" s="538"/>
      <c r="C199" s="349" t="s">
        <v>202</v>
      </c>
      <c r="D199" s="141"/>
      <c r="E199" s="141"/>
      <c r="F199" s="142"/>
      <c r="G199" s="143">
        <f>SUM(G178:G198)</f>
        <v>405</v>
      </c>
      <c r="H199" s="144">
        <f>SUM(H178:H198)</f>
        <v>2041.2</v>
      </c>
      <c r="I199" s="144">
        <f>SUM(I178:I198)</f>
        <v>24</v>
      </c>
      <c r="J199" s="129">
        <f t="array" ref="J199">IF(ISERROR(G199/I199),"",G199/I199)</f>
        <v>16.875</v>
      </c>
      <c r="K199" s="144">
        <f>SUM(K178:K198)</f>
        <v>21.315789473684209</v>
      </c>
      <c r="L199" s="145"/>
      <c r="M199" s="148">
        <f t="shared" ref="M199:AA199" si="42">SUM(M178:M198)</f>
        <v>2.6842105263157912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26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26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26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26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26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26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26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26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26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26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26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s="311" customFormat="1" ht="20.100000000000001" customHeight="1">
      <c r="A211" s="260">
        <v>30100022</v>
      </c>
      <c r="B211" s="385" t="s">
        <v>208</v>
      </c>
      <c r="C211" s="125" t="s">
        <v>186</v>
      </c>
      <c r="D211" s="107">
        <v>5.08</v>
      </c>
      <c r="E211" s="107"/>
      <c r="F211" s="126">
        <v>42780</v>
      </c>
      <c r="G211" s="127">
        <f>108+108+108+108+108+108+35</f>
        <v>683</v>
      </c>
      <c r="H211" s="388">
        <f t="shared" si="43"/>
        <v>3469.64</v>
      </c>
      <c r="I211" s="128">
        <f>9.5*2</f>
        <v>19</v>
      </c>
      <c r="J211" s="128">
        <f t="array" ref="J211">IF(ISERROR(G211/I211),"",G211/I211)</f>
        <v>35.94736842105263</v>
      </c>
      <c r="K211" s="130">
        <f t="array" ref="K211">IF(ISERROR(G211/L211),"",G211/L211)</f>
        <v>32.523809523809526</v>
      </c>
      <c r="L211" s="128">
        <v>21</v>
      </c>
      <c r="M211" s="108">
        <f t="shared" si="44"/>
        <v>-13.523809523809526</v>
      </c>
      <c r="N211" s="128">
        <f t="shared" si="45"/>
        <v>0</v>
      </c>
      <c r="O211" s="387"/>
      <c r="P211" s="387"/>
      <c r="Q211" s="387"/>
      <c r="R211" s="387"/>
      <c r="S211" s="387"/>
      <c r="T211" s="387"/>
      <c r="U211" s="387"/>
      <c r="V211" s="131">
        <f t="shared" si="46"/>
        <v>0</v>
      </c>
      <c r="W211" s="386">
        <f t="shared" si="47"/>
        <v>0</v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26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26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26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26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26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26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26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26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26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26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26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26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26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26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26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26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349" t="s">
        <v>202</v>
      </c>
      <c r="D257" s="141"/>
      <c r="E257" s="141"/>
      <c r="F257" s="142"/>
      <c r="G257" s="143">
        <f>SUM(G200:G256)</f>
        <v>683</v>
      </c>
      <c r="H257" s="144">
        <f>SUM(H200:H256)</f>
        <v>3469.64</v>
      </c>
      <c r="I257" s="144">
        <f>SUM(I200:I256)</f>
        <v>19</v>
      </c>
      <c r="J257" s="129">
        <f t="array" ref="J257">IF(ISERROR(G257/I257),"",G257/I257)</f>
        <v>35.94736842105263</v>
      </c>
      <c r="K257" s="144">
        <f>SUM(K200:K256)</f>
        <v>32.523809523809526</v>
      </c>
      <c r="L257" s="145"/>
      <c r="M257" s="148">
        <f t="shared" ref="M257:V257" si="51">SUM(M200:M256)</f>
        <v>-13.523809523809526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>
        <f t="shared" ref="W257:W264" si="52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26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26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26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51">
        <f t="shared" si="53"/>
        <v>0</v>
      </c>
      <c r="I265" s="128"/>
      <c r="J265" s="129" t="str">
        <f t="array" ref="J265">IF(ISERROR(G265/I265),"",G265/I265)</f>
        <v/>
      </c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26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26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26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26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26"/>
      <c r="G278" s="127"/>
      <c r="H278" s="351">
        <f t="shared" si="53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26"/>
      <c r="G279" s="127"/>
      <c r="H279" s="351">
        <f t="shared" si="53"/>
        <v>0</v>
      </c>
      <c r="I279" s="128"/>
      <c r="J279" s="129" t="str">
        <f t="array" ref="J279">IF(ISERROR(G279/I279),"",G279/I279)</f>
        <v/>
      </c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26"/>
      <c r="G280" s="127"/>
      <c r="H280" s="351">
        <f t="shared" si="53"/>
        <v>0</v>
      </c>
      <c r="I280" s="128"/>
      <c r="J280" s="129" t="str">
        <f t="array" ref="J280">IF(ISERROR(G280/I280),"",G280/I280)</f>
        <v/>
      </c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26"/>
      <c r="G281" s="127"/>
      <c r="H281" s="351">
        <f t="shared" si="53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26"/>
      <c r="G282" s="127"/>
      <c r="H282" s="351">
        <f t="shared" si="53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26"/>
      <c r="G283" s="127"/>
      <c r="H283" s="351">
        <f t="shared" si="53"/>
        <v>0</v>
      </c>
      <c r="I283" s="128"/>
      <c r="J283" s="129" t="str">
        <f t="array" ref="J283">IF(ISERROR(G283/I283),"",G283/I283)</f>
        <v/>
      </c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26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51">
        <f t="shared" si="53"/>
        <v>0</v>
      </c>
      <c r="I287" s="128"/>
      <c r="J287" s="129" t="str">
        <f t="array" ref="J287">IF(ISERROR(G287/I287),"",G287/I287)</f>
        <v/>
      </c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51">
        <f t="shared" si="53"/>
        <v>0</v>
      </c>
      <c r="I288" s="128"/>
      <c r="J288" s="129" t="str">
        <f t="array" ref="J288">IF(ISERROR(G288/I288),"",G288/I288)</f>
        <v/>
      </c>
      <c r="K288" s="130">
        <f t="array" ref="K288">IF(ISERROR(G288/L288),"",G288/L288)</f>
        <v>0</v>
      </c>
      <c r="L288" s="128">
        <v>24</v>
      </c>
      <c r="M288" s="108">
        <f>IF(ISERROR(I288-K288),"",I288-K288)</f>
        <v>0</v>
      </c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537" t="s">
        <v>224</v>
      </c>
      <c r="B292" s="538"/>
      <c r="C292" s="34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s="311" customFormat="1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>
        <v>42779</v>
      </c>
      <c r="G295" s="127">
        <v>95</v>
      </c>
      <c r="H295" s="388">
        <f t="shared" si="63"/>
        <v>478.8</v>
      </c>
      <c r="I295" s="128">
        <f>1*3</f>
        <v>3</v>
      </c>
      <c r="J295" s="128">
        <f t="array" ref="J295">IF(ISERROR(G295/I295),"",G295/I295)</f>
        <v>31.666666666666668</v>
      </c>
      <c r="K295" s="130">
        <f t="array" ref="K295">IF(ISERROR(G295/L295),"",G295/L295)</f>
        <v>4.75</v>
      </c>
      <c r="L295" s="128">
        <v>20</v>
      </c>
      <c r="M295" s="108">
        <f t="shared" si="64"/>
        <v>-1.75</v>
      </c>
      <c r="N295" s="128">
        <f t="shared" si="65"/>
        <v>0</v>
      </c>
      <c r="O295" s="384"/>
      <c r="P295" s="384"/>
      <c r="Q295" s="384"/>
      <c r="R295" s="384"/>
      <c r="S295" s="384"/>
      <c r="T295" s="384"/>
      <c r="U295" s="384"/>
      <c r="V295" s="131">
        <f t="shared" si="66"/>
        <v>0</v>
      </c>
      <c r="W295" s="386">
        <f t="shared" si="61"/>
        <v>0</v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26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26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26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26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26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26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26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customHeight="1">
      <c r="A308" s="537" t="s">
        <v>231</v>
      </c>
      <c r="B308" s="538"/>
      <c r="C308" s="349" t="s">
        <v>202</v>
      </c>
      <c r="D308" s="141"/>
      <c r="E308" s="141"/>
      <c r="F308" s="142"/>
      <c r="G308" s="143">
        <f>SUM(G293:G307)</f>
        <v>95</v>
      </c>
      <c r="H308" s="144">
        <f>SUM(H293:H307)</f>
        <v>478.8</v>
      </c>
      <c r="I308" s="144">
        <f>SUM(I293:I307)</f>
        <v>3</v>
      </c>
      <c r="J308" s="129">
        <f t="array" ref="J308">IF(ISERROR(G308/I308),"",G308/I308)</f>
        <v>31.666666666666668</v>
      </c>
      <c r="K308" s="144">
        <f>SUM(K293:K307)</f>
        <v>4.75</v>
      </c>
      <c r="L308" s="144"/>
      <c r="M308" s="148">
        <f>SUM(M293:M307)</f>
        <v>-1.75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1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>IF(ISERROR(I310-K310),"",I310-K310)</f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>IF(ISERROR(I311-K311),"",I311-K311)</f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>IF(ISERROR(I312-K312),"",I312-K312)</f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>IF(ISERROR(I313-K313),"",I313-K313)</f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51">
        <f t="shared" si="67"/>
        <v>0</v>
      </c>
      <c r="I314" s="128"/>
      <c r="J314" s="129"/>
      <c r="K314" s="130"/>
      <c r="L314" s="128">
        <v>13.5</v>
      </c>
      <c r="M314" s="108"/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>IF(ISERROR(I315-K315),"",I315-K315)</f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26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>IF(ISERROR(I316-K316),"",I316-K316)</f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8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34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8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51"/>
      <c r="G320" s="127"/>
      <c r="H320" s="351">
        <f t="shared" ref="H320:H333" si="69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8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26"/>
      <c r="G321" s="127"/>
      <c r="H321" s="351">
        <f t="shared" si="69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8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26"/>
      <c r="G322" s="127"/>
      <c r="H322" s="351">
        <f t="shared" si="69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8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26"/>
      <c r="G323" s="127"/>
      <c r="H323" s="351">
        <f t="shared" si="69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8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26"/>
      <c r="G324" s="127"/>
      <c r="H324" s="351">
        <f t="shared" si="69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26"/>
      <c r="G325" s="127"/>
      <c r="H325" s="351">
        <f t="shared" si="69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26"/>
      <c r="G326" s="127"/>
      <c r="H326" s="351">
        <f t="shared" si="69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26"/>
      <c r="G327" s="127"/>
      <c r="H327" s="351">
        <f t="shared" si="69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26"/>
      <c r="G328" s="127"/>
      <c r="H328" s="351">
        <f t="shared" si="69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26"/>
      <c r="G329" s="127"/>
      <c r="H329" s="351">
        <f t="shared" si="69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26"/>
      <c r="G330" s="127"/>
      <c r="H330" s="351">
        <f t="shared" si="69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26"/>
      <c r="G331" s="127"/>
      <c r="H331" s="351">
        <f t="shared" si="69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26"/>
      <c r="G332" s="127"/>
      <c r="H332" s="351">
        <f t="shared" si="69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51">
        <f t="shared" si="69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37" t="s">
        <v>244</v>
      </c>
      <c r="B334" s="538"/>
      <c r="C334" s="34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0">SUM(M320:M330)</f>
        <v>0</v>
      </c>
      <c r="N334" s="144">
        <f t="shared" si="70"/>
        <v>0</v>
      </c>
      <c r="O334" s="146">
        <f t="shared" si="70"/>
        <v>0</v>
      </c>
      <c r="P334" s="146">
        <f t="shared" si="70"/>
        <v>0</v>
      </c>
      <c r="Q334" s="146">
        <f t="shared" si="70"/>
        <v>0</v>
      </c>
      <c r="R334" s="146">
        <f t="shared" si="70"/>
        <v>0</v>
      </c>
      <c r="S334" s="146">
        <f t="shared" si="70"/>
        <v>0</v>
      </c>
      <c r="T334" s="146">
        <f t="shared" si="70"/>
        <v>0</v>
      </c>
      <c r="U334" s="146">
        <f t="shared" si="70"/>
        <v>0</v>
      </c>
      <c r="V334" s="147">
        <f t="shared" si="70"/>
        <v>0</v>
      </c>
      <c r="W334" s="132">
        <f t="shared" si="70"/>
        <v>0</v>
      </c>
      <c r="X334" s="147">
        <f t="shared" si="70"/>
        <v>0</v>
      </c>
      <c r="Y334" s="147">
        <f t="shared" si="70"/>
        <v>0</v>
      </c>
      <c r="Z334" s="147">
        <f t="shared" si="70"/>
        <v>0</v>
      </c>
      <c r="AA334" s="147">
        <f t="shared" si="70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1183</v>
      </c>
      <c r="H335" s="152">
        <f>SUM(H199,H257,H292,H308,H319,H334)</f>
        <v>5989.64</v>
      </c>
      <c r="I335" s="152">
        <f>SUM(I199,I257,I292,I308,I319,I334)</f>
        <v>46</v>
      </c>
      <c r="J335" s="153">
        <f t="array" ref="J335">IF(ISERROR(G335/I335),"",G335/I335)</f>
        <v>25.717391304347824</v>
      </c>
      <c r="K335" s="152">
        <f>SUM(K199,K257,K292,K308,K319,K334)</f>
        <v>58.589598997493738</v>
      </c>
      <c r="L335" s="153">
        <f>IF(ISERROR(G335/K335),"",G335/K335)</f>
        <v>20.191297094397328</v>
      </c>
      <c r="M335" s="152">
        <f t="shared" ref="M335:AA335" si="71">SUM(M199,M257,M292,M308,M319,M334)</f>
        <v>-12.589598997493734</v>
      </c>
      <c r="N335" s="152">
        <f t="shared" si="71"/>
        <v>0</v>
      </c>
      <c r="O335" s="152">
        <f t="shared" si="71"/>
        <v>0</v>
      </c>
      <c r="P335" s="152">
        <f t="shared" si="71"/>
        <v>0</v>
      </c>
      <c r="Q335" s="152">
        <f t="shared" si="71"/>
        <v>0</v>
      </c>
      <c r="R335" s="152">
        <f t="shared" si="71"/>
        <v>0</v>
      </c>
      <c r="S335" s="152">
        <f t="shared" si="71"/>
        <v>0</v>
      </c>
      <c r="T335" s="152">
        <f t="shared" si="71"/>
        <v>0</v>
      </c>
      <c r="U335" s="152">
        <f t="shared" si="71"/>
        <v>0</v>
      </c>
      <c r="V335" s="152">
        <f t="shared" si="71"/>
        <v>0</v>
      </c>
      <c r="W335" s="152">
        <f t="shared" si="71"/>
        <v>0</v>
      </c>
      <c r="X335" s="152">
        <f t="shared" si="71"/>
        <v>0</v>
      </c>
      <c r="Y335" s="152">
        <f t="shared" si="71"/>
        <v>0</v>
      </c>
      <c r="Z335" s="152">
        <f t="shared" si="71"/>
        <v>0</v>
      </c>
      <c r="AA335" s="152">
        <f t="shared" si="71"/>
        <v>0</v>
      </c>
    </row>
    <row r="336" spans="1:27" ht="20.100000000000001" customHeight="1">
      <c r="A336" s="542" t="s">
        <v>471</v>
      </c>
      <c r="B336" s="348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348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348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348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348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348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348">
        <f>G335</f>
        <v>1183</v>
      </c>
      <c r="C342" s="513" t="s">
        <v>269</v>
      </c>
      <c r="D342" s="512"/>
      <c r="E342" s="503">
        <f>H335</f>
        <v>5989.64</v>
      </c>
      <c r="F342" s="503"/>
      <c r="G342" s="503" t="s">
        <v>270</v>
      </c>
      <c r="H342" s="503"/>
      <c r="I342" s="531">
        <f>L335</f>
        <v>20.191297094397328</v>
      </c>
      <c r="J342" s="531"/>
      <c r="K342" s="533" t="s">
        <v>271</v>
      </c>
      <c r="L342" s="533"/>
      <c r="M342" s="531">
        <f>J335</f>
        <v>25.717391304347824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348">
        <f>I335+C341</f>
        <v>48</v>
      </c>
      <c r="C343" s="510" t="s">
        <v>251</v>
      </c>
      <c r="D343" s="511"/>
      <c r="E343" s="528">
        <f>K335+I341</f>
        <v>88.589598997493738</v>
      </c>
      <c r="F343" s="528"/>
      <c r="G343" s="503" t="s">
        <v>274</v>
      </c>
      <c r="H343" s="503"/>
      <c r="I343" s="531">
        <f>B343-E343</f>
        <v>-40.589598997493738</v>
      </c>
      <c r="J343" s="531"/>
      <c r="K343" s="533" t="s">
        <v>275</v>
      </c>
      <c r="L343" s="533"/>
      <c r="M343" s="534">
        <f>IF(ISERROR(I343/E343),"",I343/E343)</f>
        <v>-0.45817567137471799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348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341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26"/>
      <c r="G349" s="127"/>
      <c r="H349" s="351">
        <f t="shared" ref="H349:H369" si="72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3">IF(ISERROR(I349-K349),"",I349-K349)</f>
        <v>0</v>
      </c>
      <c r="N349" s="129">
        <f t="shared" ref="N349:N354" si="74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5">SUM(X349:AA349)</f>
        <v>0</v>
      </c>
      <c r="W349" s="132" t="str">
        <f t="shared" ref="W349:W354" si="76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51">
        <f t="shared" si="72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3"/>
        <v>0</v>
      </c>
      <c r="N350" s="129">
        <f t="shared" si="74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5"/>
        <v>0</v>
      </c>
      <c r="W350" s="132" t="str">
        <f t="shared" si="76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51">
        <f t="shared" si="72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3"/>
        <v>0</v>
      </c>
      <c r="N351" s="129">
        <f t="shared" si="74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5"/>
        <v>0</v>
      </c>
      <c r="W351" s="132" t="str">
        <f t="shared" si="76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51">
        <f t="shared" si="72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3"/>
        <v>0</v>
      </c>
      <c r="N352" s="129">
        <f t="shared" si="74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5"/>
        <v>0</v>
      </c>
      <c r="W352" s="132" t="str">
        <f t="shared" si="76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51">
        <f t="shared" si="72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3"/>
        <v>0</v>
      </c>
      <c r="N353" s="129">
        <f t="shared" si="74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5"/>
        <v>0</v>
      </c>
      <c r="W353" s="132" t="str">
        <f t="shared" si="76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51">
        <f t="shared" si="72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3"/>
        <v>0</v>
      </c>
      <c r="N354" s="129">
        <f t="shared" si="74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5"/>
        <v>0</v>
      </c>
      <c r="W354" s="132" t="str">
        <f t="shared" si="76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51">
        <f t="shared" si="72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3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51">
        <f t="shared" si="72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3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51">
        <f t="shared" si="72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3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51">
        <f t="shared" si="72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3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125"/>
      <c r="G359" s="127"/>
      <c r="H359" s="351">
        <f t="shared" si="72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125"/>
      <c r="G360" s="127"/>
      <c r="H360" s="351">
        <f t="shared" si="72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51">
        <f t="shared" si="72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7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51">
        <f t="shared" si="72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7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51">
        <f t="shared" si="72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7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26"/>
      <c r="G364" s="127"/>
      <c r="H364" s="351">
        <f t="shared" si="72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7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26"/>
      <c r="G365" s="127"/>
      <c r="H365" s="351">
        <f t="shared" si="72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7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26"/>
      <c r="G366" s="127"/>
      <c r="H366" s="351">
        <f t="shared" si="72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7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26"/>
      <c r="G367" s="127"/>
      <c r="H367" s="351">
        <f t="shared" si="72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7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51">
        <f t="shared" si="72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7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51">
        <f t="shared" si="72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7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34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8">SUM(M349:M369)</f>
        <v>0</v>
      </c>
      <c r="N370" s="144">
        <f t="shared" si="78"/>
        <v>0</v>
      </c>
      <c r="O370" s="146">
        <f t="shared" si="78"/>
        <v>0</v>
      </c>
      <c r="P370" s="146">
        <f t="shared" si="78"/>
        <v>0</v>
      </c>
      <c r="Q370" s="146">
        <f t="shared" si="78"/>
        <v>0</v>
      </c>
      <c r="R370" s="146">
        <f t="shared" si="78"/>
        <v>0</v>
      </c>
      <c r="S370" s="146">
        <f t="shared" si="78"/>
        <v>0</v>
      </c>
      <c r="T370" s="146">
        <f t="shared" si="78"/>
        <v>0</v>
      </c>
      <c r="U370" s="146">
        <f t="shared" si="78"/>
        <v>0</v>
      </c>
      <c r="V370" s="147">
        <f t="shared" si="78"/>
        <v>0</v>
      </c>
      <c r="W370" s="132">
        <f t="shared" si="78"/>
        <v>0</v>
      </c>
      <c r="X370" s="147">
        <f t="shared" si="78"/>
        <v>0</v>
      </c>
      <c r="Y370" s="147">
        <f t="shared" si="78"/>
        <v>0</v>
      </c>
      <c r="Z370" s="147">
        <f t="shared" si="78"/>
        <v>0</v>
      </c>
      <c r="AA370" s="147">
        <f t="shared" si="78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26"/>
      <c r="G371" s="127"/>
      <c r="H371" s="351">
        <f t="shared" ref="H371:H427" si="79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26"/>
      <c r="G372" s="127"/>
      <c r="H372" s="351">
        <f t="shared" si="79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26"/>
      <c r="G373" s="127"/>
      <c r="H373" s="351">
        <f t="shared" si="79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0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26"/>
      <c r="G374" s="127"/>
      <c r="H374" s="351">
        <f t="shared" si="79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0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26"/>
      <c r="G375" s="127"/>
      <c r="H375" s="351">
        <f t="shared" si="79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0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26"/>
      <c r="G376" s="127"/>
      <c r="H376" s="351">
        <f t="shared" si="79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0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26"/>
      <c r="G377" s="127"/>
      <c r="H377" s="351">
        <f t="shared" si="79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0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26"/>
      <c r="G378" s="127"/>
      <c r="H378" s="351">
        <f t="shared" si="79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0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26"/>
      <c r="G379" s="127"/>
      <c r="H379" s="351">
        <f t="shared" si="79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0"/>
        <v>0</v>
      </c>
      <c r="N379" s="129">
        <f t="shared" ref="N379:N394" si="81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2">SUM(X379:AA379)</f>
        <v>0</v>
      </c>
      <c r="W379" s="132" t="str">
        <f t="shared" ref="W379:W390" si="83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26"/>
      <c r="G380" s="127"/>
      <c r="H380" s="351">
        <f t="shared" si="79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0"/>
        <v>0</v>
      </c>
      <c r="N380" s="129">
        <f t="shared" si="81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2"/>
        <v>0</v>
      </c>
      <c r="W380" s="132" t="str">
        <f t="shared" si="83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26"/>
      <c r="G381" s="127"/>
      <c r="H381" s="351">
        <f t="shared" si="79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0"/>
        <v>0</v>
      </c>
      <c r="N381" s="129">
        <f t="shared" si="81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2"/>
        <v>0</v>
      </c>
      <c r="W381" s="132" t="str">
        <f t="shared" si="83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26"/>
      <c r="G382" s="127"/>
      <c r="H382" s="351">
        <f t="shared" si="79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0"/>
        <v>0</v>
      </c>
      <c r="N382" s="129">
        <f t="shared" si="81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2"/>
        <v>0</v>
      </c>
      <c r="W382" s="132" t="str">
        <f t="shared" si="83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26"/>
      <c r="G383" s="127"/>
      <c r="H383" s="351">
        <f t="shared" si="79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0"/>
        <v>0</v>
      </c>
      <c r="N383" s="129">
        <f t="shared" si="81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2"/>
        <v>0</v>
      </c>
      <c r="W383" s="132" t="str">
        <f t="shared" si="83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26"/>
      <c r="G384" s="127"/>
      <c r="H384" s="351">
        <f t="shared" si="79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0"/>
        <v>0</v>
      </c>
      <c r="N384" s="129">
        <f t="shared" si="81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2"/>
        <v>0</v>
      </c>
      <c r="W384" s="132" t="str">
        <f t="shared" si="83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26"/>
      <c r="G385" s="127"/>
      <c r="H385" s="351">
        <f t="shared" si="79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0"/>
        <v>0</v>
      </c>
      <c r="N385" s="129">
        <f t="shared" si="81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2"/>
        <v>0</v>
      </c>
      <c r="W385" s="132" t="str">
        <f t="shared" si="83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26"/>
      <c r="G386" s="127"/>
      <c r="H386" s="351">
        <f t="shared" si="79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0"/>
        <v>0</v>
      </c>
      <c r="N386" s="129">
        <f t="shared" si="81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2"/>
        <v>0</v>
      </c>
      <c r="W386" s="132" t="str">
        <f t="shared" si="83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26"/>
      <c r="G387" s="127"/>
      <c r="H387" s="351">
        <f t="shared" si="79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0"/>
        <v>0</v>
      </c>
      <c r="N387" s="129">
        <f t="shared" si="81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2"/>
        <v>0</v>
      </c>
      <c r="W387" s="132" t="str">
        <f t="shared" si="83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26"/>
      <c r="G388" s="127"/>
      <c r="H388" s="351">
        <f t="shared" si="79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0"/>
        <v>0</v>
      </c>
      <c r="N388" s="129">
        <f t="shared" si="81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2"/>
        <v>0</v>
      </c>
      <c r="W388" s="132" t="str">
        <f t="shared" si="83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26"/>
      <c r="G389" s="127"/>
      <c r="H389" s="351">
        <f t="shared" si="79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0"/>
        <v>0</v>
      </c>
      <c r="N389" s="129">
        <f t="shared" si="81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2"/>
        <v>0</v>
      </c>
      <c r="W389" s="132" t="str">
        <f t="shared" si="83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26"/>
      <c r="G390" s="127"/>
      <c r="H390" s="351">
        <f t="shared" si="79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0"/>
        <v>0</v>
      </c>
      <c r="N390" s="129">
        <f t="shared" si="81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2"/>
        <v>0</v>
      </c>
      <c r="W390" s="132" t="str">
        <f t="shared" si="83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26"/>
      <c r="G391" s="127"/>
      <c r="H391" s="351">
        <f t="shared" si="79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0"/>
        <v>0</v>
      </c>
      <c r="N391" s="129">
        <f t="shared" si="81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26"/>
      <c r="G392" s="127"/>
      <c r="H392" s="351">
        <f t="shared" si="79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0"/>
        <v>0</v>
      </c>
      <c r="N392" s="129">
        <f t="shared" si="81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26"/>
      <c r="G393" s="127"/>
      <c r="H393" s="351">
        <f t="shared" si="79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0"/>
        <v>0</v>
      </c>
      <c r="N393" s="129">
        <f t="shared" si="81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26"/>
      <c r="G394" s="127"/>
      <c r="H394" s="351">
        <f t="shared" si="79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0"/>
        <v>0</v>
      </c>
      <c r="N394" s="129">
        <f t="shared" si="81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26"/>
      <c r="G395" s="127"/>
      <c r="H395" s="351">
        <f t="shared" si="79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0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26"/>
      <c r="G396" s="127"/>
      <c r="H396" s="351">
        <f t="shared" si="79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0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26"/>
      <c r="G397" s="127"/>
      <c r="H397" s="351">
        <f t="shared" si="79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0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26"/>
      <c r="G398" s="127"/>
      <c r="H398" s="351">
        <f t="shared" si="79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0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51">
        <f t="shared" si="79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0"/>
        <v>0</v>
      </c>
      <c r="N399" s="129">
        <f t="shared" ref="N399:N408" si="84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5">SUM(X399:AA399)</f>
        <v>0</v>
      </c>
      <c r="W399" s="132" t="str">
        <f t="shared" ref="W399:W408" si="86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51">
        <f t="shared" si="79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0"/>
        <v>0</v>
      </c>
      <c r="N400" s="129">
        <f t="shared" si="84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5"/>
        <v>0</v>
      </c>
      <c r="W400" s="132" t="str">
        <f t="shared" si="86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51">
        <f t="shared" si="79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0"/>
        <v>0</v>
      </c>
      <c r="N401" s="129">
        <f t="shared" si="84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5"/>
        <v>0</v>
      </c>
      <c r="W401" s="132" t="str">
        <f t="shared" si="86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51">
        <f t="shared" si="79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0"/>
        <v>0</v>
      </c>
      <c r="N402" s="129">
        <f t="shared" si="84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5"/>
        <v>0</v>
      </c>
      <c r="W402" s="132" t="str">
        <f t="shared" si="86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51">
        <f t="shared" si="79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0"/>
        <v>0</v>
      </c>
      <c r="N403" s="129">
        <f t="shared" si="84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5"/>
        <v>0</v>
      </c>
      <c r="W403" s="132" t="str">
        <f t="shared" si="86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51">
        <f t="shared" si="79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0"/>
        <v>0</v>
      </c>
      <c r="N404" s="129">
        <f t="shared" si="84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5"/>
        <v>0</v>
      </c>
      <c r="W404" s="132" t="str">
        <f t="shared" si="86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51">
        <f t="shared" si="79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0"/>
        <v>0</v>
      </c>
      <c r="N405" s="129">
        <f t="shared" si="84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5"/>
        <v>0</v>
      </c>
      <c r="W405" s="132" t="str">
        <f t="shared" si="86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51">
        <f t="shared" si="79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0"/>
        <v>0</v>
      </c>
      <c r="N406" s="129">
        <f t="shared" si="84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5"/>
        <v>0</v>
      </c>
      <c r="W406" s="132" t="str">
        <f t="shared" si="86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51">
        <f t="shared" si="79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0"/>
        <v>0</v>
      </c>
      <c r="N407" s="129">
        <f t="shared" si="84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5"/>
        <v>0</v>
      </c>
      <c r="W407" s="132" t="str">
        <f t="shared" si="86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51">
        <f t="shared" si="79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0"/>
        <v>0</v>
      </c>
      <c r="N408" s="129">
        <f t="shared" si="84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5"/>
        <v>0</v>
      </c>
      <c r="W408" s="132" t="str">
        <f t="shared" si="86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51">
        <f t="shared" si="79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51">
        <f t="shared" si="79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51">
        <f t="shared" si="79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51">
        <f t="shared" si="79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51">
        <f t="shared" si="79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51">
        <f t="shared" si="79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7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51">
        <f t="shared" si="79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7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51">
        <f t="shared" si="79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7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51">
        <f t="shared" si="79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7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51">
        <f t="shared" si="79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7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51">
        <f t="shared" si="79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7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51">
        <f t="shared" si="79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7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51">
        <f t="shared" si="79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7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51">
        <f t="shared" si="79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7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51">
        <f t="shared" si="79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7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51">
        <f t="shared" si="79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7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51">
        <f t="shared" si="79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7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51">
        <f t="shared" si="79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7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51">
        <f t="shared" si="79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7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34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8">SUM(M371:M427)</f>
        <v>0</v>
      </c>
      <c r="N428" s="144">
        <f t="shared" si="88"/>
        <v>0</v>
      </c>
      <c r="O428" s="146">
        <f t="shared" si="88"/>
        <v>0</v>
      </c>
      <c r="P428" s="146">
        <f t="shared" si="88"/>
        <v>0</v>
      </c>
      <c r="Q428" s="146">
        <f t="shared" si="88"/>
        <v>0</v>
      </c>
      <c r="R428" s="146">
        <f t="shared" si="88"/>
        <v>0</v>
      </c>
      <c r="S428" s="146">
        <f t="shared" si="88"/>
        <v>0</v>
      </c>
      <c r="T428" s="146">
        <f t="shared" si="88"/>
        <v>0</v>
      </c>
      <c r="U428" s="146">
        <f t="shared" si="88"/>
        <v>0</v>
      </c>
      <c r="V428" s="147">
        <f t="shared" si="88"/>
        <v>0</v>
      </c>
      <c r="W428" s="132" t="str">
        <f t="shared" ref="W428:W435" si="89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26"/>
      <c r="G429" s="127"/>
      <c r="H429" s="351">
        <f t="shared" ref="H429:H462" si="90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1">IF(ISERROR(I429-K429),"",I429-K429)</f>
        <v>0</v>
      </c>
      <c r="N429" s="129">
        <f t="shared" ref="N429:N436" si="92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3">SUM(X429:AA429)</f>
        <v>0</v>
      </c>
      <c r="W429" s="132" t="str">
        <f t="shared" si="89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26"/>
      <c r="G430" s="127"/>
      <c r="H430" s="351">
        <f t="shared" si="90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1"/>
        <v>0</v>
      </c>
      <c r="N430" s="129">
        <f t="shared" si="92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3"/>
        <v>0</v>
      </c>
      <c r="W430" s="132" t="str">
        <f t="shared" si="89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26"/>
      <c r="G431" s="127"/>
      <c r="H431" s="351">
        <f t="shared" si="90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1"/>
        <v>0</v>
      </c>
      <c r="N431" s="129">
        <f t="shared" si="92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3"/>
        <v>0</v>
      </c>
      <c r="W431" s="132" t="str">
        <f t="shared" si="89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51">
        <f t="shared" si="90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1"/>
        <v>0</v>
      </c>
      <c r="N432" s="129">
        <f t="shared" si="92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3"/>
        <v>0</v>
      </c>
      <c r="W432" s="132" t="str">
        <f t="shared" si="89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51">
        <f t="shared" si="90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1"/>
        <v>0</v>
      </c>
      <c r="N433" s="129">
        <f t="shared" si="92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3"/>
        <v>0</v>
      </c>
      <c r="W433" s="132" t="str">
        <f t="shared" si="89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51">
        <f t="shared" si="90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1"/>
        <v>0</v>
      </c>
      <c r="N434" s="129">
        <f t="shared" si="92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3"/>
        <v>0</v>
      </c>
      <c r="W434" s="132" t="str">
        <f t="shared" si="89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51">
        <f t="shared" si="90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1"/>
        <v>0</v>
      </c>
      <c r="N435" s="129">
        <f t="shared" si="92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3"/>
        <v>0</v>
      </c>
      <c r="W435" s="132" t="str">
        <f t="shared" si="89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51">
        <f t="shared" si="90"/>
        <v>0</v>
      </c>
      <c r="I436" s="128"/>
      <c r="J436" s="129" t="str">
        <f t="array" ref="J436">IF(ISERROR(G436/I436),"",G436/I436)</f>
        <v/>
      </c>
      <c r="K436" s="130">
        <f t="array" ref="K436">IF(ISERROR(G436/L436),"",G436/L436)</f>
        <v>0</v>
      </c>
      <c r="L436" s="128">
        <v>9.3000000000000007</v>
      </c>
      <c r="M436" s="108">
        <f t="shared" si="91"/>
        <v>0</v>
      </c>
      <c r="N436" s="129">
        <f t="shared" si="92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27"/>
      <c r="H437" s="351">
        <f t="shared" si="90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4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51">
        <f t="shared" si="90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4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51">
        <f t="shared" si="90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4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51">
        <f t="shared" si="90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4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51">
        <f t="shared" si="90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5">IF(ISERROR(I441-K441),"",I441-K441)</f>
        <v>0</v>
      </c>
      <c r="N441" s="129">
        <f t="shared" ref="N441:N456" si="96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4"/>
        <v>0</v>
      </c>
      <c r="W441" s="132" t="str">
        <f t="shared" ref="W441:W448" si="97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51">
        <f t="shared" si="90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5"/>
        <v/>
      </c>
      <c r="N442" s="129">
        <f t="shared" si="96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4"/>
        <v>0</v>
      </c>
      <c r="W442" s="132" t="str">
        <f t="shared" si="97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51">
        <f t="shared" si="90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5"/>
        <v/>
      </c>
      <c r="N443" s="129">
        <f t="shared" si="96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4"/>
        <v>0</v>
      </c>
      <c r="W443" s="132" t="str">
        <f t="shared" si="97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51">
        <f t="shared" si="90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5"/>
        <v/>
      </c>
      <c r="N444" s="129">
        <f t="shared" si="96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4"/>
        <v>0</v>
      </c>
      <c r="W444" s="132" t="str">
        <f t="shared" si="97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26"/>
      <c r="G445" s="127"/>
      <c r="H445" s="351">
        <f t="shared" si="90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5"/>
        <v>0</v>
      </c>
      <c r="N445" s="129">
        <f t="shared" si="96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4"/>
        <v>0</v>
      </c>
      <c r="W445" s="132" t="str">
        <f t="shared" si="97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26"/>
      <c r="G446" s="127"/>
      <c r="H446" s="351">
        <f t="shared" si="90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5"/>
        <v>0</v>
      </c>
      <c r="N446" s="129">
        <f t="shared" si="96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4"/>
        <v>0</v>
      </c>
      <c r="W446" s="132" t="str">
        <f t="shared" si="97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26"/>
      <c r="G447" s="127"/>
      <c r="H447" s="351">
        <f t="shared" si="90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5"/>
        <v>0</v>
      </c>
      <c r="N447" s="129">
        <f t="shared" si="96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4"/>
        <v>0</v>
      </c>
      <c r="W447" s="132" t="str">
        <f t="shared" si="97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26"/>
      <c r="G448" s="127"/>
      <c r="H448" s="351">
        <f t="shared" si="90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5"/>
        <v>0</v>
      </c>
      <c r="N448" s="129">
        <f t="shared" si="96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4"/>
        <v>0</v>
      </c>
      <c r="W448" s="132" t="str">
        <f t="shared" si="97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26"/>
      <c r="G449" s="127"/>
      <c r="H449" s="351">
        <f t="shared" si="90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5"/>
        <v>0</v>
      </c>
      <c r="N449" s="129">
        <f t="shared" si="96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26"/>
      <c r="G450" s="127"/>
      <c r="H450" s="351">
        <f t="shared" si="90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5"/>
        <v>0</v>
      </c>
      <c r="N450" s="129">
        <f t="shared" si="96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26"/>
      <c r="G451" s="127"/>
      <c r="H451" s="351">
        <f t="shared" si="90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5"/>
        <v>0</v>
      </c>
      <c r="N451" s="129">
        <f t="shared" si="96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26"/>
      <c r="G452" s="127"/>
      <c r="H452" s="351">
        <f t="shared" si="90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5"/>
        <v>0</v>
      </c>
      <c r="N452" s="129">
        <f t="shared" si="96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26"/>
      <c r="G453" s="127"/>
      <c r="H453" s="351">
        <f t="shared" si="90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5"/>
        <v>0</v>
      </c>
      <c r="N453" s="129">
        <f t="shared" si="96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26"/>
      <c r="G454" s="127"/>
      <c r="H454" s="351">
        <f t="shared" si="90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5"/>
        <v>0</v>
      </c>
      <c r="N454" s="129">
        <f t="shared" si="96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51">
        <f t="shared" si="90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5"/>
        <v>0</v>
      </c>
      <c r="N455" s="129">
        <f t="shared" si="96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51">
        <f t="shared" si="90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5"/>
        <v>0</v>
      </c>
      <c r="N456" s="129">
        <f t="shared" si="96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26"/>
      <c r="G457" s="127"/>
      <c r="H457" s="351">
        <f t="shared" si="90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5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51">
        <f t="shared" si="90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5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51">
        <f t="shared" si="90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5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51">
        <f t="shared" si="90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5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8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51">
        <f t="shared" si="90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5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8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51">
        <f t="shared" si="90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5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8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34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99">SUM(M429:M462)</f>
        <v>0</v>
      </c>
      <c r="N463" s="144">
        <f t="shared" si="99"/>
        <v>0</v>
      </c>
      <c r="O463" s="146">
        <f t="shared" si="99"/>
        <v>0</v>
      </c>
      <c r="P463" s="146">
        <f t="shared" si="99"/>
        <v>0</v>
      </c>
      <c r="Q463" s="146">
        <f t="shared" si="99"/>
        <v>0</v>
      </c>
      <c r="R463" s="146">
        <f t="shared" si="99"/>
        <v>0</v>
      </c>
      <c r="S463" s="146">
        <f t="shared" si="99"/>
        <v>0</v>
      </c>
      <c r="T463" s="146">
        <f t="shared" si="99"/>
        <v>0</v>
      </c>
      <c r="U463" s="146">
        <f t="shared" si="99"/>
        <v>0</v>
      </c>
      <c r="V463" s="147">
        <f t="shared" si="99"/>
        <v>0</v>
      </c>
      <c r="W463" s="132" t="str">
        <f t="shared" si="98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51">
        <f t="shared" ref="H464:H478" si="100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1">IF(ISERROR(I464-K464),"",I464-K464)</f>
        <v>0</v>
      </c>
      <c r="N464" s="129">
        <f t="shared" ref="N464:N478" si="102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3">SUM(X464:AA464)</f>
        <v>0</v>
      </c>
      <c r="W464" s="132" t="str">
        <f t="shared" si="98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51">
        <f t="shared" si="100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1"/>
        <v>0</v>
      </c>
      <c r="N465" s="129">
        <f t="shared" si="102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3"/>
        <v>0</v>
      </c>
      <c r="W465" s="132" t="str">
        <f t="shared" si="98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51">
        <f t="shared" si="100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1"/>
        <v>0</v>
      </c>
      <c r="N466" s="129">
        <f t="shared" si="102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3"/>
        <v>0</v>
      </c>
      <c r="W466" s="132" t="str">
        <f t="shared" si="98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51">
        <f t="shared" si="100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1"/>
        <v>0</v>
      </c>
      <c r="N467" s="129">
        <f t="shared" si="102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3"/>
        <v>0</v>
      </c>
      <c r="W467" s="132" t="str">
        <f t="shared" si="98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26"/>
      <c r="G468" s="127"/>
      <c r="H468" s="351">
        <f t="shared" si="100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1"/>
        <v>0</v>
      </c>
      <c r="N468" s="129">
        <f t="shared" si="102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3"/>
        <v>0</v>
      </c>
      <c r="W468" s="132" t="str">
        <f t="shared" si="98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51">
        <f t="shared" si="100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1"/>
        <v>0</v>
      </c>
      <c r="N469" s="129">
        <f t="shared" si="102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3"/>
        <v>0</v>
      </c>
      <c r="W469" s="132" t="str">
        <f t="shared" si="98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51">
        <f t="shared" si="100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1"/>
        <v>0</v>
      </c>
      <c r="N470" s="129">
        <f t="shared" si="102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3"/>
        <v>0</v>
      </c>
      <c r="W470" s="132" t="str">
        <f t="shared" si="98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26"/>
      <c r="G471" s="127"/>
      <c r="H471" s="351">
        <f t="shared" si="100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1"/>
        <v>0</v>
      </c>
      <c r="N471" s="129">
        <f t="shared" si="102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3"/>
        <v>0</v>
      </c>
      <c r="W471" s="132" t="str">
        <f t="shared" si="98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26"/>
      <c r="G472" s="127"/>
      <c r="H472" s="351">
        <f t="shared" si="100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1"/>
        <v/>
      </c>
      <c r="N472" s="129">
        <f t="shared" si="102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3"/>
        <v>0</v>
      </c>
      <c r="W472" s="132" t="str">
        <f t="shared" si="98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26"/>
      <c r="G473" s="127"/>
      <c r="H473" s="351">
        <f t="shared" si="100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1"/>
        <v/>
      </c>
      <c r="N473" s="129">
        <f t="shared" si="102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3"/>
        <v>0</v>
      </c>
      <c r="W473" s="132" t="str">
        <f t="shared" si="98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26"/>
      <c r="G474" s="127"/>
      <c r="H474" s="351">
        <f t="shared" si="100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1"/>
        <v/>
      </c>
      <c r="N474" s="129">
        <f t="shared" si="102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3"/>
        <v>0</v>
      </c>
      <c r="W474" s="132" t="str">
        <f t="shared" si="98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26"/>
      <c r="G475" s="127"/>
      <c r="H475" s="351">
        <f t="shared" si="100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1"/>
        <v/>
      </c>
      <c r="N475" s="129">
        <f t="shared" si="102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3"/>
        <v>0</v>
      </c>
      <c r="W475" s="132" t="str">
        <f t="shared" si="98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26"/>
      <c r="G476" s="127"/>
      <c r="H476" s="351">
        <f t="shared" si="100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1"/>
        <v/>
      </c>
      <c r="N476" s="129">
        <f t="shared" si="102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3"/>
        <v>0</v>
      </c>
      <c r="W476" s="132" t="str">
        <f t="shared" si="98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51">
        <f t="shared" si="100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1"/>
        <v>0</v>
      </c>
      <c r="N477" s="129">
        <f t="shared" si="102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3"/>
        <v>0</v>
      </c>
      <c r="W477" s="132" t="str">
        <f t="shared" si="98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51">
        <f t="shared" si="100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1"/>
        <v>0</v>
      </c>
      <c r="N478" s="129">
        <f t="shared" si="102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3"/>
        <v>0</v>
      </c>
      <c r="W478" s="132" t="str">
        <f t="shared" si="98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34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8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51">
        <f t="shared" ref="H480:H489" si="104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8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51">
        <f t="shared" si="104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8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51">
        <f t="shared" si="104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8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51">
        <f t="shared" si="104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8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51">
        <f t="shared" si="104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8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51">
        <f t="shared" si="104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51">
        <f t="shared" si="104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26"/>
      <c r="G487" s="127"/>
      <c r="H487" s="351">
        <f t="shared" si="104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53">
        <f t="shared" si="104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51">
        <f t="shared" si="104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5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34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5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51"/>
      <c r="G491" s="127"/>
      <c r="H491" s="351">
        <f t="shared" ref="H491:H505" si="106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5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26"/>
      <c r="G492" s="127"/>
      <c r="H492" s="351">
        <f t="shared" si="106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5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83"/>
      <c r="D493" s="107">
        <v>7.8</v>
      </c>
      <c r="E493" s="107"/>
      <c r="F493" s="126">
        <v>42779</v>
      </c>
      <c r="G493" s="127">
        <f>32+32+32+6+15+13+32+32</f>
        <v>194</v>
      </c>
      <c r="H493" s="388">
        <f t="shared" si="106"/>
        <v>1513.2</v>
      </c>
      <c r="I493" s="128">
        <f>8*2+9*2+9*2</f>
        <v>52</v>
      </c>
      <c r="J493" s="128">
        <f t="array" ref="J493">IF(ISERROR(G493/I493),"",G493/I493)</f>
        <v>3.7307692307692308</v>
      </c>
      <c r="K493" s="130">
        <f t="array" ref="K493">IF(ISERROR(G493/L493),"",G493/L493)</f>
        <v>42.173913043478265</v>
      </c>
      <c r="L493" s="128">
        <v>4.5999999999999996</v>
      </c>
      <c r="M493" s="108">
        <f>IF(ISERROR(I493-K493),"",I493-K493)</f>
        <v>9.8260869565217348</v>
      </c>
      <c r="N493" s="128">
        <f>SUM(O493:U493)</f>
        <v>0</v>
      </c>
      <c r="O493" s="384"/>
      <c r="P493" s="384"/>
      <c r="Q493" s="384"/>
      <c r="R493" s="384"/>
      <c r="S493" s="384"/>
      <c r="T493" s="384"/>
      <c r="U493" s="384"/>
      <c r="V493" s="131">
        <f>SUM(X493:AA493)</f>
        <v>0</v>
      </c>
      <c r="W493" s="386">
        <f t="shared" si="105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26"/>
      <c r="G494" s="127"/>
      <c r="H494" s="351">
        <f t="shared" si="106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5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51">
        <f t="shared" si="106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26"/>
      <c r="G496" s="127"/>
      <c r="H496" s="351">
        <f t="shared" si="106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26"/>
      <c r="G497" s="127"/>
      <c r="H497" s="351">
        <f t="shared" si="106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26"/>
      <c r="G498" s="127"/>
      <c r="H498" s="351">
        <f t="shared" si="106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26"/>
      <c r="G499" s="127"/>
      <c r="H499" s="351">
        <f t="shared" si="106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26"/>
      <c r="G500" s="127"/>
      <c r="H500" s="351">
        <f t="shared" si="106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26"/>
      <c r="G501" s="127"/>
      <c r="H501" s="351">
        <f t="shared" si="106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26"/>
      <c r="G502" s="127"/>
      <c r="H502" s="351">
        <f t="shared" si="106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26"/>
      <c r="G503" s="127"/>
      <c r="H503" s="351">
        <f t="shared" si="106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26"/>
      <c r="G504" s="127"/>
      <c r="H504" s="351">
        <f t="shared" si="106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26"/>
      <c r="G505" s="127"/>
      <c r="H505" s="351">
        <f t="shared" si="106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349" t="s">
        <v>202</v>
      </c>
      <c r="D506" s="141"/>
      <c r="E506" s="141"/>
      <c r="F506" s="142"/>
      <c r="G506" s="143">
        <f>SUM(G491:G505)</f>
        <v>194</v>
      </c>
      <c r="H506" s="144">
        <f>SUM(H491:H501)</f>
        <v>1513.2</v>
      </c>
      <c r="I506" s="144">
        <f>SUM(I491:I505)</f>
        <v>52</v>
      </c>
      <c r="J506" s="129">
        <f t="array" ref="J506">IF(ISERROR(G506/I506),"",G506/I506)</f>
        <v>3.7307692307692308</v>
      </c>
      <c r="K506" s="144">
        <f>SUM(K491:K501)</f>
        <v>42.173913043478265</v>
      </c>
      <c r="L506" s="145"/>
      <c r="M506" s="148">
        <f t="shared" ref="M506:AA506" si="107">SUM(M491:M501)</f>
        <v>9.8260869565217348</v>
      </c>
      <c r="N506" s="144">
        <f t="shared" si="107"/>
        <v>0</v>
      </c>
      <c r="O506" s="146">
        <f t="shared" si="107"/>
        <v>0</v>
      </c>
      <c r="P506" s="146">
        <f t="shared" si="107"/>
        <v>0</v>
      </c>
      <c r="Q506" s="146">
        <f t="shared" si="107"/>
        <v>0</v>
      </c>
      <c r="R506" s="146">
        <f t="shared" si="107"/>
        <v>0</v>
      </c>
      <c r="S506" s="146">
        <f t="shared" si="107"/>
        <v>0</v>
      </c>
      <c r="T506" s="146">
        <f t="shared" si="107"/>
        <v>0</v>
      </c>
      <c r="U506" s="146">
        <f t="shared" si="107"/>
        <v>0</v>
      </c>
      <c r="V506" s="147">
        <f t="shared" si="107"/>
        <v>0</v>
      </c>
      <c r="W506" s="132">
        <f t="shared" si="107"/>
        <v>0</v>
      </c>
      <c r="X506" s="147">
        <f t="shared" si="107"/>
        <v>0</v>
      </c>
      <c r="Y506" s="147">
        <f t="shared" si="107"/>
        <v>0</v>
      </c>
      <c r="Z506" s="147">
        <f t="shared" si="107"/>
        <v>0</v>
      </c>
      <c r="AA506" s="147">
        <f t="shared" si="107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194</v>
      </c>
      <c r="H507" s="152">
        <f>SUM(H370,H428,H463,H479,H490,H506)</f>
        <v>1513.2</v>
      </c>
      <c r="I507" s="152">
        <f>SUM(I370,I428,I463,I479,I490,I506)</f>
        <v>52</v>
      </c>
      <c r="J507" s="153">
        <f t="array" ref="J507">IF(ISERROR(G507/I507),"",G507/I507)</f>
        <v>3.7307692307692308</v>
      </c>
      <c r="K507" s="152">
        <f>SUM(K370,K428,K463,K479,K490,K506)</f>
        <v>42.173913043478265</v>
      </c>
      <c r="L507" s="153">
        <f>IF(ISERROR(G507/K507),"",G507/K507)</f>
        <v>4.5999999999999996</v>
      </c>
      <c r="M507" s="152">
        <f t="shared" ref="M507:V507" si="108">SUM(M370,M428,M463,M479,M490,M506)</f>
        <v>9.8260869565217348</v>
      </c>
      <c r="N507" s="152">
        <f t="shared" si="108"/>
        <v>0</v>
      </c>
      <c r="O507" s="152">
        <f t="shared" si="108"/>
        <v>0</v>
      </c>
      <c r="P507" s="152">
        <f t="shared" si="108"/>
        <v>0</v>
      </c>
      <c r="Q507" s="152">
        <f t="shared" si="108"/>
        <v>0</v>
      </c>
      <c r="R507" s="152">
        <f t="shared" si="108"/>
        <v>0</v>
      </c>
      <c r="S507" s="152">
        <f t="shared" si="108"/>
        <v>0</v>
      </c>
      <c r="T507" s="152">
        <f t="shared" si="108"/>
        <v>0</v>
      </c>
      <c r="U507" s="152">
        <f t="shared" si="108"/>
        <v>0</v>
      </c>
      <c r="V507" s="152">
        <f t="shared" si="108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348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348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348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348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348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348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348">
        <f>G507</f>
        <v>194</v>
      </c>
      <c r="C514" s="513" t="s">
        <v>269</v>
      </c>
      <c r="D514" s="512"/>
      <c r="E514" s="503">
        <f>H507</f>
        <v>1513.2</v>
      </c>
      <c r="F514" s="503"/>
      <c r="G514" s="503" t="s">
        <v>270</v>
      </c>
      <c r="H514" s="503"/>
      <c r="I514" s="531">
        <f>L507</f>
        <v>4.5999999999999996</v>
      </c>
      <c r="J514" s="531"/>
      <c r="K514" s="533" t="s">
        <v>271</v>
      </c>
      <c r="L514" s="533"/>
      <c r="M514" s="531">
        <f>J507</f>
        <v>3.7307692307692308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348">
        <f>I507+C513</f>
        <v>53</v>
      </c>
      <c r="C515" s="510" t="s">
        <v>251</v>
      </c>
      <c r="D515" s="511"/>
      <c r="E515" s="528">
        <f>K507+I513</f>
        <v>53.173913043478265</v>
      </c>
      <c r="F515" s="528"/>
      <c r="G515" s="503" t="s">
        <v>274</v>
      </c>
      <c r="H515" s="503"/>
      <c r="I515" s="531">
        <f>B515-E515</f>
        <v>-0.17391304347826519</v>
      </c>
      <c r="J515" s="531"/>
      <c r="K515" s="533" t="s">
        <v>275</v>
      </c>
      <c r="L515" s="533"/>
      <c r="M515" s="534">
        <f>IF(ISERROR(I515/E515),"",I515/E515)</f>
        <v>-3.2706459525757149E-3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348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2463</v>
      </c>
      <c r="D519" s="526"/>
      <c r="E519" s="516" t="s">
        <v>269</v>
      </c>
      <c r="F519" s="516"/>
      <c r="G519" s="528">
        <f>SUM(E171,E342,E514)</f>
        <v>12961.400000000001</v>
      </c>
      <c r="H519" s="528"/>
      <c r="I519" s="503" t="s">
        <v>270</v>
      </c>
      <c r="J519" s="516"/>
      <c r="K519" s="525">
        <f>IF(ISERROR(C519/G520),"",C519/G520)</f>
        <v>10.363763631500008</v>
      </c>
      <c r="L519" s="526"/>
      <c r="M519" s="503" t="s">
        <v>271</v>
      </c>
      <c r="N519" s="503"/>
      <c r="O519" s="504">
        <f t="array" ref="O519">IF(ISERROR(C519/C520),"",C519/C520)</f>
        <v>16.474916387959865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149.5</v>
      </c>
      <c r="D520" s="526"/>
      <c r="E520" s="503" t="s">
        <v>251</v>
      </c>
      <c r="F520" s="503"/>
      <c r="G520" s="528">
        <f>SUM(E172,E343,E515)</f>
        <v>237.65497627848885</v>
      </c>
      <c r="H520" s="528"/>
      <c r="I520" s="510" t="s">
        <v>274</v>
      </c>
      <c r="J520" s="511"/>
      <c r="K520" s="513">
        <f>C520-G520</f>
        <v>-88.154976278488846</v>
      </c>
      <c r="L520" s="512"/>
      <c r="M520" s="513" t="s">
        <v>275</v>
      </c>
      <c r="N520" s="512"/>
      <c r="O520" s="517">
        <f>IF(ISERROR(K520/C520),"",K520/C520)</f>
        <v>-0.5896653931671495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1068</v>
      </c>
      <c r="D524" s="511"/>
      <c r="E524" s="506">
        <f>IF(ISERROR(C524/C530),"",C524/C530)</f>
        <v>0.4336175395858709</v>
      </c>
      <c r="F524" s="507"/>
      <c r="G524" s="521"/>
      <c r="H524" s="522"/>
      <c r="I524" s="508" t="s">
        <v>301</v>
      </c>
      <c r="J524" s="514"/>
      <c r="K524" s="513">
        <f t="shared" ref="K524:K529" si="109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10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972</v>
      </c>
      <c r="D525" s="511"/>
      <c r="E525" s="506">
        <f>IF(ISERROR(C525/C530),"",C525/C530)</f>
        <v>0.39464068209500608</v>
      </c>
      <c r="F525" s="507"/>
      <c r="G525" s="521"/>
      <c r="H525" s="522"/>
      <c r="I525" s="508" t="s">
        <v>302</v>
      </c>
      <c r="J525" s="514"/>
      <c r="K525" s="513">
        <f t="shared" si="109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10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134</v>
      </c>
      <c r="D526" s="511"/>
      <c r="E526" s="506">
        <f>IF(ISERROR(C526/C530),"",C526/C530)</f>
        <v>5.4405196914332113E-2</v>
      </c>
      <c r="F526" s="507"/>
      <c r="G526" s="521"/>
      <c r="H526" s="522"/>
      <c r="I526" s="508" t="s">
        <v>303</v>
      </c>
      <c r="J526" s="514"/>
      <c r="K526" s="513">
        <f t="shared" si="109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10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95</v>
      </c>
      <c r="D527" s="511"/>
      <c r="E527" s="506">
        <f>IF(ISERROR(C527/C530),"",C527/C530)</f>
        <v>3.857084855866829E-2</v>
      </c>
      <c r="F527" s="507"/>
      <c r="G527" s="521"/>
      <c r="H527" s="522"/>
      <c r="I527" s="508" t="s">
        <v>304</v>
      </c>
      <c r="J527" s="514"/>
      <c r="K527" s="513">
        <f t="shared" si="109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10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09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10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194</v>
      </c>
      <c r="D529" s="511"/>
      <c r="E529" s="506">
        <f>IF(ISERROR(C529/C530),"",C529/C530)</f>
        <v>7.8765732846122621E-2</v>
      </c>
      <c r="F529" s="507"/>
      <c r="G529" s="521"/>
      <c r="H529" s="522"/>
      <c r="I529" s="508" t="s">
        <v>307</v>
      </c>
      <c r="J529" s="514"/>
      <c r="K529" s="513">
        <f t="shared" si="109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10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2463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341" t="s">
        <v>309</v>
      </c>
      <c r="D532" s="341" t="s">
        <v>310</v>
      </c>
      <c r="E532" s="341" t="s">
        <v>311</v>
      </c>
      <c r="F532" s="341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9</v>
      </c>
      <c r="D533" s="105">
        <f>+'13'!C533</f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/>
      <c r="L533" s="105"/>
      <c r="M533" s="105"/>
      <c r="N533" s="105"/>
      <c r="O533" s="105"/>
      <c r="P533" s="107"/>
      <c r="Q533" s="105">
        <f>J533-K533-L533</f>
        <v>9</v>
      </c>
      <c r="R533" s="108">
        <f>Q533*11-M533-N533</f>
        <v>99</v>
      </c>
      <c r="S533" s="344">
        <f t="array" ref="S533">IF(ISERROR(Q533/J533),"",Q533/J533)</f>
        <v>1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9</v>
      </c>
      <c r="D534" s="105">
        <v>7</v>
      </c>
      <c r="E534" s="109">
        <v>2</v>
      </c>
      <c r="F534" s="109"/>
      <c r="G534" s="106"/>
      <c r="H534" s="105"/>
      <c r="I534" s="105"/>
      <c r="J534" s="105">
        <f>C534-H534-I534</f>
        <v>9</v>
      </c>
      <c r="K534" s="105"/>
      <c r="L534" s="105"/>
      <c r="M534" s="105"/>
      <c r="N534" s="105"/>
      <c r="O534" s="109"/>
      <c r="P534" s="110"/>
      <c r="Q534" s="105">
        <f>J534-K534-L534</f>
        <v>9</v>
      </c>
      <c r="R534" s="108">
        <f>Q534*11-M534-N534</f>
        <v>99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9</v>
      </c>
      <c r="D535" s="105">
        <f>+'13'!C535</f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/>
      <c r="L535" s="105"/>
      <c r="M535" s="105"/>
      <c r="N535" s="105"/>
      <c r="O535" s="109"/>
      <c r="P535" s="110"/>
      <c r="Q535" s="105">
        <f>J535-K535-L535</f>
        <v>9</v>
      </c>
      <c r="R535" s="108">
        <f>Q535*11-M535-N535</f>
        <v>99</v>
      </c>
      <c r="S535" s="344">
        <f t="array" ref="S535">IF(ISERROR(Q535/J535),"",Q535/J535)</f>
        <v>1</v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27</v>
      </c>
      <c r="D536" s="111">
        <f t="shared" ref="D536:N536" si="111">SUM(D533:D535)</f>
        <v>25</v>
      </c>
      <c r="E536" s="111">
        <f t="shared" si="111"/>
        <v>2</v>
      </c>
      <c r="F536" s="111">
        <f t="shared" si="111"/>
        <v>0</v>
      </c>
      <c r="G536" s="112">
        <f t="shared" si="111"/>
        <v>0</v>
      </c>
      <c r="H536" s="111">
        <f t="shared" si="111"/>
        <v>0</v>
      </c>
      <c r="I536" s="111">
        <f t="shared" si="111"/>
        <v>0</v>
      </c>
      <c r="J536" s="111">
        <f t="shared" si="111"/>
        <v>27</v>
      </c>
      <c r="K536" s="111">
        <f t="shared" si="111"/>
        <v>0</v>
      </c>
      <c r="L536" s="111">
        <f t="shared" si="111"/>
        <v>0</v>
      </c>
      <c r="M536" s="111">
        <f t="shared" si="111"/>
        <v>0</v>
      </c>
      <c r="N536" s="111">
        <f t="shared" si="111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I463" sqref="I463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00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389" t="s">
        <v>178</v>
      </c>
      <c r="C7" s="125" t="s">
        <v>179</v>
      </c>
      <c r="D7" s="107">
        <v>5.03</v>
      </c>
      <c r="E7" s="107"/>
      <c r="F7" s="107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s="311" customFormat="1" ht="20.10000000000000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>
        <v>20170213</v>
      </c>
      <c r="G12" s="135">
        <f>100+71</f>
        <v>171</v>
      </c>
      <c r="H12" s="390">
        <f t="shared" si="0"/>
        <v>861.84</v>
      </c>
      <c r="I12" s="136">
        <f>2.5*3</f>
        <v>7.5</v>
      </c>
      <c r="J12" s="128">
        <f t="array" ref="J12">IF(ISERROR(G12/I12),"",G12/I12)</f>
        <v>22.8</v>
      </c>
      <c r="K12" s="130">
        <f t="array" ref="K12">IF(ISERROR(G12/L12),"",G12/L12)</f>
        <v>9</v>
      </c>
      <c r="L12" s="128">
        <v>19</v>
      </c>
      <c r="M12" s="108">
        <f t="shared" si="1"/>
        <v>-1.5</v>
      </c>
      <c r="N12" s="128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391">
        <f t="shared" si="3"/>
        <v>0</v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96" t="s">
        <v>190</v>
      </c>
      <c r="D22" s="107">
        <v>4.8</v>
      </c>
      <c r="E22" s="107"/>
      <c r="F22" s="107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96" t="s">
        <v>187</v>
      </c>
      <c r="D23" s="107">
        <v>4.8</v>
      </c>
      <c r="E23" s="107"/>
      <c r="F23" s="107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96" t="s">
        <v>179</v>
      </c>
      <c r="D24" s="107">
        <v>4.8</v>
      </c>
      <c r="E24" s="107"/>
      <c r="F24" s="107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96" t="s">
        <v>199</v>
      </c>
      <c r="D25" s="107">
        <v>4.8</v>
      </c>
      <c r="E25" s="107"/>
      <c r="F25" s="107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399" t="s">
        <v>202</v>
      </c>
      <c r="D28" s="141"/>
      <c r="E28" s="141"/>
      <c r="F28" s="141"/>
      <c r="G28" s="143">
        <f>SUM(G7:G27)</f>
        <v>171</v>
      </c>
      <c r="H28" s="144">
        <f>SUM(H7:H27)</f>
        <v>861.84</v>
      </c>
      <c r="I28" s="144">
        <f>SUM(I7:I27)</f>
        <v>7.5</v>
      </c>
      <c r="J28" s="129">
        <f t="array" ref="J28">IF(ISERROR(G28/I28),"",G28/I28)</f>
        <v>22.8</v>
      </c>
      <c r="K28" s="144">
        <f>SUM(K7:K27)</f>
        <v>9</v>
      </c>
      <c r="L28" s="145"/>
      <c r="M28" s="144">
        <f t="shared" ref="M28:V28" si="5">SUM(M7:M27)</f>
        <v>-1.5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s="311" customFormat="1" ht="20.100000000000001" customHeight="1">
      <c r="A29" s="260">
        <v>30100012</v>
      </c>
      <c r="B29" s="389" t="s">
        <v>206</v>
      </c>
      <c r="C29" s="125" t="s">
        <v>199</v>
      </c>
      <c r="D29" s="107">
        <v>5.03</v>
      </c>
      <c r="E29" s="107"/>
      <c r="F29" s="107">
        <v>20170213</v>
      </c>
      <c r="G29" s="127">
        <v>93</v>
      </c>
      <c r="H29" s="390">
        <f t="shared" ref="H29:H85" si="7">D29*G29</f>
        <v>467.79</v>
      </c>
      <c r="I29" s="128">
        <v>7.5</v>
      </c>
      <c r="J29" s="128">
        <f t="array" ref="J29">IF(ISERROR(G29/I29),"",G29/I29)</f>
        <v>12.4</v>
      </c>
      <c r="K29" s="130">
        <f t="array" ref="K29">IF(ISERROR(G29/L29),"",G29/L29)</f>
        <v>1.7884615384615385</v>
      </c>
      <c r="L29" s="128">
        <v>52</v>
      </c>
      <c r="M29" s="108">
        <f>IF(ISERROR(I29-K29),"",I29-K29)</f>
        <v>5.7115384615384617</v>
      </c>
      <c r="N29" s="128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391">
        <f t="shared" si="6"/>
        <v>0</v>
      </c>
      <c r="X29" s="131"/>
      <c r="Y29" s="131"/>
      <c r="Z29" s="131"/>
      <c r="AA29" s="131"/>
    </row>
    <row r="30" spans="1:27" s="311" customFormat="1" ht="20.100000000000001" hidden="1" customHeight="1">
      <c r="A30" s="260">
        <v>30100011</v>
      </c>
      <c r="B30" s="389" t="s">
        <v>425</v>
      </c>
      <c r="C30" s="183" t="s">
        <v>427</v>
      </c>
      <c r="D30" s="107">
        <v>5.03</v>
      </c>
      <c r="E30" s="107"/>
      <c r="F30" s="107"/>
      <c r="G30" s="127"/>
      <c r="H30" s="390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94"/>
      <c r="P30" s="394"/>
      <c r="Q30" s="394"/>
      <c r="R30" s="394"/>
      <c r="S30" s="394"/>
      <c r="T30" s="394"/>
      <c r="U30" s="394"/>
      <c r="V30" s="131"/>
      <c r="W30" s="391"/>
      <c r="X30" s="131"/>
      <c r="Y30" s="131"/>
      <c r="Z30" s="131"/>
      <c r="AA30" s="131"/>
    </row>
    <row r="31" spans="1:27" s="311" customFormat="1" ht="20.100000000000001" hidden="1" customHeight="1">
      <c r="A31" s="260">
        <v>30100010</v>
      </c>
      <c r="B31" s="389" t="s">
        <v>206</v>
      </c>
      <c r="C31" s="125" t="s">
        <v>186</v>
      </c>
      <c r="D31" s="107">
        <v>5.03</v>
      </c>
      <c r="E31" s="107"/>
      <c r="F31" s="107"/>
      <c r="G31" s="127"/>
      <c r="H31" s="390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391" t="str">
        <f t="shared" ref="W31:W33" si="8">IF(ISERROR(V31/G31),"",V31/G31)</f>
        <v/>
      </c>
      <c r="X31" s="131"/>
      <c r="Y31" s="131"/>
      <c r="Z31" s="131"/>
      <c r="AA31" s="131"/>
    </row>
    <row r="32" spans="1:27" s="311" customFormat="1" ht="20.100000000000001" hidden="1" customHeight="1">
      <c r="A32" s="260">
        <v>30100014</v>
      </c>
      <c r="B32" s="389" t="s">
        <v>206</v>
      </c>
      <c r="C32" s="125" t="s">
        <v>203</v>
      </c>
      <c r="D32" s="107">
        <v>5.03</v>
      </c>
      <c r="E32" s="107"/>
      <c r="F32" s="107"/>
      <c r="G32" s="127"/>
      <c r="H32" s="390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391" t="str">
        <f t="shared" si="8"/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9" t="s">
        <v>206</v>
      </c>
      <c r="C33" s="125" t="s">
        <v>207</v>
      </c>
      <c r="D33" s="107">
        <v>5.03</v>
      </c>
      <c r="E33" s="107"/>
      <c r="F33" s="107">
        <v>20170213</v>
      </c>
      <c r="G33" s="127">
        <v>765</v>
      </c>
      <c r="H33" s="390">
        <f t="shared" si="7"/>
        <v>3847.9500000000003</v>
      </c>
      <c r="I33" s="128">
        <f>2*1</f>
        <v>2</v>
      </c>
      <c r="J33" s="128">
        <f t="array" ref="J33">IF(ISERROR(G33/I33),"",G33/I33)</f>
        <v>382.5</v>
      </c>
      <c r="K33" s="130">
        <f t="array" ref="K33">IF(ISERROR(G33/L33),"",G33/L33)</f>
        <v>14.711538461538462</v>
      </c>
      <c r="L33" s="128">
        <v>52</v>
      </c>
      <c r="M33" s="108">
        <f>IF(ISERROR(I33-K33),"",I33-K33)</f>
        <v>-12.711538461538462</v>
      </c>
      <c r="N33" s="128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391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89" t="s">
        <v>414</v>
      </c>
      <c r="C34" s="183" t="s">
        <v>415</v>
      </c>
      <c r="D34" s="107">
        <v>5.03</v>
      </c>
      <c r="E34" s="107"/>
      <c r="F34" s="107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89" t="s">
        <v>414</v>
      </c>
      <c r="C35" s="183" t="s">
        <v>416</v>
      </c>
      <c r="D35" s="107">
        <v>5.03</v>
      </c>
      <c r="E35" s="107"/>
      <c r="F35" s="107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89" t="s">
        <v>414</v>
      </c>
      <c r="C36" s="183" t="s">
        <v>61</v>
      </c>
      <c r="D36" s="107">
        <v>5.03</v>
      </c>
      <c r="E36" s="107"/>
      <c r="F36" s="107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89" t="s">
        <v>208</v>
      </c>
      <c r="C37" s="125" t="s">
        <v>179</v>
      </c>
      <c r="D37" s="107">
        <v>5.08</v>
      </c>
      <c r="E37" s="107"/>
      <c r="F37" s="107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89" t="s">
        <v>208</v>
      </c>
      <c r="C38" s="125" t="s">
        <v>204</v>
      </c>
      <c r="D38" s="107">
        <v>5.08</v>
      </c>
      <c r="E38" s="107"/>
      <c r="F38" s="107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89" t="s">
        <v>208</v>
      </c>
      <c r="C39" s="125" t="s">
        <v>205</v>
      </c>
      <c r="D39" s="107">
        <v>5.08</v>
      </c>
      <c r="E39" s="107"/>
      <c r="F39" s="107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89" t="s">
        <v>208</v>
      </c>
      <c r="C40" s="125" t="s">
        <v>186</v>
      </c>
      <c r="D40" s="107">
        <v>5.08</v>
      </c>
      <c r="E40" s="107"/>
      <c r="F40" s="107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89" t="s">
        <v>208</v>
      </c>
      <c r="C41" s="125" t="s">
        <v>203</v>
      </c>
      <c r="D41" s="107">
        <v>5.08</v>
      </c>
      <c r="E41" s="107"/>
      <c r="F41" s="107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89" t="s">
        <v>208</v>
      </c>
      <c r="C42" s="125" t="s">
        <v>199</v>
      </c>
      <c r="D42" s="107">
        <v>5.08</v>
      </c>
      <c r="E42" s="107"/>
      <c r="F42" s="107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89" t="s">
        <v>208</v>
      </c>
      <c r="C43" s="125" t="s">
        <v>187</v>
      </c>
      <c r="D43" s="107">
        <v>5.08</v>
      </c>
      <c r="E43" s="107"/>
      <c r="F43" s="107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89" t="s">
        <v>208</v>
      </c>
      <c r="C44" s="125" t="s">
        <v>207</v>
      </c>
      <c r="D44" s="107">
        <v>5.08</v>
      </c>
      <c r="E44" s="107"/>
      <c r="F44" s="107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89" t="s">
        <v>209</v>
      </c>
      <c r="C45" s="125" t="s">
        <v>194</v>
      </c>
      <c r="D45" s="107">
        <v>5.03</v>
      </c>
      <c r="E45" s="107"/>
      <c r="F45" s="107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89" t="s">
        <v>209</v>
      </c>
      <c r="C46" s="125" t="s">
        <v>179</v>
      </c>
      <c r="D46" s="107">
        <v>5.03</v>
      </c>
      <c r="E46" s="107"/>
      <c r="F46" s="107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89" t="s">
        <v>209</v>
      </c>
      <c r="C47" s="125" t="s">
        <v>195</v>
      </c>
      <c r="D47" s="107">
        <v>5.03</v>
      </c>
      <c r="E47" s="107"/>
      <c r="F47" s="107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89" t="s">
        <v>209</v>
      </c>
      <c r="C48" s="125" t="s">
        <v>204</v>
      </c>
      <c r="D48" s="107">
        <v>5.03</v>
      </c>
      <c r="E48" s="107"/>
      <c r="F48" s="107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89" t="s">
        <v>382</v>
      </c>
      <c r="C49" s="183" t="s">
        <v>383</v>
      </c>
      <c r="D49" s="107">
        <v>5.03</v>
      </c>
      <c r="E49" s="107"/>
      <c r="F49" s="107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89" t="s">
        <v>382</v>
      </c>
      <c r="C50" s="183" t="s">
        <v>384</v>
      </c>
      <c r="D50" s="107">
        <v>5.03</v>
      </c>
      <c r="E50" s="107"/>
      <c r="F50" s="107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89" t="s">
        <v>382</v>
      </c>
      <c r="C51" s="183" t="s">
        <v>389</v>
      </c>
      <c r="D51" s="107">
        <v>5.03</v>
      </c>
      <c r="E51" s="107"/>
      <c r="F51" s="107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89" t="s">
        <v>382</v>
      </c>
      <c r="C52" s="183" t="s">
        <v>391</v>
      </c>
      <c r="D52" s="107">
        <v>5.03</v>
      </c>
      <c r="E52" s="107"/>
      <c r="F52" s="107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89" t="s">
        <v>418</v>
      </c>
      <c r="C53" s="183" t="s">
        <v>364</v>
      </c>
      <c r="D53" s="107">
        <v>5.03</v>
      </c>
      <c r="E53" s="107"/>
      <c r="F53" s="107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89" t="s">
        <v>418</v>
      </c>
      <c r="C54" s="183" t="s">
        <v>365</v>
      </c>
      <c r="D54" s="107">
        <v>5.03</v>
      </c>
      <c r="E54" s="107"/>
      <c r="F54" s="107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89" t="s">
        <v>418</v>
      </c>
      <c r="C55" s="183" t="s">
        <v>366</v>
      </c>
      <c r="D55" s="107">
        <v>5.03</v>
      </c>
      <c r="E55" s="107"/>
      <c r="F55" s="107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89" t="s">
        <v>418</v>
      </c>
      <c r="C56" s="183" t="s">
        <v>367</v>
      </c>
      <c r="D56" s="107">
        <v>5.03</v>
      </c>
      <c r="E56" s="107"/>
      <c r="F56" s="107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545" t="s">
        <v>216</v>
      </c>
      <c r="B86" s="545"/>
      <c r="C86" s="399" t="s">
        <v>202</v>
      </c>
      <c r="D86" s="141"/>
      <c r="E86" s="141"/>
      <c r="F86" s="141"/>
      <c r="G86" s="143">
        <f>SUM(G29:G85)</f>
        <v>858</v>
      </c>
      <c r="H86" s="144">
        <f>SUM(H29:H85)</f>
        <v>4315.7400000000007</v>
      </c>
      <c r="I86" s="144">
        <f>SUM(I29:I85)</f>
        <v>9.5</v>
      </c>
      <c r="J86" s="129">
        <f t="array" ref="J86">IF(ISERROR(G86/I86),"",G86/I86)</f>
        <v>90.315789473684205</v>
      </c>
      <c r="K86" s="144">
        <f>SUM(K29:K85)</f>
        <v>16.5</v>
      </c>
      <c r="L86" s="145"/>
      <c r="M86" s="148">
        <f t="shared" ref="M86:V86" si="17">SUM(M29:M85)</f>
        <v>-7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89" t="s">
        <v>217</v>
      </c>
      <c r="C87" s="125" t="s">
        <v>179</v>
      </c>
      <c r="D87" s="107">
        <v>5.03</v>
      </c>
      <c r="E87" s="107"/>
      <c r="F87" s="107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89" t="s">
        <v>217</v>
      </c>
      <c r="C88" s="125" t="s">
        <v>186</v>
      </c>
      <c r="D88" s="107">
        <v>5.03</v>
      </c>
      <c r="E88" s="107"/>
      <c r="F88" s="107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89" t="s">
        <v>217</v>
      </c>
      <c r="C89" s="125" t="s">
        <v>204</v>
      </c>
      <c r="D89" s="107">
        <v>5.03</v>
      </c>
      <c r="E89" s="107"/>
      <c r="F89" s="107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8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8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8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8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89" t="s">
        <v>393</v>
      </c>
      <c r="C107" s="183" t="s">
        <v>395</v>
      </c>
      <c r="D107" s="107">
        <v>5</v>
      </c>
      <c r="E107" s="107"/>
      <c r="F107" s="107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9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90</v>
      </c>
      <c r="H108" s="390">
        <f t="shared" si="19"/>
        <v>450</v>
      </c>
      <c r="I108" s="128">
        <v>1</v>
      </c>
      <c r="J108" s="128"/>
      <c r="K108" s="130">
        <f t="array" ref="K108">IF(ISERROR(G108/L108),"",G108/L108)</f>
        <v>18</v>
      </c>
      <c r="L108" s="128">
        <v>5</v>
      </c>
      <c r="M108" s="108">
        <f t="shared" si="20"/>
        <v>-17</v>
      </c>
      <c r="N108" s="128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391"/>
      <c r="X108" s="131"/>
      <c r="Y108" s="131"/>
      <c r="Z108" s="131"/>
      <c r="AA108" s="131"/>
    </row>
    <row r="109" spans="1:27" ht="21" hidden="1" customHeight="1">
      <c r="A109" s="259">
        <v>30400027</v>
      </c>
      <c r="B109" s="389" t="s">
        <v>404</v>
      </c>
      <c r="C109" s="183" t="s">
        <v>405</v>
      </c>
      <c r="D109" s="107">
        <v>5</v>
      </c>
      <c r="E109" s="107"/>
      <c r="F109" s="107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89" t="s">
        <v>486</v>
      </c>
      <c r="C110" s="183" t="s">
        <v>372</v>
      </c>
      <c r="D110" s="107">
        <v>5</v>
      </c>
      <c r="E110" s="107"/>
      <c r="F110" s="107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89" t="s">
        <v>343</v>
      </c>
      <c r="C111" s="125" t="s">
        <v>345</v>
      </c>
      <c r="D111" s="107">
        <v>5</v>
      </c>
      <c r="E111" s="107"/>
      <c r="F111" s="107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89" t="s">
        <v>343</v>
      </c>
      <c r="C112" s="125" t="s">
        <v>347</v>
      </c>
      <c r="D112" s="107">
        <v>5</v>
      </c>
      <c r="E112" s="107"/>
      <c r="F112" s="107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399" t="s">
        <v>202</v>
      </c>
      <c r="D121" s="141"/>
      <c r="E121" s="141"/>
      <c r="F121" s="141"/>
      <c r="G121" s="143">
        <f>SUM(G87:G120)</f>
        <v>90</v>
      </c>
      <c r="H121" s="144">
        <f>SUM(H87:H120)</f>
        <v>450</v>
      </c>
      <c r="I121" s="144">
        <f>SUM(I87:I120)</f>
        <v>1</v>
      </c>
      <c r="J121" s="129">
        <f t="array" ref="J121">IF(ISERROR(G121/I121),"",G121/I121)</f>
        <v>90</v>
      </c>
      <c r="K121" s="144">
        <f>SUM(K87:K120)</f>
        <v>18</v>
      </c>
      <c r="L121" s="145"/>
      <c r="M121" s="148">
        <f t="shared" ref="M121:V121" si="27">SUM(M87:M120)</f>
        <v>-17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95" t="s">
        <v>203</v>
      </c>
      <c r="D126" s="107">
        <v>5.03</v>
      </c>
      <c r="E126" s="107"/>
      <c r="F126" s="107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95" t="s">
        <v>228</v>
      </c>
      <c r="D129" s="107">
        <v>5.03</v>
      </c>
      <c r="E129" s="107"/>
      <c r="F129" s="107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95" t="s">
        <v>212</v>
      </c>
      <c r="D130" s="107">
        <v>5.03</v>
      </c>
      <c r="E130" s="107"/>
      <c r="F130" s="107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95" t="s">
        <v>203</v>
      </c>
      <c r="D131" s="107">
        <v>5.03</v>
      </c>
      <c r="E131" s="107"/>
      <c r="F131" s="107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95" t="s">
        <v>186</v>
      </c>
      <c r="D132" s="107">
        <v>5.03</v>
      </c>
      <c r="E132" s="107"/>
      <c r="F132" s="107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95" t="s">
        <v>228</v>
      </c>
      <c r="D133" s="107">
        <v>5.03</v>
      </c>
      <c r="E133" s="107"/>
      <c r="F133" s="107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95" t="s">
        <v>199</v>
      </c>
      <c r="D134" s="107">
        <v>5.03</v>
      </c>
      <c r="E134" s="107"/>
      <c r="F134" s="107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11" customFormat="1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>
        <v>20170215</v>
      </c>
      <c r="G136" s="127">
        <f>90+90+90+87</f>
        <v>357</v>
      </c>
      <c r="H136" s="390">
        <f>D136*G136</f>
        <v>1806.4199999999998</v>
      </c>
      <c r="I136" s="128">
        <f>4.5*3</f>
        <v>13.5</v>
      </c>
      <c r="J136" s="128">
        <f t="array" ref="J136">IF(ISERROR(G136/I136),"",G136/I136)</f>
        <v>26.444444444444443</v>
      </c>
      <c r="K136" s="130">
        <f t="array" ref="K136">IF(ISERROR(G136/L136),"",G136/L136)</f>
        <v>15.521739130434783</v>
      </c>
      <c r="L136" s="128">
        <v>23</v>
      </c>
      <c r="M136" s="108">
        <f>IF(ISERROR(I136-K136),"",I136-K136)</f>
        <v>-2.0217391304347831</v>
      </c>
      <c r="N136" s="128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39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37" t="s">
        <v>231</v>
      </c>
      <c r="B137" s="538"/>
      <c r="C137" s="399" t="s">
        <v>202</v>
      </c>
      <c r="D137" s="141"/>
      <c r="E137" s="141"/>
      <c r="F137" s="141"/>
      <c r="G137" s="143">
        <f>SUM(G122:G136)</f>
        <v>357</v>
      </c>
      <c r="H137" s="144">
        <f>SUM(H122:H136)</f>
        <v>1806.4199999999998</v>
      </c>
      <c r="I137" s="144">
        <f>SUM(I122:I136)</f>
        <v>13.5</v>
      </c>
      <c r="J137" s="129">
        <f t="array" ref="J137">IF(ISERROR(G137/I137),"",G137/I137)</f>
        <v>26.444444444444443</v>
      </c>
      <c r="K137" s="144">
        <f>SUM(K122:K136)</f>
        <v>15.521739130434783</v>
      </c>
      <c r="L137" s="145"/>
      <c r="M137" s="148">
        <f>SUM(M122:M136)</f>
        <v>-2.0217391304347831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6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39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96"/>
      <c r="D149" s="107">
        <v>3.65</v>
      </c>
      <c r="E149" s="107"/>
      <c r="F149" s="105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96"/>
      <c r="D150" s="107">
        <v>6.58</v>
      </c>
      <c r="E150" s="107"/>
      <c r="F150" s="107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96"/>
      <c r="D151" s="107">
        <v>7.8</v>
      </c>
      <c r="E151" s="107"/>
      <c r="F151" s="107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96"/>
      <c r="D152" s="107">
        <v>4.4000000000000004</v>
      </c>
      <c r="E152" s="107"/>
      <c r="F152" s="107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96" t="s">
        <v>239</v>
      </c>
      <c r="C154" s="396" t="s">
        <v>179</v>
      </c>
      <c r="D154" s="107">
        <v>6.04</v>
      </c>
      <c r="E154" s="107"/>
      <c r="F154" s="107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96" t="s">
        <v>239</v>
      </c>
      <c r="C155" s="396" t="s">
        <v>186</v>
      </c>
      <c r="D155" s="107">
        <v>6.04</v>
      </c>
      <c r="E155" s="107"/>
      <c r="F155" s="107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96" t="s">
        <v>440</v>
      </c>
      <c r="C156" s="396" t="s">
        <v>179</v>
      </c>
      <c r="D156" s="107">
        <v>6</v>
      </c>
      <c r="E156" s="107"/>
      <c r="F156" s="107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96" t="s">
        <v>440</v>
      </c>
      <c r="C157" s="396" t="s">
        <v>60</v>
      </c>
      <c r="D157" s="107">
        <v>6</v>
      </c>
      <c r="E157" s="107"/>
      <c r="F157" s="107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89" t="s">
        <v>240</v>
      </c>
      <c r="C158" s="125"/>
      <c r="D158" s="107">
        <v>7.3</v>
      </c>
      <c r="E158" s="107"/>
      <c r="F158" s="107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89" t="s">
        <v>241</v>
      </c>
      <c r="C159" s="125"/>
      <c r="D159" s="107">
        <f>78*120/1000</f>
        <v>9.36</v>
      </c>
      <c r="E159" s="107"/>
      <c r="F159" s="107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89" t="s">
        <v>242</v>
      </c>
      <c r="C160" s="125"/>
      <c r="D160" s="107">
        <v>4.5</v>
      </c>
      <c r="E160" s="107"/>
      <c r="F160" s="107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89" t="s">
        <v>243</v>
      </c>
      <c r="C161" s="125"/>
      <c r="D161" s="107">
        <v>4.5</v>
      </c>
      <c r="E161" s="107"/>
      <c r="F161" s="107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39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1476</v>
      </c>
      <c r="H164" s="152">
        <f>SUM(H28,H86,H121,H137,H148,H163)</f>
        <v>7434.0000000000009</v>
      </c>
      <c r="I164" s="152">
        <f>SUM(I28,I86,I121,I137,I148,I163)</f>
        <v>31.5</v>
      </c>
      <c r="J164" s="153">
        <f t="array" ref="J164">IF(ISERROR(G164/I164),"",G164/I164)</f>
        <v>46.857142857142854</v>
      </c>
      <c r="K164" s="152">
        <f>SUM(K28,K86,K121,K137,K148,K163)</f>
        <v>59.021739130434781</v>
      </c>
      <c r="L164" s="153">
        <f>IF(ISERROR(G164/K164),"",G164/K164)</f>
        <v>25.007734806629834</v>
      </c>
      <c r="M164" s="152">
        <f t="shared" ref="M164:AA164" si="42">SUM(M28,M86,M121,M137,M148,M163)</f>
        <v>-27.521739130434781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392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392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392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392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392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392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392">
        <f>G164</f>
        <v>1476</v>
      </c>
      <c r="C171" s="513" t="s">
        <v>269</v>
      </c>
      <c r="D171" s="512"/>
      <c r="E171" s="503">
        <f>H164</f>
        <v>7434.0000000000009</v>
      </c>
      <c r="F171" s="503"/>
      <c r="G171" s="503" t="s">
        <v>270</v>
      </c>
      <c r="H171" s="503"/>
      <c r="I171" s="531">
        <f>L164</f>
        <v>25.007734806629834</v>
      </c>
      <c r="J171" s="531"/>
      <c r="K171" s="533" t="s">
        <v>271</v>
      </c>
      <c r="L171" s="533"/>
      <c r="M171" s="531">
        <f>J164</f>
        <v>46.857142857142854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392">
        <f>I164+C170</f>
        <v>35.5</v>
      </c>
      <c r="C172" s="510" t="s">
        <v>251</v>
      </c>
      <c r="D172" s="511"/>
      <c r="E172" s="528">
        <f>K164+I170</f>
        <v>100.02173913043478</v>
      </c>
      <c r="F172" s="528"/>
      <c r="G172" s="503" t="s">
        <v>274</v>
      </c>
      <c r="H172" s="503"/>
      <c r="I172" s="531">
        <f>B172-E172</f>
        <v>-64.521739130434781</v>
      </c>
      <c r="J172" s="531"/>
      <c r="K172" s="533" t="s">
        <v>275</v>
      </c>
      <c r="L172" s="533"/>
      <c r="M172" s="534">
        <f>IF(ISERROR(I172/E172),"",I172/E172)</f>
        <v>-0.64507715713975222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392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396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389" t="s">
        <v>178</v>
      </c>
      <c r="C178" s="125" t="s">
        <v>179</v>
      </c>
      <c r="D178" s="107">
        <v>5.03</v>
      </c>
      <c r="E178" s="107"/>
      <c r="F178" s="107"/>
      <c r="G178" s="150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11" customFormat="1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>
        <v>20170213</v>
      </c>
      <c r="G181" s="127">
        <v>554</v>
      </c>
      <c r="H181" s="390">
        <f t="shared" si="43"/>
        <v>2786.6200000000003</v>
      </c>
      <c r="I181" s="128">
        <f>6.5*4</f>
        <v>26</v>
      </c>
      <c r="J181" s="128">
        <f t="array" ref="J181">IF(ISERROR(G181/I181),"",G181/I181)</f>
        <v>21.307692307692307</v>
      </c>
      <c r="K181" s="130">
        <f t="array" ref="K181">IF(ISERROR(G181/L181),"",G181/L181)</f>
        <v>29.157894736842106</v>
      </c>
      <c r="L181" s="128">
        <v>19</v>
      </c>
      <c r="M181" s="108">
        <f t="shared" si="44"/>
        <v>-3.1578947368421062</v>
      </c>
      <c r="N181" s="128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39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9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96" t="s">
        <v>190</v>
      </c>
      <c r="D193" s="107">
        <v>4.8</v>
      </c>
      <c r="E193" s="107"/>
      <c r="F193" s="107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96" t="s">
        <v>187</v>
      </c>
      <c r="D194" s="107">
        <v>4.8</v>
      </c>
      <c r="E194" s="107"/>
      <c r="F194" s="107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96" t="s">
        <v>179</v>
      </c>
      <c r="D195" s="107">
        <v>4.8</v>
      </c>
      <c r="E195" s="107"/>
      <c r="F195" s="107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96" t="s">
        <v>199</v>
      </c>
      <c r="D196" s="107">
        <v>4.8</v>
      </c>
      <c r="E196" s="107"/>
      <c r="F196" s="107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37" t="s">
        <v>201</v>
      </c>
      <c r="B199" s="538"/>
      <c r="C199" s="399" t="s">
        <v>202</v>
      </c>
      <c r="D199" s="141"/>
      <c r="E199" s="141"/>
      <c r="F199" s="141"/>
      <c r="G199" s="143">
        <f>SUM(G178:G198)</f>
        <v>554</v>
      </c>
      <c r="H199" s="144">
        <f>SUM(H178:H198)</f>
        <v>2786.6200000000003</v>
      </c>
      <c r="I199" s="144">
        <f>SUM(I178:I198)</f>
        <v>26</v>
      </c>
      <c r="J199" s="129">
        <f t="array" ref="J199">IF(ISERROR(G199/I199),"",G199/I199)</f>
        <v>21.307692307692307</v>
      </c>
      <c r="K199" s="144">
        <f>SUM(K178:K198)</f>
        <v>29.157894736842106</v>
      </c>
      <c r="L199" s="145"/>
      <c r="M199" s="148">
        <f t="shared" ref="M199:AA199" si="50">SUM(M178:M198)</f>
        <v>-3.1578947368421062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389" t="s">
        <v>206</v>
      </c>
      <c r="C200" s="125" t="s">
        <v>199</v>
      </c>
      <c r="D200" s="107">
        <v>5.03</v>
      </c>
      <c r="E200" s="107"/>
      <c r="F200" s="107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89" t="s">
        <v>425</v>
      </c>
      <c r="C201" s="183" t="s">
        <v>427</v>
      </c>
      <c r="D201" s="107">
        <v>5.03</v>
      </c>
      <c r="E201" s="107"/>
      <c r="F201" s="107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89" t="s">
        <v>206</v>
      </c>
      <c r="C202" s="125" t="s">
        <v>186</v>
      </c>
      <c r="D202" s="107">
        <v>5.03</v>
      </c>
      <c r="E202" s="107"/>
      <c r="F202" s="107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89" t="s">
        <v>206</v>
      </c>
      <c r="C203" s="125" t="s">
        <v>203</v>
      </c>
      <c r="D203" s="107">
        <v>5.03</v>
      </c>
      <c r="E203" s="107"/>
      <c r="F203" s="107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89" t="s">
        <v>206</v>
      </c>
      <c r="C204" s="125" t="s">
        <v>207</v>
      </c>
      <c r="D204" s="107">
        <v>5.03</v>
      </c>
      <c r="E204" s="107"/>
      <c r="F204" s="107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89" t="s">
        <v>414</v>
      </c>
      <c r="C205" s="183" t="s">
        <v>415</v>
      </c>
      <c r="D205" s="107">
        <v>5.03</v>
      </c>
      <c r="E205" s="107"/>
      <c r="F205" s="107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89" t="s">
        <v>414</v>
      </c>
      <c r="C206" s="183" t="s">
        <v>416</v>
      </c>
      <c r="D206" s="107">
        <v>5.03</v>
      </c>
      <c r="E206" s="107"/>
      <c r="F206" s="107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89" t="s">
        <v>414</v>
      </c>
      <c r="C207" s="183" t="s">
        <v>61</v>
      </c>
      <c r="D207" s="107">
        <v>5.03</v>
      </c>
      <c r="E207" s="107"/>
      <c r="F207" s="107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89" t="s">
        <v>208</v>
      </c>
      <c r="C208" s="125" t="s">
        <v>179</v>
      </c>
      <c r="D208" s="107">
        <v>5.08</v>
      </c>
      <c r="E208" s="107"/>
      <c r="F208" s="107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89" t="s">
        <v>208</v>
      </c>
      <c r="C209" s="125" t="s">
        <v>204</v>
      </c>
      <c r="D209" s="107">
        <v>5.08</v>
      </c>
      <c r="E209" s="107"/>
      <c r="F209" s="107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89" t="s">
        <v>208</v>
      </c>
      <c r="C210" s="125" t="s">
        <v>205</v>
      </c>
      <c r="D210" s="107">
        <v>5.08</v>
      </c>
      <c r="E210" s="107"/>
      <c r="F210" s="107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89" t="s">
        <v>208</v>
      </c>
      <c r="C211" s="125" t="s">
        <v>186</v>
      </c>
      <c r="D211" s="107">
        <v>5.08</v>
      </c>
      <c r="E211" s="107"/>
      <c r="F211" s="107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89" t="s">
        <v>208</v>
      </c>
      <c r="C212" s="125" t="s">
        <v>203</v>
      </c>
      <c r="D212" s="107">
        <v>5.08</v>
      </c>
      <c r="E212" s="107"/>
      <c r="F212" s="107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s="311" customFormat="1" ht="20.100000000000001" customHeight="1">
      <c r="A213" s="260">
        <v>30100026</v>
      </c>
      <c r="B213" s="389" t="s">
        <v>208</v>
      </c>
      <c r="C213" s="125" t="s">
        <v>199</v>
      </c>
      <c r="D213" s="107">
        <v>5.08</v>
      </c>
      <c r="E213" s="107"/>
      <c r="F213" s="107">
        <v>20170215</v>
      </c>
      <c r="G213" s="127">
        <v>683</v>
      </c>
      <c r="H213" s="390">
        <f t="shared" si="51"/>
        <v>3469.64</v>
      </c>
      <c r="I213" s="128">
        <f>9*2</f>
        <v>18</v>
      </c>
      <c r="J213" s="128">
        <f t="array" ref="J213">IF(ISERROR(G213/I213),"",G213/I213)</f>
        <v>37.944444444444443</v>
      </c>
      <c r="K213" s="130">
        <f t="array" ref="K213">IF(ISERROR(G213/L213),"",G213/L213)</f>
        <v>32.523809523809526</v>
      </c>
      <c r="L213" s="128">
        <v>21</v>
      </c>
      <c r="M213" s="108">
        <f t="shared" si="52"/>
        <v>-14.523809523809526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>
        <f t="shared" si="55"/>
        <v>0</v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389" t="s">
        <v>208</v>
      </c>
      <c r="C214" s="125" t="s">
        <v>187</v>
      </c>
      <c r="D214" s="107">
        <v>5.08</v>
      </c>
      <c r="E214" s="107"/>
      <c r="F214" s="107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389" t="s">
        <v>208</v>
      </c>
      <c r="C215" s="125" t="s">
        <v>207</v>
      </c>
      <c r="D215" s="107">
        <v>5.08</v>
      </c>
      <c r="E215" s="107"/>
      <c r="F215" s="107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389" t="s">
        <v>209</v>
      </c>
      <c r="C216" s="125" t="s">
        <v>194</v>
      </c>
      <c r="D216" s="107">
        <v>5.03</v>
      </c>
      <c r="E216" s="107"/>
      <c r="F216" s="107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389" t="s">
        <v>209</v>
      </c>
      <c r="C217" s="125" t="s">
        <v>179</v>
      </c>
      <c r="D217" s="107">
        <v>5.03</v>
      </c>
      <c r="E217" s="107"/>
      <c r="F217" s="107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11" customFormat="1" ht="20.100000000000001" hidden="1" customHeight="1">
      <c r="A218" s="260">
        <v>30100062</v>
      </c>
      <c r="B218" s="389" t="s">
        <v>209</v>
      </c>
      <c r="C218" s="125" t="s">
        <v>195</v>
      </c>
      <c r="D218" s="107">
        <v>5.03</v>
      </c>
      <c r="E218" s="107"/>
      <c r="F218" s="107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11" customFormat="1" ht="20.100000000000001" hidden="1" customHeight="1">
      <c r="A219" s="260">
        <v>30100031</v>
      </c>
      <c r="B219" s="389" t="s">
        <v>209</v>
      </c>
      <c r="C219" s="125" t="s">
        <v>204</v>
      </c>
      <c r="D219" s="107">
        <v>5.03</v>
      </c>
      <c r="E219" s="107"/>
      <c r="F219" s="107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11" customFormat="1" ht="20.100000000000001" hidden="1" customHeight="1">
      <c r="A220" s="260">
        <v>30100019</v>
      </c>
      <c r="B220" s="389" t="s">
        <v>382</v>
      </c>
      <c r="C220" s="183" t="s">
        <v>383</v>
      </c>
      <c r="D220" s="107">
        <v>5.03</v>
      </c>
      <c r="E220" s="107"/>
      <c r="F220" s="107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11" customFormat="1" ht="20.100000000000001" hidden="1" customHeight="1">
      <c r="A221" s="260">
        <v>30100020</v>
      </c>
      <c r="B221" s="389" t="s">
        <v>382</v>
      </c>
      <c r="C221" s="183" t="s">
        <v>384</v>
      </c>
      <c r="D221" s="107">
        <v>5.03</v>
      </c>
      <c r="E221" s="107"/>
      <c r="F221" s="107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11" customFormat="1" ht="20.100000000000001" hidden="1" customHeight="1">
      <c r="A222" s="260">
        <v>30100021</v>
      </c>
      <c r="B222" s="389" t="s">
        <v>382</v>
      </c>
      <c r="C222" s="183" t="s">
        <v>389</v>
      </c>
      <c r="D222" s="107">
        <v>5.03</v>
      </c>
      <c r="E222" s="107"/>
      <c r="F222" s="107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11" customFormat="1" ht="20.100000000000001" hidden="1" customHeight="1">
      <c r="A223" s="260">
        <v>30100018</v>
      </c>
      <c r="B223" s="389" t="s">
        <v>382</v>
      </c>
      <c r="C223" s="183" t="s">
        <v>391</v>
      </c>
      <c r="D223" s="107">
        <v>5.03</v>
      </c>
      <c r="E223" s="107"/>
      <c r="F223" s="107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11" customFormat="1" ht="20.100000000000001" hidden="1" customHeight="1">
      <c r="A224" s="263">
        <v>30700007</v>
      </c>
      <c r="B224" s="389" t="s">
        <v>418</v>
      </c>
      <c r="C224" s="183" t="s">
        <v>364</v>
      </c>
      <c r="D224" s="107">
        <v>5.03</v>
      </c>
      <c r="E224" s="107"/>
      <c r="F224" s="107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11" customFormat="1" ht="20.100000000000001" hidden="1" customHeight="1">
      <c r="A225" s="263">
        <v>30700006</v>
      </c>
      <c r="B225" s="389" t="s">
        <v>418</v>
      </c>
      <c r="C225" s="183" t="s">
        <v>365</v>
      </c>
      <c r="D225" s="107">
        <v>5.03</v>
      </c>
      <c r="E225" s="107"/>
      <c r="F225" s="107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11" customFormat="1" ht="20.100000000000001" hidden="1" customHeight="1">
      <c r="A226" s="263">
        <v>30700008</v>
      </c>
      <c r="B226" s="389" t="s">
        <v>418</v>
      </c>
      <c r="C226" s="183" t="s">
        <v>366</v>
      </c>
      <c r="D226" s="107">
        <v>5.03</v>
      </c>
      <c r="E226" s="107"/>
      <c r="F226" s="107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11" customFormat="1" ht="20.100000000000001" hidden="1" customHeight="1">
      <c r="A227" s="263">
        <v>30700009</v>
      </c>
      <c r="B227" s="389" t="s">
        <v>418</v>
      </c>
      <c r="C227" s="183" t="s">
        <v>367</v>
      </c>
      <c r="D227" s="107">
        <v>5.03</v>
      </c>
      <c r="E227" s="107"/>
      <c r="F227" s="107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11" customFormat="1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11" customFormat="1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11" customFormat="1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11" customFormat="1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11" customFormat="1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11" customFormat="1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11" customFormat="1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11" customFormat="1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11" customFormat="1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11" customFormat="1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11" customFormat="1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11" customFormat="1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11" customFormat="1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20170215</v>
      </c>
      <c r="G240" s="127">
        <v>106</v>
      </c>
      <c r="H240" s="390">
        <f t="shared" si="51"/>
        <v>533.18000000000006</v>
      </c>
      <c r="I240" s="128">
        <v>4</v>
      </c>
      <c r="J240" s="128">
        <f t="array" ref="J240">IF(ISERROR(G240/I240),"",G240/I240)</f>
        <v>26.5</v>
      </c>
      <c r="K240" s="130">
        <f t="array" ref="K240">IF(ISERROR(G240/L240),"",G240/L240)</f>
        <v>4.9302325581395348</v>
      </c>
      <c r="L240" s="128">
        <v>21.5</v>
      </c>
      <c r="M240" s="108">
        <f t="shared" si="58"/>
        <v>-0.93023255813953476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399" t="s">
        <v>202</v>
      </c>
      <c r="D257" s="141"/>
      <c r="E257" s="141"/>
      <c r="F257" s="141"/>
      <c r="G257" s="143">
        <f>SUM(G200:G256)</f>
        <v>789</v>
      </c>
      <c r="H257" s="144">
        <f>SUM(H200:H256)</f>
        <v>4002.8199999999997</v>
      </c>
      <c r="I257" s="144">
        <f>SUM(I200:I256)</f>
        <v>22</v>
      </c>
      <c r="J257" s="129">
        <f t="array" ref="J257">IF(ISERROR(G257/I257),"",G257/I257)</f>
        <v>35.863636363636367</v>
      </c>
      <c r="K257" s="144">
        <f>SUM(K200:K256)</f>
        <v>37.454042081949062</v>
      </c>
      <c r="L257" s="145"/>
      <c r="M257" s="148">
        <f t="shared" ref="M257:V257" si="59">SUM(M200:M256)</f>
        <v>-15.45404208194906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89" t="s">
        <v>217</v>
      </c>
      <c r="C258" s="125" t="s">
        <v>179</v>
      </c>
      <c r="D258" s="107">
        <v>5.03</v>
      </c>
      <c r="E258" s="107"/>
      <c r="F258" s="107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89" t="s">
        <v>217</v>
      </c>
      <c r="C259" s="125" t="s">
        <v>186</v>
      </c>
      <c r="D259" s="107">
        <v>5.03</v>
      </c>
      <c r="E259" s="107"/>
      <c r="F259" s="107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89" t="s">
        <v>217</v>
      </c>
      <c r="C260" s="125" t="s">
        <v>204</v>
      </c>
      <c r="D260" s="107">
        <v>5.03</v>
      </c>
      <c r="E260" s="107"/>
      <c r="F260" s="107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89" t="s">
        <v>222</v>
      </c>
      <c r="C274" s="125" t="s">
        <v>181</v>
      </c>
      <c r="D274" s="107">
        <v>9.36</v>
      </c>
      <c r="E274" s="107"/>
      <c r="F274" s="107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89" t="s">
        <v>222</v>
      </c>
      <c r="C275" s="125" t="s">
        <v>179</v>
      </c>
      <c r="D275" s="107">
        <v>9.36</v>
      </c>
      <c r="E275" s="107"/>
      <c r="F275" s="107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89" t="s">
        <v>222</v>
      </c>
      <c r="C276" s="125" t="s">
        <v>221</v>
      </c>
      <c r="D276" s="107">
        <v>9.36</v>
      </c>
      <c r="E276" s="107"/>
      <c r="F276" s="107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89" t="s">
        <v>222</v>
      </c>
      <c r="C277" s="125" t="s">
        <v>186</v>
      </c>
      <c r="D277" s="107">
        <v>9.36</v>
      </c>
      <c r="E277" s="107"/>
      <c r="F277" s="107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89" t="s">
        <v>393</v>
      </c>
      <c r="C278" s="183" t="s">
        <v>395</v>
      </c>
      <c r="D278" s="107">
        <v>5</v>
      </c>
      <c r="E278" s="107"/>
      <c r="F278" s="107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s="311" customFormat="1" ht="20.100000000000001" customHeight="1">
      <c r="A279" s="259">
        <v>30400028</v>
      </c>
      <c r="B279" s="389" t="s">
        <v>393</v>
      </c>
      <c r="C279" s="183" t="s">
        <v>402</v>
      </c>
      <c r="D279" s="107">
        <v>5</v>
      </c>
      <c r="E279" s="107"/>
      <c r="F279" s="107">
        <v>20170213</v>
      </c>
      <c r="G279" s="127">
        <v>70</v>
      </c>
      <c r="H279" s="390">
        <f t="shared" si="61"/>
        <v>350</v>
      </c>
      <c r="I279" s="128">
        <v>4</v>
      </c>
      <c r="J279" s="128"/>
      <c r="K279" s="130">
        <f t="array" ref="K279">IF(ISERROR(G279/L279),"",G279/L279)</f>
        <v>14</v>
      </c>
      <c r="L279" s="128">
        <v>5</v>
      </c>
      <c r="M279" s="108">
        <f t="shared" si="66"/>
        <v>-10</v>
      </c>
      <c r="N279" s="128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391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89" t="s">
        <v>404</v>
      </c>
      <c r="C280" s="183" t="s">
        <v>405</v>
      </c>
      <c r="D280" s="107">
        <v>5</v>
      </c>
      <c r="E280" s="107"/>
      <c r="F280" s="107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89" t="s">
        <v>342</v>
      </c>
      <c r="C281" s="183" t="s">
        <v>372</v>
      </c>
      <c r="D281" s="107">
        <v>5</v>
      </c>
      <c r="E281" s="107"/>
      <c r="F281" s="107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89" t="s">
        <v>343</v>
      </c>
      <c r="C282" s="125" t="s">
        <v>345</v>
      </c>
      <c r="D282" s="107">
        <v>5</v>
      </c>
      <c r="E282" s="107"/>
      <c r="F282" s="107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89" t="s">
        <v>343</v>
      </c>
      <c r="C283" s="125" t="s">
        <v>347</v>
      </c>
      <c r="D283" s="107">
        <v>5</v>
      </c>
      <c r="E283" s="107"/>
      <c r="F283" s="107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37" t="s">
        <v>224</v>
      </c>
      <c r="B292" s="538"/>
      <c r="C292" s="399" t="s">
        <v>202</v>
      </c>
      <c r="D292" s="141"/>
      <c r="E292" s="141"/>
      <c r="F292" s="141"/>
      <c r="G292" s="143">
        <f>SUM(G258:G291)</f>
        <v>70</v>
      </c>
      <c r="H292" s="144">
        <f>SUM(H258:H291)</f>
        <v>350</v>
      </c>
      <c r="I292" s="144">
        <f>SUM(I258:I291)</f>
        <v>4</v>
      </c>
      <c r="J292" s="129">
        <f t="array" ref="J292">IF(ISERROR(G292/I292),"",G292/I292)</f>
        <v>17.5</v>
      </c>
      <c r="K292" s="144">
        <f>SUM(K258:K291)</f>
        <v>14</v>
      </c>
      <c r="L292" s="145"/>
      <c r="M292" s="148">
        <f t="shared" ref="M292:V292" si="70">SUM(M258:M291)</f>
        <v>-10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95" t="s">
        <v>203</v>
      </c>
      <c r="D297" s="107">
        <v>5.03</v>
      </c>
      <c r="E297" s="107"/>
      <c r="F297" s="107"/>
      <c r="G297" s="150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95" t="s">
        <v>228</v>
      </c>
      <c r="D300" s="107">
        <v>5.03</v>
      </c>
      <c r="E300" s="107"/>
      <c r="F300" s="107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95" t="s">
        <v>212</v>
      </c>
      <c r="D301" s="107">
        <v>5.03</v>
      </c>
      <c r="E301" s="107"/>
      <c r="F301" s="107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95" t="s">
        <v>203</v>
      </c>
      <c r="D302" s="107">
        <v>5.03</v>
      </c>
      <c r="E302" s="107"/>
      <c r="F302" s="107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95" t="s">
        <v>186</v>
      </c>
      <c r="D303" s="107">
        <v>5.03</v>
      </c>
      <c r="E303" s="107"/>
      <c r="F303" s="107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95" t="s">
        <v>228</v>
      </c>
      <c r="D304" s="107">
        <v>5.03</v>
      </c>
      <c r="E304" s="107"/>
      <c r="F304" s="107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95" t="s">
        <v>199</v>
      </c>
      <c r="D305" s="107">
        <v>5.03</v>
      </c>
      <c r="E305" s="107"/>
      <c r="F305" s="107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39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39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96"/>
      <c r="D320" s="107">
        <v>3.65</v>
      </c>
      <c r="E320" s="107"/>
      <c r="F320" s="105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96"/>
      <c r="D321" s="107">
        <v>6.58</v>
      </c>
      <c r="E321" s="107"/>
      <c r="F321" s="107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96"/>
      <c r="D322" s="107">
        <v>7.8</v>
      </c>
      <c r="E322" s="107"/>
      <c r="F322" s="107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96"/>
      <c r="D323" s="107">
        <v>4.4000000000000004</v>
      </c>
      <c r="E323" s="107"/>
      <c r="F323" s="107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96"/>
      <c r="D324" s="107"/>
      <c r="E324" s="107"/>
      <c r="F324" s="107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96" t="s">
        <v>239</v>
      </c>
      <c r="C325" s="396" t="s">
        <v>179</v>
      </c>
      <c r="D325" s="107">
        <v>6.04</v>
      </c>
      <c r="E325" s="107"/>
      <c r="F325" s="107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96" t="s">
        <v>239</v>
      </c>
      <c r="C326" s="396" t="s">
        <v>186</v>
      </c>
      <c r="D326" s="107">
        <v>6.04</v>
      </c>
      <c r="E326" s="107"/>
      <c r="F326" s="107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96" t="s">
        <v>440</v>
      </c>
      <c r="C327" s="396" t="s">
        <v>179</v>
      </c>
      <c r="D327" s="107">
        <v>6</v>
      </c>
      <c r="E327" s="107"/>
      <c r="F327" s="107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96" t="s">
        <v>440</v>
      </c>
      <c r="C328" s="396" t="s">
        <v>60</v>
      </c>
      <c r="D328" s="107">
        <v>6</v>
      </c>
      <c r="E328" s="107"/>
      <c r="F328" s="107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89" t="s">
        <v>240</v>
      </c>
      <c r="C329" s="125"/>
      <c r="D329" s="107">
        <v>7.3</v>
      </c>
      <c r="E329" s="107"/>
      <c r="F329" s="107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89" t="s">
        <v>241</v>
      </c>
      <c r="C330" s="125"/>
      <c r="D330" s="107">
        <f>78*120/1000</f>
        <v>9.36</v>
      </c>
      <c r="E330" s="107"/>
      <c r="F330" s="107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89" t="s">
        <v>242</v>
      </c>
      <c r="C331" s="125"/>
      <c r="D331" s="107">
        <v>4.5</v>
      </c>
      <c r="E331" s="107"/>
      <c r="F331" s="107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89" t="s">
        <v>243</v>
      </c>
      <c r="C332" s="125"/>
      <c r="D332" s="107">
        <v>4.5</v>
      </c>
      <c r="E332" s="107"/>
      <c r="F332" s="107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37" t="s">
        <v>244</v>
      </c>
      <c r="B334" s="538"/>
      <c r="C334" s="39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1413</v>
      </c>
      <c r="H335" s="152">
        <f>SUM(H199,H257,H292,H308,H319,H334)</f>
        <v>7139.4400000000005</v>
      </c>
      <c r="I335" s="152">
        <f>SUM(I199,I257,I292,I308,I319,I334)</f>
        <v>52</v>
      </c>
      <c r="J335" s="153">
        <f t="array" ref="J335">IF(ISERROR(G335/I335),"",G335/I335)</f>
        <v>27.173076923076923</v>
      </c>
      <c r="K335" s="152">
        <f>SUM(K199,K257,K292,K308,K319,K334)</f>
        <v>80.611936818791165</v>
      </c>
      <c r="L335" s="153">
        <f>IF(ISERROR(G335/K335),"",G335/K335)</f>
        <v>17.528421419476683</v>
      </c>
      <c r="M335" s="152">
        <f t="shared" ref="M335:AA335" si="85">SUM(M199,M257,M292,M308,M319,M334)</f>
        <v>-28.611936818791165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392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392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392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392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392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392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392">
        <f>G335</f>
        <v>1413</v>
      </c>
      <c r="C342" s="513" t="s">
        <v>269</v>
      </c>
      <c r="D342" s="512"/>
      <c r="E342" s="503">
        <f>H335</f>
        <v>7139.4400000000005</v>
      </c>
      <c r="F342" s="503"/>
      <c r="G342" s="503" t="s">
        <v>270</v>
      </c>
      <c r="H342" s="503"/>
      <c r="I342" s="531">
        <f>L335</f>
        <v>17.528421419476683</v>
      </c>
      <c r="J342" s="531"/>
      <c r="K342" s="533" t="s">
        <v>271</v>
      </c>
      <c r="L342" s="533"/>
      <c r="M342" s="531">
        <f>J335</f>
        <v>27.173076923076923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392">
        <f>I335+C341</f>
        <v>54</v>
      </c>
      <c r="C343" s="510" t="s">
        <v>251</v>
      </c>
      <c r="D343" s="511"/>
      <c r="E343" s="528">
        <f>K335+I341</f>
        <v>110.61193681879116</v>
      </c>
      <c r="F343" s="528"/>
      <c r="G343" s="503" t="s">
        <v>274</v>
      </c>
      <c r="H343" s="503"/>
      <c r="I343" s="531">
        <f>B343-E343</f>
        <v>-56.611936818791165</v>
      </c>
      <c r="J343" s="531"/>
      <c r="K343" s="533" t="s">
        <v>275</v>
      </c>
      <c r="L343" s="533"/>
      <c r="M343" s="534">
        <f>IF(ISERROR(I343/E343),"",I343/E343)</f>
        <v>-0.51180675835678635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392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396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389" t="s">
        <v>178</v>
      </c>
      <c r="C349" s="125" t="s">
        <v>179</v>
      </c>
      <c r="D349" s="107">
        <v>5.03</v>
      </c>
      <c r="E349" s="107"/>
      <c r="F349" s="107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9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96" t="s">
        <v>190</v>
      </c>
      <c r="D364" s="107">
        <v>4.8</v>
      </c>
      <c r="E364" s="107"/>
      <c r="F364" s="107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96" t="s">
        <v>187</v>
      </c>
      <c r="D365" s="107">
        <v>4.8</v>
      </c>
      <c r="E365" s="107"/>
      <c r="F365" s="107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96" t="s">
        <v>179</v>
      </c>
      <c r="D366" s="107">
        <v>4.8</v>
      </c>
      <c r="E366" s="107"/>
      <c r="F366" s="107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96" t="s">
        <v>199</v>
      </c>
      <c r="D367" s="107">
        <v>4.8</v>
      </c>
      <c r="E367" s="107"/>
      <c r="F367" s="107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39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389" t="s">
        <v>206</v>
      </c>
      <c r="C371" s="125" t="s">
        <v>199</v>
      </c>
      <c r="D371" s="107">
        <v>5.03</v>
      </c>
      <c r="E371" s="107"/>
      <c r="F371" s="107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89" t="s">
        <v>425</v>
      </c>
      <c r="C372" s="183" t="s">
        <v>427</v>
      </c>
      <c r="D372" s="107">
        <v>5.03</v>
      </c>
      <c r="E372" s="107"/>
      <c r="F372" s="107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89" t="s">
        <v>206</v>
      </c>
      <c r="C373" s="125" t="s">
        <v>186</v>
      </c>
      <c r="D373" s="107">
        <v>5.03</v>
      </c>
      <c r="E373" s="107"/>
      <c r="F373" s="107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89" t="s">
        <v>206</v>
      </c>
      <c r="C374" s="125" t="s">
        <v>203</v>
      </c>
      <c r="D374" s="107">
        <v>5.03</v>
      </c>
      <c r="E374" s="107"/>
      <c r="F374" s="107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89" t="s">
        <v>206</v>
      </c>
      <c r="C375" s="125" t="s">
        <v>207</v>
      </c>
      <c r="D375" s="107">
        <v>5.03</v>
      </c>
      <c r="E375" s="107"/>
      <c r="F375" s="107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89" t="s">
        <v>414</v>
      </c>
      <c r="C376" s="183" t="s">
        <v>415</v>
      </c>
      <c r="D376" s="107"/>
      <c r="E376" s="107"/>
      <c r="F376" s="107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89" t="s">
        <v>414</v>
      </c>
      <c r="C377" s="183" t="s">
        <v>416</v>
      </c>
      <c r="D377" s="107"/>
      <c r="E377" s="107"/>
      <c r="F377" s="107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89" t="s">
        <v>414</v>
      </c>
      <c r="C378" s="183" t="s">
        <v>61</v>
      </c>
      <c r="D378" s="107"/>
      <c r="E378" s="107"/>
      <c r="F378" s="107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89" t="s">
        <v>208</v>
      </c>
      <c r="C379" s="125" t="s">
        <v>179</v>
      </c>
      <c r="D379" s="107">
        <v>5.08</v>
      </c>
      <c r="E379" s="107"/>
      <c r="F379" s="107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89" t="s">
        <v>208</v>
      </c>
      <c r="C380" s="125" t="s">
        <v>204</v>
      </c>
      <c r="D380" s="107">
        <v>5.08</v>
      </c>
      <c r="E380" s="107"/>
      <c r="F380" s="107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89" t="s">
        <v>208</v>
      </c>
      <c r="C381" s="125" t="s">
        <v>205</v>
      </c>
      <c r="D381" s="107">
        <v>5.08</v>
      </c>
      <c r="E381" s="107"/>
      <c r="F381" s="107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89" t="s">
        <v>208</v>
      </c>
      <c r="C382" s="125" t="s">
        <v>186</v>
      </c>
      <c r="D382" s="107">
        <v>5.08</v>
      </c>
      <c r="E382" s="107"/>
      <c r="F382" s="107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89" t="s">
        <v>208</v>
      </c>
      <c r="C383" s="125" t="s">
        <v>203</v>
      </c>
      <c r="D383" s="107">
        <v>5.08</v>
      </c>
      <c r="E383" s="107"/>
      <c r="F383" s="107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89" t="s">
        <v>208</v>
      </c>
      <c r="C384" s="125" t="s">
        <v>199</v>
      </c>
      <c r="D384" s="107">
        <v>5.08</v>
      </c>
      <c r="E384" s="107"/>
      <c r="F384" s="107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89" t="s">
        <v>208</v>
      </c>
      <c r="C385" s="125" t="s">
        <v>187</v>
      </c>
      <c r="D385" s="107">
        <v>5.08</v>
      </c>
      <c r="E385" s="107"/>
      <c r="F385" s="107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89" t="s">
        <v>208</v>
      </c>
      <c r="C386" s="125" t="s">
        <v>207</v>
      </c>
      <c r="D386" s="107">
        <v>5.08</v>
      </c>
      <c r="E386" s="107"/>
      <c r="F386" s="107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89" t="s">
        <v>209</v>
      </c>
      <c r="C387" s="125" t="s">
        <v>194</v>
      </c>
      <c r="D387" s="107">
        <v>5.03</v>
      </c>
      <c r="E387" s="107"/>
      <c r="F387" s="107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89" t="s">
        <v>209</v>
      </c>
      <c r="C388" s="125" t="s">
        <v>179</v>
      </c>
      <c r="D388" s="107">
        <v>5.03</v>
      </c>
      <c r="E388" s="107"/>
      <c r="F388" s="107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89" t="s">
        <v>209</v>
      </c>
      <c r="C389" s="125" t="s">
        <v>195</v>
      </c>
      <c r="D389" s="107">
        <v>5.03</v>
      </c>
      <c r="E389" s="107"/>
      <c r="F389" s="107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89" t="s">
        <v>209</v>
      </c>
      <c r="C390" s="125" t="s">
        <v>204</v>
      </c>
      <c r="D390" s="107">
        <v>5.03</v>
      </c>
      <c r="E390" s="107"/>
      <c r="F390" s="107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89" t="s">
        <v>382</v>
      </c>
      <c r="C391" s="183" t="s">
        <v>383</v>
      </c>
      <c r="D391" s="107">
        <v>5.03</v>
      </c>
      <c r="E391" s="107"/>
      <c r="F391" s="107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89" t="s">
        <v>382</v>
      </c>
      <c r="C392" s="183" t="s">
        <v>384</v>
      </c>
      <c r="D392" s="107">
        <v>5.03</v>
      </c>
      <c r="E392" s="107"/>
      <c r="F392" s="107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89" t="s">
        <v>382</v>
      </c>
      <c r="C393" s="183" t="s">
        <v>389</v>
      </c>
      <c r="D393" s="107">
        <v>5.03</v>
      </c>
      <c r="E393" s="107"/>
      <c r="F393" s="107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89" t="s">
        <v>382</v>
      </c>
      <c r="C394" s="183" t="s">
        <v>391</v>
      </c>
      <c r="D394" s="107">
        <v>5.03</v>
      </c>
      <c r="E394" s="107"/>
      <c r="F394" s="107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89" t="s">
        <v>418</v>
      </c>
      <c r="C395" s="183" t="s">
        <v>364</v>
      </c>
      <c r="D395" s="107">
        <v>5.03</v>
      </c>
      <c r="E395" s="107"/>
      <c r="F395" s="107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89" t="s">
        <v>418</v>
      </c>
      <c r="C396" s="183" t="s">
        <v>365</v>
      </c>
      <c r="D396" s="107">
        <v>5.03</v>
      </c>
      <c r="E396" s="107"/>
      <c r="F396" s="107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89" t="s">
        <v>418</v>
      </c>
      <c r="C397" s="183" t="s">
        <v>366</v>
      </c>
      <c r="D397" s="107">
        <v>5.03</v>
      </c>
      <c r="E397" s="107"/>
      <c r="F397" s="107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89" t="s">
        <v>418</v>
      </c>
      <c r="C398" s="183" t="s">
        <v>367</v>
      </c>
      <c r="D398" s="107">
        <v>5.03</v>
      </c>
      <c r="E398" s="107"/>
      <c r="F398" s="107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39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89" t="s">
        <v>217</v>
      </c>
      <c r="C429" s="125" t="s">
        <v>179</v>
      </c>
      <c r="D429" s="107">
        <v>5.03</v>
      </c>
      <c r="E429" s="107"/>
      <c r="F429" s="107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89" t="s">
        <v>217</v>
      </c>
      <c r="C430" s="125" t="s">
        <v>186</v>
      </c>
      <c r="D430" s="107">
        <v>5.03</v>
      </c>
      <c r="E430" s="107"/>
      <c r="F430" s="107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89" t="s">
        <v>217</v>
      </c>
      <c r="C431" s="125" t="s">
        <v>204</v>
      </c>
      <c r="D431" s="107">
        <v>5.03</v>
      </c>
      <c r="E431" s="107"/>
      <c r="F431" s="107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s="311" customFormat="1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>
        <v>20170213</v>
      </c>
      <c r="G434" s="127">
        <f>48+108</f>
        <v>156</v>
      </c>
      <c r="H434" s="390">
        <f t="shared" si="105"/>
        <v>784.68000000000006</v>
      </c>
      <c r="I434" s="128">
        <f>8.5+9</f>
        <v>17.5</v>
      </c>
      <c r="J434" s="128">
        <f t="array" ref="J434">IF(ISERROR(G434/I434),"",G434/I434)</f>
        <v>8.9142857142857146</v>
      </c>
      <c r="K434" s="130">
        <f t="array" ref="K434">IF(ISERROR(G434/L434),"",G434/L434)</f>
        <v>16.774193548387096</v>
      </c>
      <c r="L434" s="128">
        <v>9.3000000000000007</v>
      </c>
      <c r="M434" s="108">
        <f t="shared" si="106"/>
        <v>0.72580645161290391</v>
      </c>
      <c r="N434" s="128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391">
        <f t="shared" si="104"/>
        <v>0</v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89" t="s">
        <v>222</v>
      </c>
      <c r="C445" s="125" t="s">
        <v>181</v>
      </c>
      <c r="D445" s="107">
        <v>9.36</v>
      </c>
      <c r="E445" s="107"/>
      <c r="F445" s="107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89" t="s">
        <v>222</v>
      </c>
      <c r="C446" s="125" t="s">
        <v>179</v>
      </c>
      <c r="D446" s="107">
        <v>9.36</v>
      </c>
      <c r="E446" s="107"/>
      <c r="F446" s="107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89" t="s">
        <v>222</v>
      </c>
      <c r="C447" s="125" t="s">
        <v>221</v>
      </c>
      <c r="D447" s="107">
        <v>9.36</v>
      </c>
      <c r="E447" s="107"/>
      <c r="F447" s="107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89" t="s">
        <v>222</v>
      </c>
      <c r="C448" s="125" t="s">
        <v>186</v>
      </c>
      <c r="D448" s="107">
        <v>9.36</v>
      </c>
      <c r="E448" s="107"/>
      <c r="F448" s="107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89" t="s">
        <v>393</v>
      </c>
      <c r="C449" s="183" t="s">
        <v>395</v>
      </c>
      <c r="D449" s="107">
        <v>5</v>
      </c>
      <c r="E449" s="107"/>
      <c r="F449" s="107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89" t="s">
        <v>393</v>
      </c>
      <c r="C450" s="183" t="s">
        <v>402</v>
      </c>
      <c r="D450" s="107">
        <v>5</v>
      </c>
      <c r="E450" s="107"/>
      <c r="F450" s="107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89" t="s">
        <v>404</v>
      </c>
      <c r="C451" s="183" t="s">
        <v>405</v>
      </c>
      <c r="D451" s="107">
        <v>5</v>
      </c>
      <c r="E451" s="107"/>
      <c r="F451" s="107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89" t="s">
        <v>342</v>
      </c>
      <c r="C452" s="183" t="s">
        <v>372</v>
      </c>
      <c r="D452" s="107">
        <v>5</v>
      </c>
      <c r="E452" s="107"/>
      <c r="F452" s="107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89" t="s">
        <v>343</v>
      </c>
      <c r="C453" s="125" t="s">
        <v>345</v>
      </c>
      <c r="D453" s="107">
        <v>5</v>
      </c>
      <c r="E453" s="107"/>
      <c r="F453" s="107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89" t="s">
        <v>343</v>
      </c>
      <c r="C454" s="125" t="s">
        <v>347</v>
      </c>
      <c r="D454" s="107">
        <v>5</v>
      </c>
      <c r="E454" s="107"/>
      <c r="F454" s="107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37" t="s">
        <v>224</v>
      </c>
      <c r="B463" s="538"/>
      <c r="C463" s="399" t="s">
        <v>202</v>
      </c>
      <c r="D463" s="141"/>
      <c r="E463" s="141"/>
      <c r="F463" s="141"/>
      <c r="G463" s="143">
        <f>SUM(G429:G462)</f>
        <v>156</v>
      </c>
      <c r="H463" s="144">
        <f>SUM(H429:H462)</f>
        <v>784.68000000000006</v>
      </c>
      <c r="I463" s="144">
        <f>SUM(I429:I462)</f>
        <v>17.5</v>
      </c>
      <c r="J463" s="129">
        <f t="array" ref="J463">IF(ISERROR(G463/I463),"",G463/I463)</f>
        <v>8.9142857142857146</v>
      </c>
      <c r="K463" s="144">
        <f>SUM(K429:K462)</f>
        <v>16.774193548387096</v>
      </c>
      <c r="L463" s="145"/>
      <c r="M463" s="148">
        <f t="shared" ref="M463:V463" si="114">SUM(M429:M462)</f>
        <v>0.72580645161290391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95" t="s">
        <v>203</v>
      </c>
      <c r="D468" s="107">
        <v>5.03</v>
      </c>
      <c r="E468" s="107"/>
      <c r="F468" s="107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95" t="s">
        <v>228</v>
      </c>
      <c r="D471" s="107">
        <v>5.03</v>
      </c>
      <c r="E471" s="107"/>
      <c r="F471" s="107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95" t="s">
        <v>212</v>
      </c>
      <c r="D472" s="107">
        <v>5.03</v>
      </c>
      <c r="E472" s="107"/>
      <c r="F472" s="107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95" t="s">
        <v>203</v>
      </c>
      <c r="D473" s="107">
        <v>5.03</v>
      </c>
      <c r="E473" s="107"/>
      <c r="F473" s="107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95" t="s">
        <v>186</v>
      </c>
      <c r="D474" s="107">
        <v>5.03</v>
      </c>
      <c r="E474" s="107"/>
      <c r="F474" s="107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95" t="s">
        <v>228</v>
      </c>
      <c r="D475" s="107">
        <v>5.03</v>
      </c>
      <c r="E475" s="107"/>
      <c r="F475" s="107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95" t="s">
        <v>199</v>
      </c>
      <c r="D476" s="107">
        <v>5.03</v>
      </c>
      <c r="E476" s="107"/>
      <c r="F476" s="107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39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39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96"/>
      <c r="D491" s="107">
        <v>3.65</v>
      </c>
      <c r="E491" s="107"/>
      <c r="F491" s="105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96"/>
      <c r="D492" s="107">
        <v>6.58</v>
      </c>
      <c r="E492" s="107"/>
      <c r="F492" s="107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96"/>
      <c r="D493" s="107">
        <v>7.8</v>
      </c>
      <c r="E493" s="107"/>
      <c r="F493" s="107">
        <v>20170213</v>
      </c>
      <c r="G493" s="127">
        <v>170</v>
      </c>
      <c r="H493" s="390">
        <f t="shared" si="127"/>
        <v>1326</v>
      </c>
      <c r="I493" s="128">
        <f>8*2+9.5*2</f>
        <v>35</v>
      </c>
      <c r="J493" s="128">
        <f t="array" ref="J493">IF(ISERROR(G493/I493),"",G493/I493)</f>
        <v>4.8571428571428568</v>
      </c>
      <c r="K493" s="130">
        <f t="array" ref="K493">IF(ISERROR(G493/L493),"",G493/L493)</f>
        <v>36.956521739130437</v>
      </c>
      <c r="L493" s="128">
        <v>4.5999999999999996</v>
      </c>
      <c r="M493" s="108">
        <f>IF(ISERROR(I493-K493),"",I493-K493)</f>
        <v>-1.9565217391304373</v>
      </c>
      <c r="N493" s="128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391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96"/>
      <c r="D494" s="107">
        <v>4.4000000000000004</v>
      </c>
      <c r="E494" s="107"/>
      <c r="F494" s="107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96"/>
      <c r="D496" s="107"/>
      <c r="E496" s="107"/>
      <c r="F496" s="107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96" t="s">
        <v>239</v>
      </c>
      <c r="C497" s="396" t="s">
        <v>179</v>
      </c>
      <c r="D497" s="107">
        <v>6.04</v>
      </c>
      <c r="E497" s="107"/>
      <c r="F497" s="107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96" t="s">
        <v>239</v>
      </c>
      <c r="C498" s="396" t="s">
        <v>186</v>
      </c>
      <c r="D498" s="107">
        <v>6.04</v>
      </c>
      <c r="E498" s="107"/>
      <c r="F498" s="107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96" t="s">
        <v>440</v>
      </c>
      <c r="C499" s="396" t="s">
        <v>179</v>
      </c>
      <c r="D499" s="107"/>
      <c r="E499" s="107"/>
      <c r="F499" s="107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96" t="s">
        <v>440</v>
      </c>
      <c r="C500" s="396" t="s">
        <v>186</v>
      </c>
      <c r="D500" s="107"/>
      <c r="E500" s="107"/>
      <c r="F500" s="107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89" t="s">
        <v>240</v>
      </c>
      <c r="C501" s="125"/>
      <c r="D501" s="107">
        <v>7.3</v>
      </c>
      <c r="E501" s="107"/>
      <c r="F501" s="107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89" t="s">
        <v>241</v>
      </c>
      <c r="C502" s="125"/>
      <c r="D502" s="107">
        <f>78*120/1000</f>
        <v>9.36</v>
      </c>
      <c r="E502" s="107"/>
      <c r="F502" s="107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89" t="s">
        <v>242</v>
      </c>
      <c r="C503" s="125"/>
      <c r="D503" s="107">
        <v>4.5</v>
      </c>
      <c r="E503" s="107"/>
      <c r="F503" s="107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89" t="s">
        <v>243</v>
      </c>
      <c r="C504" s="125"/>
      <c r="D504" s="107">
        <v>4.5</v>
      </c>
      <c r="E504" s="107"/>
      <c r="F504" s="107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89"/>
      <c r="C505" s="125"/>
      <c r="D505" s="107"/>
      <c r="E505" s="107"/>
      <c r="F505" s="107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399" t="s">
        <v>202</v>
      </c>
      <c r="D506" s="141"/>
      <c r="E506" s="141"/>
      <c r="F506" s="141"/>
      <c r="G506" s="143">
        <f>SUM(G491:G505)</f>
        <v>170</v>
      </c>
      <c r="H506" s="144">
        <f>SUM(H491:H501)</f>
        <v>1326</v>
      </c>
      <c r="I506" s="144">
        <f>SUM(I491:I505)</f>
        <v>35</v>
      </c>
      <c r="J506" s="129">
        <f t="array" ref="J506">IF(ISERROR(G506/I506),"",G506/I506)</f>
        <v>4.8571428571428568</v>
      </c>
      <c r="K506" s="144">
        <f>SUM(K491:K501)</f>
        <v>36.956521739130437</v>
      </c>
      <c r="L506" s="145"/>
      <c r="M506" s="148">
        <f t="shared" ref="M506:AA506" si="128">SUM(M491:M501)</f>
        <v>-1.9565217391304373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326</v>
      </c>
      <c r="H507" s="152">
        <f>SUM(H370,H428,H463,H479,H490,H506)</f>
        <v>2110.6800000000003</v>
      </c>
      <c r="I507" s="152">
        <f>SUM(I370,I428,I463,I479,I490,I506)</f>
        <v>52.5</v>
      </c>
      <c r="J507" s="153">
        <f t="array" ref="J507">IF(ISERROR(G507/I507),"",G507/I507)</f>
        <v>6.2095238095238097</v>
      </c>
      <c r="K507" s="152">
        <f>SUM(K370,K428,K463,K479,K490,K506)</f>
        <v>53.730715287517533</v>
      </c>
      <c r="L507" s="153">
        <f>IF(ISERROR(G507/K507),"",G507/K507)</f>
        <v>6.0672931349517096</v>
      </c>
      <c r="M507" s="152">
        <f t="shared" ref="M507:V507" si="129">SUM(M370,M428,M463,M479,M490,M506)</f>
        <v>-1.2307152875175333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392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392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392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392" t="s">
        <v>262</v>
      </c>
      <c r="C511" s="525" t="s">
        <v>534</v>
      </c>
      <c r="D511" s="526"/>
      <c r="E511" s="536" t="e">
        <f>C511*11</f>
        <v>#VALUE!</v>
      </c>
      <c r="F511" s="536"/>
      <c r="G511" s="503">
        <v>0</v>
      </c>
      <c r="H511" s="503"/>
      <c r="I511" s="536">
        <f>G511*11</f>
        <v>0</v>
      </c>
      <c r="J511" s="536"/>
      <c r="K511" s="536" t="e">
        <f>E511-I511</f>
        <v>#VALUE!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392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392" t="s">
        <v>266</v>
      </c>
      <c r="C513" s="535">
        <f>SUM(C509:D512)</f>
        <v>1</v>
      </c>
      <c r="D513" s="509"/>
      <c r="E513" s="536" t="e">
        <f>SUM(E509:F512)</f>
        <v>#VALUE!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 t="e">
        <f>SUM(K509:L512)</f>
        <v>#VALUE!</v>
      </c>
      <c r="L513" s="536"/>
      <c r="M513" s="534" t="str">
        <f>IF(ISERROR(K513/E513),"",K513/E513)</f>
        <v/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392">
        <f>G507</f>
        <v>326</v>
      </c>
      <c r="C514" s="513" t="s">
        <v>269</v>
      </c>
      <c r="D514" s="512"/>
      <c r="E514" s="503">
        <f>H507</f>
        <v>2110.6800000000003</v>
      </c>
      <c r="F514" s="503"/>
      <c r="G514" s="503" t="s">
        <v>270</v>
      </c>
      <c r="H514" s="503"/>
      <c r="I514" s="531">
        <f>L507</f>
        <v>6.0672931349517096</v>
      </c>
      <c r="J514" s="531"/>
      <c r="K514" s="533" t="s">
        <v>271</v>
      </c>
      <c r="L514" s="533"/>
      <c r="M514" s="531">
        <f>J507</f>
        <v>6.2095238095238097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392">
        <f>I507+C513</f>
        <v>53.5</v>
      </c>
      <c r="C515" s="510" t="s">
        <v>251</v>
      </c>
      <c r="D515" s="511"/>
      <c r="E515" s="528">
        <f>K507+I513</f>
        <v>64.73071528751754</v>
      </c>
      <c r="F515" s="528"/>
      <c r="G515" s="503" t="s">
        <v>274</v>
      </c>
      <c r="H515" s="503"/>
      <c r="I515" s="531">
        <f>B515-E515</f>
        <v>-11.23071528751754</v>
      </c>
      <c r="J515" s="531"/>
      <c r="K515" s="533" t="s">
        <v>275</v>
      </c>
      <c r="L515" s="533"/>
      <c r="M515" s="534">
        <f>IF(ISERROR(I515/E515),"",I515/E515)</f>
        <v>-0.17349901414859284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392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39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3215</v>
      </c>
      <c r="D519" s="526"/>
      <c r="E519" s="516" t="s">
        <v>269</v>
      </c>
      <c r="F519" s="516"/>
      <c r="G519" s="528">
        <f>SUM(E171,E342,E514)</f>
        <v>16684.120000000003</v>
      </c>
      <c r="H519" s="528"/>
      <c r="I519" s="503" t="s">
        <v>270</v>
      </c>
      <c r="J519" s="516"/>
      <c r="K519" s="525">
        <f>IF(ISERROR(C519/G520),"",C519/G520)</f>
        <v>11.675438445619195</v>
      </c>
      <c r="L519" s="526"/>
      <c r="M519" s="503" t="s">
        <v>271</v>
      </c>
      <c r="N519" s="503"/>
      <c r="O519" s="504">
        <f t="array" ref="O519">IF(ISERROR(C519/C520),"",C519/C520)</f>
        <v>22.482517482517483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143</v>
      </c>
      <c r="D520" s="526"/>
      <c r="E520" s="503" t="s">
        <v>251</v>
      </c>
      <c r="F520" s="503"/>
      <c r="G520" s="528">
        <f>SUM(E172,E343,E515)</f>
        <v>275.36439123674347</v>
      </c>
      <c r="H520" s="528"/>
      <c r="I520" s="510" t="s">
        <v>274</v>
      </c>
      <c r="J520" s="511"/>
      <c r="K520" s="513">
        <f>C520-G520</f>
        <v>-132.36439123674347</v>
      </c>
      <c r="L520" s="512"/>
      <c r="M520" s="513" t="s">
        <v>275</v>
      </c>
      <c r="N520" s="512"/>
      <c r="O520" s="517">
        <f>IF(ISERROR(K520/C520),"",K520/C520)</f>
        <v>-0.92562511354366062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9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725</v>
      </c>
      <c r="D524" s="511"/>
      <c r="E524" s="506">
        <f>IF(ISERROR(C524/C530),"",C524/C530)</f>
        <v>0.22550544323483671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1647</v>
      </c>
      <c r="D525" s="511"/>
      <c r="E525" s="506">
        <f>IF(ISERROR(C525/C530),"",C525/C530)</f>
        <v>0.51228615863141524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316</v>
      </c>
      <c r="D526" s="511"/>
      <c r="E526" s="506">
        <f>IF(ISERROR(C526/C530),"",C526/C530)</f>
        <v>9.8289269051321931E-2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357</v>
      </c>
      <c r="D527" s="511"/>
      <c r="E527" s="506">
        <f>IF(ISERROR(C527/C530),"",C527/C530)</f>
        <v>0.11104199066874028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170</v>
      </c>
      <c r="D529" s="511"/>
      <c r="E529" s="506">
        <f>IF(ISERROR(C529/C530),"",C529/C530)</f>
        <v>5.2877138413685847E-2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3215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396" t="s">
        <v>309</v>
      </c>
      <c r="D532" s="396" t="s">
        <v>310</v>
      </c>
      <c r="E532" s="396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34" activePane="bottomRight" state="frozen"/>
      <selection activeCell="E487" sqref="E487"/>
      <selection pane="topRight" activeCell="E487" sqref="E487"/>
      <selection pane="bottomLeft" activeCell="E487" sqref="E487"/>
      <selection pane="bottomRight" activeCell="B70" sqref="B70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01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04" t="s">
        <v>178</v>
      </c>
      <c r="C7" s="125" t="s">
        <v>179</v>
      </c>
      <c r="D7" s="107">
        <v>5.03</v>
      </c>
      <c r="E7" s="107"/>
      <c r="F7" s="107"/>
      <c r="G7" s="127"/>
      <c r="H7" s="41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03"/>
      <c r="P7" s="403"/>
      <c r="Q7" s="403"/>
      <c r="R7" s="403"/>
      <c r="S7" s="403"/>
      <c r="T7" s="403"/>
      <c r="U7" s="40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1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03"/>
      <c r="Q8" s="403"/>
      <c r="R8" s="403"/>
      <c r="S8" s="403"/>
      <c r="T8" s="403"/>
      <c r="U8" s="40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1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03"/>
      <c r="P9" s="403"/>
      <c r="Q9" s="403"/>
      <c r="R9" s="403"/>
      <c r="S9" s="403"/>
      <c r="T9" s="403"/>
      <c r="U9" s="40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1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03"/>
      <c r="P10" s="403"/>
      <c r="Q10" s="403"/>
      <c r="R10" s="403"/>
      <c r="S10" s="403"/>
      <c r="T10" s="403"/>
      <c r="U10" s="40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1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03"/>
      <c r="P11" s="403"/>
      <c r="Q11" s="403"/>
      <c r="R11" s="403"/>
      <c r="S11" s="403"/>
      <c r="T11" s="403"/>
      <c r="U11" s="40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12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03"/>
      <c r="P12" s="403"/>
      <c r="Q12" s="403"/>
      <c r="R12" s="403"/>
      <c r="S12" s="403"/>
      <c r="T12" s="403"/>
      <c r="U12" s="40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1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03"/>
      <c r="P13" s="403"/>
      <c r="Q13" s="403"/>
      <c r="R13" s="403"/>
      <c r="S13" s="403"/>
      <c r="T13" s="403"/>
      <c r="U13" s="403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1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03"/>
      <c r="P14" s="403"/>
      <c r="Q14" s="403"/>
      <c r="R14" s="403"/>
      <c r="S14" s="403"/>
      <c r="T14" s="403"/>
      <c r="U14" s="40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12">
        <f t="shared" si="0"/>
        <v>0</v>
      </c>
      <c r="I15" s="41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03"/>
      <c r="P15" s="403"/>
      <c r="Q15" s="403"/>
      <c r="R15" s="403"/>
      <c r="S15" s="403"/>
      <c r="T15" s="403"/>
      <c r="U15" s="40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12">
        <f t="shared" si="0"/>
        <v>0</v>
      </c>
      <c r="I16" s="41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03"/>
      <c r="P16" s="403"/>
      <c r="Q16" s="403"/>
      <c r="R16" s="403"/>
      <c r="S16" s="403"/>
      <c r="T16" s="403"/>
      <c r="U16" s="40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1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03"/>
      <c r="P17" s="403"/>
      <c r="Q17" s="403"/>
      <c r="R17" s="403"/>
      <c r="S17" s="403"/>
      <c r="T17" s="403"/>
      <c r="U17" s="40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1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03"/>
      <c r="P18" s="403"/>
      <c r="Q18" s="403"/>
      <c r="R18" s="403"/>
      <c r="S18" s="403"/>
      <c r="T18" s="403"/>
      <c r="U18" s="403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1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03"/>
      <c r="P19" s="403"/>
      <c r="Q19" s="403"/>
      <c r="R19" s="403"/>
      <c r="S19" s="403"/>
      <c r="T19" s="403"/>
      <c r="U19" s="403"/>
      <c r="V19" s="131">
        <f>SUM(X19:AA19)</f>
        <v>0</v>
      </c>
      <c r="W19" s="40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1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1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03"/>
      <c r="P21" s="403"/>
      <c r="Q21" s="403"/>
      <c r="R21" s="403"/>
      <c r="S21" s="403"/>
      <c r="T21" s="403"/>
      <c r="U21" s="40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02" t="s">
        <v>190</v>
      </c>
      <c r="D22" s="107">
        <v>4.8</v>
      </c>
      <c r="E22" s="107"/>
      <c r="F22" s="107"/>
      <c r="G22" s="127"/>
      <c r="H22" s="41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03"/>
      <c r="P22" s="403"/>
      <c r="Q22" s="403"/>
      <c r="R22" s="403"/>
      <c r="S22" s="403"/>
      <c r="T22" s="403"/>
      <c r="U22" s="40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02" t="s">
        <v>187</v>
      </c>
      <c r="D23" s="107">
        <v>4.8</v>
      </c>
      <c r="E23" s="107"/>
      <c r="F23" s="107"/>
      <c r="G23" s="127"/>
      <c r="H23" s="41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03"/>
      <c r="P23" s="403"/>
      <c r="Q23" s="403"/>
      <c r="R23" s="403"/>
      <c r="S23" s="403"/>
      <c r="T23" s="403"/>
      <c r="U23" s="40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02" t="s">
        <v>179</v>
      </c>
      <c r="D24" s="107">
        <v>4.8</v>
      </c>
      <c r="E24" s="107"/>
      <c r="F24" s="107"/>
      <c r="G24" s="127"/>
      <c r="H24" s="41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03"/>
      <c r="P24" s="403"/>
      <c r="Q24" s="403"/>
      <c r="R24" s="403"/>
      <c r="S24" s="403"/>
      <c r="T24" s="403"/>
      <c r="U24" s="40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02" t="s">
        <v>199</v>
      </c>
      <c r="D25" s="107">
        <v>4.8</v>
      </c>
      <c r="E25" s="107"/>
      <c r="F25" s="107"/>
      <c r="G25" s="127"/>
      <c r="H25" s="41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03"/>
      <c r="P25" s="403"/>
      <c r="Q25" s="403"/>
      <c r="R25" s="403"/>
      <c r="S25" s="403"/>
      <c r="T25" s="403"/>
      <c r="U25" s="40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1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03"/>
      <c r="P26" s="403"/>
      <c r="Q26" s="403"/>
      <c r="R26" s="403"/>
      <c r="S26" s="403"/>
      <c r="T26" s="403"/>
      <c r="U26" s="40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1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03"/>
      <c r="P27" s="403"/>
      <c r="Q27" s="403"/>
      <c r="R27" s="403"/>
      <c r="S27" s="403"/>
      <c r="T27" s="403"/>
      <c r="U27" s="40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37" t="s">
        <v>201</v>
      </c>
      <c r="B28" s="538"/>
      <c r="C28" s="410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s="311" customFormat="1" ht="20.100000000000001" customHeight="1">
      <c r="A29" s="260">
        <v>30100012</v>
      </c>
      <c r="B29" s="404" t="s">
        <v>206</v>
      </c>
      <c r="C29" s="125" t="s">
        <v>199</v>
      </c>
      <c r="D29" s="107">
        <v>5.03</v>
      </c>
      <c r="E29" s="107"/>
      <c r="F29" s="107">
        <v>20170216</v>
      </c>
      <c r="G29" s="127">
        <v>952</v>
      </c>
      <c r="H29" s="412">
        <f t="shared" ref="H29:H85" si="7">D29*G29</f>
        <v>4788.5600000000004</v>
      </c>
      <c r="I29" s="128">
        <f>5.5*2</f>
        <v>11</v>
      </c>
      <c r="J29" s="128">
        <f t="array" ref="J29">IF(ISERROR(G29/I29),"",G29/I29)</f>
        <v>86.545454545454547</v>
      </c>
      <c r="K29" s="130">
        <f t="array" ref="K29">IF(ISERROR(G29/L29),"",G29/L29)</f>
        <v>18.307692307692307</v>
      </c>
      <c r="L29" s="128">
        <v>52</v>
      </c>
      <c r="M29" s="108">
        <f>IF(ISERROR(I29-K29),"",I29-K29)</f>
        <v>-7.3076923076923066</v>
      </c>
      <c r="N29" s="128">
        <f>SUM(O29:U29)</f>
        <v>0</v>
      </c>
      <c r="O29" s="407"/>
      <c r="P29" s="407"/>
      <c r="Q29" s="407"/>
      <c r="R29" s="407"/>
      <c r="S29" s="407"/>
      <c r="T29" s="407"/>
      <c r="U29" s="407"/>
      <c r="V29" s="131">
        <f>SUM(X29:AA29)</f>
        <v>0</v>
      </c>
      <c r="W29" s="406">
        <f t="shared" si="6"/>
        <v>0</v>
      </c>
      <c r="X29" s="131"/>
      <c r="Y29" s="131"/>
      <c r="Z29" s="131"/>
      <c r="AA29" s="131"/>
    </row>
    <row r="30" spans="1:27" s="311" customFormat="1" ht="20.100000000000001" hidden="1" customHeight="1">
      <c r="A30" s="260">
        <v>30100011</v>
      </c>
      <c r="B30" s="404" t="s">
        <v>425</v>
      </c>
      <c r="C30" s="183" t="s">
        <v>427</v>
      </c>
      <c r="D30" s="107">
        <v>5.03</v>
      </c>
      <c r="E30" s="107"/>
      <c r="F30" s="107"/>
      <c r="G30" s="127"/>
      <c r="H30" s="41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407"/>
      <c r="P30" s="407"/>
      <c r="Q30" s="407"/>
      <c r="R30" s="407"/>
      <c r="S30" s="407"/>
      <c r="T30" s="407"/>
      <c r="U30" s="407"/>
      <c r="V30" s="131"/>
      <c r="W30" s="406"/>
      <c r="X30" s="131"/>
      <c r="Y30" s="131"/>
      <c r="Z30" s="131"/>
      <c r="AA30" s="131"/>
    </row>
    <row r="31" spans="1:27" s="311" customFormat="1" ht="20.100000000000001" customHeight="1">
      <c r="A31" s="260">
        <v>30100010</v>
      </c>
      <c r="B31" s="404" t="s">
        <v>206</v>
      </c>
      <c r="C31" s="125" t="s">
        <v>186</v>
      </c>
      <c r="D31" s="107">
        <v>5.03</v>
      </c>
      <c r="E31" s="107"/>
      <c r="F31" s="107">
        <v>20170216</v>
      </c>
      <c r="G31" s="127">
        <v>395</v>
      </c>
      <c r="H31" s="412">
        <f t="shared" si="7"/>
        <v>1986.8500000000001</v>
      </c>
      <c r="I31" s="128">
        <f>2*2</f>
        <v>4</v>
      </c>
      <c r="J31" s="128">
        <f t="array" ref="J31">IF(ISERROR(G31/I31),"",G31/I31)</f>
        <v>98.75</v>
      </c>
      <c r="K31" s="130">
        <f t="array" ref="K31">IF(ISERROR(G31/L31),"",G31/L31)</f>
        <v>7.5961538461538458</v>
      </c>
      <c r="L31" s="128">
        <v>52</v>
      </c>
      <c r="M31" s="108">
        <f>IF(ISERROR(I31-K31),"",I31-K31)</f>
        <v>-3.5961538461538458</v>
      </c>
      <c r="N31" s="128">
        <f>SUM(O31:U31)</f>
        <v>0</v>
      </c>
      <c r="O31" s="407"/>
      <c r="P31" s="407"/>
      <c r="Q31" s="407"/>
      <c r="R31" s="407"/>
      <c r="S31" s="407"/>
      <c r="T31" s="407"/>
      <c r="U31" s="407"/>
      <c r="V31" s="131">
        <f>SUM(X31:AA31)</f>
        <v>0</v>
      </c>
      <c r="W31" s="406">
        <f t="shared" ref="W31:W33" si="8">IF(ISERROR(V31/G31),"",V31/G31)</f>
        <v>0</v>
      </c>
      <c r="X31" s="131"/>
      <c r="Y31" s="131"/>
      <c r="Z31" s="131"/>
      <c r="AA31" s="131"/>
    </row>
    <row r="32" spans="1:27" s="311" customFormat="1" ht="20.100000000000001" hidden="1" customHeight="1">
      <c r="A32" s="260">
        <v>30100014</v>
      </c>
      <c r="B32" s="404" t="s">
        <v>206</v>
      </c>
      <c r="C32" s="125" t="s">
        <v>203</v>
      </c>
      <c r="D32" s="107">
        <v>5.03</v>
      </c>
      <c r="E32" s="107"/>
      <c r="F32" s="107"/>
      <c r="G32" s="127"/>
      <c r="H32" s="412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07"/>
      <c r="P32" s="407"/>
      <c r="Q32" s="407"/>
      <c r="R32" s="407"/>
      <c r="S32" s="407"/>
      <c r="T32" s="407"/>
      <c r="U32" s="407"/>
      <c r="V32" s="131">
        <f>SUM(X32:AA32)</f>
        <v>0</v>
      </c>
      <c r="W32" s="406" t="str">
        <f t="shared" si="8"/>
        <v/>
      </c>
      <c r="X32" s="131"/>
      <c r="Y32" s="131"/>
      <c r="Z32" s="131"/>
      <c r="AA32" s="131"/>
    </row>
    <row r="33" spans="1:27" s="311" customFormat="1" ht="20.100000000000001" hidden="1" customHeight="1">
      <c r="A33" s="260">
        <v>30100013</v>
      </c>
      <c r="B33" s="404" t="s">
        <v>206</v>
      </c>
      <c r="C33" s="125" t="s">
        <v>207</v>
      </c>
      <c r="D33" s="107">
        <v>5.03</v>
      </c>
      <c r="E33" s="107"/>
      <c r="F33" s="107"/>
      <c r="G33" s="127"/>
      <c r="H33" s="412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07"/>
      <c r="P33" s="407"/>
      <c r="Q33" s="407"/>
      <c r="R33" s="407"/>
      <c r="S33" s="407"/>
      <c r="T33" s="407"/>
      <c r="U33" s="407"/>
      <c r="V33" s="131">
        <f>SUM(X33:AA33)</f>
        <v>0</v>
      </c>
      <c r="W33" s="406" t="str">
        <f t="shared" si="8"/>
        <v/>
      </c>
      <c r="X33" s="131"/>
      <c r="Y33" s="131"/>
      <c r="Z33" s="131"/>
      <c r="AA33" s="131"/>
    </row>
    <row r="34" spans="1:27" s="311" customFormat="1" ht="20.100000000000001" hidden="1" customHeight="1">
      <c r="A34" s="260">
        <v>30100016</v>
      </c>
      <c r="B34" s="404" t="s">
        <v>414</v>
      </c>
      <c r="C34" s="183" t="s">
        <v>415</v>
      </c>
      <c r="D34" s="107">
        <v>5.03</v>
      </c>
      <c r="E34" s="107"/>
      <c r="F34" s="107"/>
      <c r="G34" s="127"/>
      <c r="H34" s="412">
        <f t="shared" si="7"/>
        <v>0</v>
      </c>
      <c r="I34" s="128"/>
      <c r="J34" s="128"/>
      <c r="K34" s="130"/>
      <c r="L34" s="128">
        <v>52</v>
      </c>
      <c r="M34" s="108"/>
      <c r="N34" s="128"/>
      <c r="O34" s="407"/>
      <c r="P34" s="407"/>
      <c r="Q34" s="407"/>
      <c r="R34" s="407"/>
      <c r="S34" s="407"/>
      <c r="T34" s="407"/>
      <c r="U34" s="407"/>
      <c r="V34" s="131"/>
      <c r="W34" s="406"/>
      <c r="X34" s="131"/>
      <c r="Y34" s="131"/>
      <c r="Z34" s="131"/>
      <c r="AA34" s="131"/>
    </row>
    <row r="35" spans="1:27" s="311" customFormat="1" ht="20.100000000000001" hidden="1" customHeight="1">
      <c r="A35" s="260">
        <v>30100017</v>
      </c>
      <c r="B35" s="404" t="s">
        <v>414</v>
      </c>
      <c r="C35" s="183" t="s">
        <v>416</v>
      </c>
      <c r="D35" s="107">
        <v>5.03</v>
      </c>
      <c r="E35" s="107"/>
      <c r="F35" s="107"/>
      <c r="G35" s="127"/>
      <c r="H35" s="412">
        <f t="shared" si="7"/>
        <v>0</v>
      </c>
      <c r="I35" s="128"/>
      <c r="J35" s="128"/>
      <c r="K35" s="130"/>
      <c r="L35" s="128">
        <v>52</v>
      </c>
      <c r="M35" s="108"/>
      <c r="N35" s="128"/>
      <c r="O35" s="407"/>
      <c r="P35" s="407"/>
      <c r="Q35" s="407"/>
      <c r="R35" s="407"/>
      <c r="S35" s="407"/>
      <c r="T35" s="407"/>
      <c r="U35" s="407"/>
      <c r="V35" s="131"/>
      <c r="W35" s="406"/>
      <c r="X35" s="131"/>
      <c r="Y35" s="131"/>
      <c r="Z35" s="131"/>
      <c r="AA35" s="131"/>
    </row>
    <row r="36" spans="1:27" s="311" customFormat="1" ht="20.100000000000001" hidden="1" customHeight="1">
      <c r="A36" s="260">
        <v>30100015</v>
      </c>
      <c r="B36" s="404" t="s">
        <v>414</v>
      </c>
      <c r="C36" s="183" t="s">
        <v>61</v>
      </c>
      <c r="D36" s="107">
        <v>5.03</v>
      </c>
      <c r="E36" s="107"/>
      <c r="F36" s="107"/>
      <c r="G36" s="127"/>
      <c r="H36" s="412">
        <f t="shared" si="7"/>
        <v>0</v>
      </c>
      <c r="I36" s="128"/>
      <c r="J36" s="128"/>
      <c r="K36" s="130"/>
      <c r="L36" s="128">
        <v>52</v>
      </c>
      <c r="M36" s="108"/>
      <c r="N36" s="128"/>
      <c r="O36" s="407"/>
      <c r="P36" s="407"/>
      <c r="Q36" s="407"/>
      <c r="R36" s="407"/>
      <c r="S36" s="407"/>
      <c r="T36" s="407"/>
      <c r="U36" s="407"/>
      <c r="V36" s="131"/>
      <c r="W36" s="406"/>
      <c r="X36" s="131"/>
      <c r="Y36" s="131"/>
      <c r="Z36" s="131"/>
      <c r="AA36" s="131"/>
    </row>
    <row r="37" spans="1:27" s="311" customFormat="1" ht="20.100000000000001" hidden="1" customHeight="1">
      <c r="A37" s="260">
        <v>30100027</v>
      </c>
      <c r="B37" s="404" t="s">
        <v>208</v>
      </c>
      <c r="C37" s="125" t="s">
        <v>179</v>
      </c>
      <c r="D37" s="107">
        <v>5.08</v>
      </c>
      <c r="E37" s="107"/>
      <c r="F37" s="107"/>
      <c r="G37" s="127"/>
      <c r="H37" s="412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07"/>
      <c r="P37" s="407"/>
      <c r="Q37" s="407"/>
      <c r="R37" s="407"/>
      <c r="S37" s="407"/>
      <c r="T37" s="407"/>
      <c r="U37" s="407"/>
      <c r="V37" s="131">
        <f t="shared" ref="V37:V48" si="11">SUM(X37:AA37)</f>
        <v>0</v>
      </c>
      <c r="W37" s="406" t="str">
        <f t="shared" ref="W37:W48" si="12">IF(ISERROR(V37/G37),"",V37/G37)</f>
        <v/>
      </c>
      <c r="X37" s="131"/>
      <c r="Y37" s="131"/>
      <c r="Z37" s="131"/>
      <c r="AA37" s="131"/>
    </row>
    <row r="38" spans="1:27" s="311" customFormat="1" ht="20.100000000000001" hidden="1" customHeight="1">
      <c r="A38" s="260">
        <v>30100023</v>
      </c>
      <c r="B38" s="404" t="s">
        <v>208</v>
      </c>
      <c r="C38" s="125" t="s">
        <v>204</v>
      </c>
      <c r="D38" s="107">
        <v>5.08</v>
      </c>
      <c r="E38" s="107"/>
      <c r="F38" s="107"/>
      <c r="G38" s="127"/>
      <c r="H38" s="412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7"/>
      <c r="P38" s="407"/>
      <c r="Q38" s="407"/>
      <c r="R38" s="407"/>
      <c r="S38" s="407"/>
      <c r="T38" s="407"/>
      <c r="U38" s="407"/>
      <c r="V38" s="131">
        <f t="shared" si="11"/>
        <v>0</v>
      </c>
      <c r="W38" s="406" t="str">
        <f t="shared" si="12"/>
        <v/>
      </c>
      <c r="X38" s="131"/>
      <c r="Y38" s="131"/>
      <c r="Z38" s="131"/>
      <c r="AA38" s="131"/>
    </row>
    <row r="39" spans="1:27" s="311" customFormat="1" ht="20.100000000000001" hidden="1" customHeight="1">
      <c r="A39" s="260">
        <v>30100024</v>
      </c>
      <c r="B39" s="404" t="s">
        <v>208</v>
      </c>
      <c r="C39" s="125" t="s">
        <v>205</v>
      </c>
      <c r="D39" s="107">
        <v>5.08</v>
      </c>
      <c r="E39" s="107"/>
      <c r="F39" s="107"/>
      <c r="G39" s="127"/>
      <c r="H39" s="412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7"/>
      <c r="P39" s="407"/>
      <c r="Q39" s="407"/>
      <c r="R39" s="407"/>
      <c r="S39" s="407"/>
      <c r="T39" s="407"/>
      <c r="U39" s="407"/>
      <c r="V39" s="131">
        <f t="shared" si="11"/>
        <v>0</v>
      </c>
      <c r="W39" s="406" t="str">
        <f t="shared" si="12"/>
        <v/>
      </c>
      <c r="X39" s="131"/>
      <c r="Y39" s="131"/>
      <c r="Z39" s="131"/>
      <c r="AA39" s="131"/>
    </row>
    <row r="40" spans="1:27" s="311" customFormat="1" ht="20.100000000000001" hidden="1" customHeight="1">
      <c r="A40" s="260">
        <v>30100022</v>
      </c>
      <c r="B40" s="404" t="s">
        <v>208</v>
      </c>
      <c r="C40" s="125" t="s">
        <v>186</v>
      </c>
      <c r="D40" s="107">
        <v>5.08</v>
      </c>
      <c r="E40" s="107"/>
      <c r="F40" s="107"/>
      <c r="G40" s="127"/>
      <c r="H40" s="412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07"/>
      <c r="P40" s="407"/>
      <c r="Q40" s="407"/>
      <c r="R40" s="407"/>
      <c r="S40" s="407"/>
      <c r="T40" s="407"/>
      <c r="U40" s="407"/>
      <c r="V40" s="131">
        <f t="shared" si="11"/>
        <v>0</v>
      </c>
      <c r="W40" s="406" t="str">
        <f t="shared" si="12"/>
        <v/>
      </c>
      <c r="X40" s="131"/>
      <c r="Y40" s="131"/>
      <c r="Z40" s="131"/>
      <c r="AA40" s="131"/>
    </row>
    <row r="41" spans="1:27" s="311" customFormat="1" ht="20.100000000000001" hidden="1" customHeight="1">
      <c r="A41" s="260">
        <v>30100029</v>
      </c>
      <c r="B41" s="404" t="s">
        <v>208</v>
      </c>
      <c r="C41" s="125" t="s">
        <v>203</v>
      </c>
      <c r="D41" s="107">
        <v>5.08</v>
      </c>
      <c r="E41" s="107"/>
      <c r="F41" s="107"/>
      <c r="G41" s="127"/>
      <c r="H41" s="412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07"/>
      <c r="P41" s="407"/>
      <c r="Q41" s="407"/>
      <c r="R41" s="407"/>
      <c r="S41" s="407"/>
      <c r="T41" s="407"/>
      <c r="U41" s="407"/>
      <c r="V41" s="131">
        <f t="shared" si="11"/>
        <v>0</v>
      </c>
      <c r="W41" s="406" t="str">
        <f t="shared" si="12"/>
        <v/>
      </c>
      <c r="X41" s="131"/>
      <c r="Y41" s="131"/>
      <c r="Z41" s="131"/>
      <c r="AA41" s="131"/>
    </row>
    <row r="42" spans="1:27" s="311" customFormat="1" ht="20.100000000000001" hidden="1" customHeight="1">
      <c r="A42" s="260">
        <v>30100026</v>
      </c>
      <c r="B42" s="404" t="s">
        <v>208</v>
      </c>
      <c r="C42" s="125" t="s">
        <v>199</v>
      </c>
      <c r="D42" s="107">
        <v>5.08</v>
      </c>
      <c r="E42" s="107"/>
      <c r="F42" s="107"/>
      <c r="G42" s="127"/>
      <c r="H42" s="41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03"/>
      <c r="P42" s="403"/>
      <c r="Q42" s="403"/>
      <c r="R42" s="403"/>
      <c r="S42" s="403"/>
      <c r="T42" s="403"/>
      <c r="U42" s="403"/>
      <c r="V42" s="131">
        <f t="shared" si="11"/>
        <v>0</v>
      </c>
      <c r="W42" s="406" t="str">
        <f t="shared" si="12"/>
        <v/>
      </c>
      <c r="X42" s="131"/>
      <c r="Y42" s="131"/>
      <c r="Z42" s="131"/>
      <c r="AA42" s="131"/>
    </row>
    <row r="43" spans="1:27" s="311" customFormat="1" ht="20.100000000000001" hidden="1" customHeight="1">
      <c r="A43" s="260">
        <v>30100025</v>
      </c>
      <c r="B43" s="404" t="s">
        <v>208</v>
      </c>
      <c r="C43" s="125" t="s">
        <v>187</v>
      </c>
      <c r="D43" s="107">
        <v>5.08</v>
      </c>
      <c r="E43" s="107"/>
      <c r="F43" s="107"/>
      <c r="G43" s="127"/>
      <c r="H43" s="412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07"/>
      <c r="P43" s="407"/>
      <c r="Q43" s="407"/>
      <c r="R43" s="407"/>
      <c r="S43" s="407"/>
      <c r="T43" s="407"/>
      <c r="U43" s="407"/>
      <c r="V43" s="131">
        <f t="shared" si="11"/>
        <v>0</v>
      </c>
      <c r="W43" s="406" t="str">
        <f t="shared" si="12"/>
        <v/>
      </c>
      <c r="X43" s="131"/>
      <c r="Y43" s="131"/>
      <c r="Z43" s="131"/>
      <c r="AA43" s="131"/>
    </row>
    <row r="44" spans="1:27" s="311" customFormat="1" ht="20.100000000000001" customHeight="1">
      <c r="A44" s="260">
        <v>30100028</v>
      </c>
      <c r="B44" s="404" t="s">
        <v>208</v>
      </c>
      <c r="C44" s="125" t="s">
        <v>207</v>
      </c>
      <c r="D44" s="107">
        <v>5.08</v>
      </c>
      <c r="E44" s="107"/>
      <c r="F44" s="107">
        <v>20170216</v>
      </c>
      <c r="G44" s="127">
        <v>346</v>
      </c>
      <c r="H44" s="412">
        <f t="shared" si="7"/>
        <v>1757.68</v>
      </c>
      <c r="I44" s="128">
        <f>5*2</f>
        <v>10</v>
      </c>
      <c r="J44" s="128">
        <f t="array" ref="J44">IF(ISERROR(G44/I44),"",G44/I44)</f>
        <v>34.6</v>
      </c>
      <c r="K44" s="130">
        <f t="array" ref="K44">IF(ISERROR(G44/L44),"",G44/L44)</f>
        <v>16.476190476190474</v>
      </c>
      <c r="L44" s="128">
        <v>21</v>
      </c>
      <c r="M44" s="108">
        <f t="shared" si="9"/>
        <v>-6.4761904761904745</v>
      </c>
      <c r="N44" s="128">
        <f t="shared" si="10"/>
        <v>0</v>
      </c>
      <c r="O44" s="403"/>
      <c r="P44" s="403"/>
      <c r="Q44" s="403"/>
      <c r="R44" s="403"/>
      <c r="S44" s="403"/>
      <c r="T44" s="403"/>
      <c r="U44" s="403"/>
      <c r="V44" s="131">
        <f t="shared" si="11"/>
        <v>0</v>
      </c>
      <c r="W44" s="406">
        <f t="shared" si="12"/>
        <v>0</v>
      </c>
      <c r="X44" s="131"/>
      <c r="Y44" s="131"/>
      <c r="Z44" s="131"/>
      <c r="AA44" s="131"/>
    </row>
    <row r="45" spans="1:27" s="311" customFormat="1" ht="20.100000000000001" hidden="1" customHeight="1">
      <c r="A45" s="260">
        <v>30100032</v>
      </c>
      <c r="B45" s="404" t="s">
        <v>209</v>
      </c>
      <c r="C45" s="125" t="s">
        <v>194</v>
      </c>
      <c r="D45" s="107">
        <v>5.03</v>
      </c>
      <c r="E45" s="107"/>
      <c r="F45" s="107"/>
      <c r="G45" s="127"/>
      <c r="H45" s="412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07"/>
      <c r="P45" s="407"/>
      <c r="Q45" s="407"/>
      <c r="R45" s="407"/>
      <c r="S45" s="407"/>
      <c r="T45" s="407"/>
      <c r="U45" s="407"/>
      <c r="V45" s="131">
        <f t="shared" si="11"/>
        <v>0</v>
      </c>
      <c r="W45" s="406" t="str">
        <f t="shared" si="12"/>
        <v/>
      </c>
      <c r="X45" s="131"/>
      <c r="Y45" s="131"/>
      <c r="Z45" s="131"/>
      <c r="AA45" s="131"/>
    </row>
    <row r="46" spans="1:27" s="311" customFormat="1" ht="20.100000000000001" hidden="1" customHeight="1">
      <c r="A46" s="260">
        <v>30100033</v>
      </c>
      <c r="B46" s="404" t="s">
        <v>209</v>
      </c>
      <c r="C46" s="125" t="s">
        <v>179</v>
      </c>
      <c r="D46" s="107">
        <v>5.03</v>
      </c>
      <c r="E46" s="107"/>
      <c r="F46" s="107"/>
      <c r="G46" s="127"/>
      <c r="H46" s="412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07"/>
      <c r="P46" s="407"/>
      <c r="Q46" s="407"/>
      <c r="R46" s="407"/>
      <c r="S46" s="407"/>
      <c r="T46" s="407"/>
      <c r="U46" s="407"/>
      <c r="V46" s="131">
        <f t="shared" si="11"/>
        <v>0</v>
      </c>
      <c r="W46" s="406" t="str">
        <f t="shared" si="12"/>
        <v/>
      </c>
      <c r="X46" s="131"/>
      <c r="Y46" s="131"/>
      <c r="Z46" s="131"/>
      <c r="AA46" s="131"/>
    </row>
    <row r="47" spans="1:27" s="311" customFormat="1" ht="20.100000000000001" hidden="1" customHeight="1">
      <c r="A47" s="260">
        <v>30100062</v>
      </c>
      <c r="B47" s="404" t="s">
        <v>209</v>
      </c>
      <c r="C47" s="125" t="s">
        <v>195</v>
      </c>
      <c r="D47" s="107">
        <v>5.03</v>
      </c>
      <c r="E47" s="107"/>
      <c r="F47" s="107"/>
      <c r="G47" s="127"/>
      <c r="H47" s="412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07"/>
      <c r="P47" s="407"/>
      <c r="Q47" s="407"/>
      <c r="R47" s="407"/>
      <c r="S47" s="407"/>
      <c r="T47" s="407"/>
      <c r="U47" s="407"/>
      <c r="V47" s="131">
        <f t="shared" si="11"/>
        <v>0</v>
      </c>
      <c r="W47" s="406" t="str">
        <f t="shared" si="12"/>
        <v/>
      </c>
      <c r="X47" s="131"/>
      <c r="Y47" s="131"/>
      <c r="Z47" s="131"/>
      <c r="AA47" s="131"/>
    </row>
    <row r="48" spans="1:27" s="311" customFormat="1" ht="20.100000000000001" hidden="1" customHeight="1">
      <c r="A48" s="260">
        <v>30100031</v>
      </c>
      <c r="B48" s="404" t="s">
        <v>209</v>
      </c>
      <c r="C48" s="125" t="s">
        <v>204</v>
      </c>
      <c r="D48" s="107">
        <v>5.03</v>
      </c>
      <c r="E48" s="107"/>
      <c r="F48" s="107"/>
      <c r="G48" s="127"/>
      <c r="H48" s="412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07"/>
      <c r="P48" s="407"/>
      <c r="Q48" s="407"/>
      <c r="R48" s="407"/>
      <c r="S48" s="407"/>
      <c r="T48" s="407"/>
      <c r="U48" s="407"/>
      <c r="V48" s="131">
        <f t="shared" si="11"/>
        <v>0</v>
      </c>
      <c r="W48" s="406" t="str">
        <f t="shared" si="12"/>
        <v/>
      </c>
      <c r="X48" s="131"/>
      <c r="Y48" s="131"/>
      <c r="Z48" s="131"/>
      <c r="AA48" s="131"/>
    </row>
    <row r="49" spans="1:27" s="311" customFormat="1" ht="20.100000000000001" hidden="1" customHeight="1">
      <c r="A49" s="260">
        <v>30100019</v>
      </c>
      <c r="B49" s="404" t="s">
        <v>382</v>
      </c>
      <c r="C49" s="183" t="s">
        <v>383</v>
      </c>
      <c r="D49" s="107">
        <v>5.03</v>
      </c>
      <c r="E49" s="107"/>
      <c r="F49" s="107"/>
      <c r="G49" s="127"/>
      <c r="H49" s="41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07"/>
      <c r="P49" s="407"/>
      <c r="Q49" s="407"/>
      <c r="R49" s="407"/>
      <c r="S49" s="407"/>
      <c r="T49" s="407"/>
      <c r="U49" s="407"/>
      <c r="V49" s="131"/>
      <c r="W49" s="406"/>
      <c r="X49" s="131"/>
      <c r="Y49" s="131"/>
      <c r="Z49" s="131"/>
      <c r="AA49" s="131"/>
    </row>
    <row r="50" spans="1:27" s="311" customFormat="1" ht="20.100000000000001" hidden="1" customHeight="1">
      <c r="A50" s="260">
        <v>30100020</v>
      </c>
      <c r="B50" s="404" t="s">
        <v>382</v>
      </c>
      <c r="C50" s="183" t="s">
        <v>384</v>
      </c>
      <c r="D50" s="107">
        <v>5.03</v>
      </c>
      <c r="E50" s="107"/>
      <c r="F50" s="107"/>
      <c r="G50" s="127"/>
      <c r="H50" s="412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407"/>
      <c r="P50" s="407"/>
      <c r="Q50" s="407"/>
      <c r="R50" s="407"/>
      <c r="S50" s="407"/>
      <c r="T50" s="407"/>
      <c r="U50" s="407"/>
      <c r="V50" s="131"/>
      <c r="W50" s="406"/>
      <c r="X50" s="131"/>
      <c r="Y50" s="131"/>
      <c r="Z50" s="131"/>
      <c r="AA50" s="131"/>
    </row>
    <row r="51" spans="1:27" s="311" customFormat="1" ht="20.100000000000001" hidden="1" customHeight="1">
      <c r="A51" s="260">
        <v>30100021</v>
      </c>
      <c r="B51" s="404" t="s">
        <v>382</v>
      </c>
      <c r="C51" s="183" t="s">
        <v>389</v>
      </c>
      <c r="D51" s="107">
        <v>5.03</v>
      </c>
      <c r="E51" s="107"/>
      <c r="F51" s="107"/>
      <c r="G51" s="127"/>
      <c r="H51" s="412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07"/>
      <c r="P51" s="407"/>
      <c r="Q51" s="407"/>
      <c r="R51" s="407"/>
      <c r="S51" s="407"/>
      <c r="T51" s="407"/>
      <c r="U51" s="407"/>
      <c r="V51" s="131"/>
      <c r="W51" s="406"/>
      <c r="X51" s="131"/>
      <c r="Y51" s="131"/>
      <c r="Z51" s="131"/>
      <c r="AA51" s="131"/>
    </row>
    <row r="52" spans="1:27" s="311" customFormat="1" ht="20.100000000000001" hidden="1" customHeight="1">
      <c r="A52" s="260">
        <v>30100018</v>
      </c>
      <c r="B52" s="404" t="s">
        <v>382</v>
      </c>
      <c r="C52" s="183" t="s">
        <v>391</v>
      </c>
      <c r="D52" s="107">
        <v>5.03</v>
      </c>
      <c r="E52" s="107"/>
      <c r="F52" s="107"/>
      <c r="G52" s="127"/>
      <c r="H52" s="412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407"/>
      <c r="P52" s="407"/>
      <c r="Q52" s="407"/>
      <c r="R52" s="407"/>
      <c r="S52" s="407"/>
      <c r="T52" s="407"/>
      <c r="U52" s="407"/>
      <c r="V52" s="131"/>
      <c r="W52" s="406"/>
      <c r="X52" s="131"/>
      <c r="Y52" s="131"/>
      <c r="Z52" s="131"/>
      <c r="AA52" s="131"/>
    </row>
    <row r="53" spans="1:27" s="311" customFormat="1" ht="20.100000000000001" hidden="1" customHeight="1">
      <c r="A53" s="263">
        <v>30700007</v>
      </c>
      <c r="B53" s="404" t="s">
        <v>418</v>
      </c>
      <c r="C53" s="183" t="s">
        <v>364</v>
      </c>
      <c r="D53" s="107">
        <v>5.03</v>
      </c>
      <c r="E53" s="107"/>
      <c r="F53" s="107"/>
      <c r="G53" s="127"/>
      <c r="H53" s="412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407"/>
      <c r="P53" s="407"/>
      <c r="Q53" s="407"/>
      <c r="R53" s="407"/>
      <c r="S53" s="407"/>
      <c r="T53" s="407"/>
      <c r="U53" s="407"/>
      <c r="V53" s="131"/>
      <c r="W53" s="406"/>
      <c r="X53" s="131"/>
      <c r="Y53" s="131"/>
      <c r="Z53" s="131"/>
      <c r="AA53" s="131"/>
    </row>
    <row r="54" spans="1:27" s="311" customFormat="1" ht="20.100000000000001" hidden="1" customHeight="1">
      <c r="A54" s="263">
        <v>30700006</v>
      </c>
      <c r="B54" s="404" t="s">
        <v>418</v>
      </c>
      <c r="C54" s="183" t="s">
        <v>365</v>
      </c>
      <c r="D54" s="107">
        <v>5.03</v>
      </c>
      <c r="E54" s="107"/>
      <c r="F54" s="107"/>
      <c r="G54" s="127"/>
      <c r="H54" s="412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407"/>
      <c r="P54" s="407"/>
      <c r="Q54" s="407"/>
      <c r="R54" s="407"/>
      <c r="S54" s="407"/>
      <c r="T54" s="407"/>
      <c r="U54" s="407"/>
      <c r="V54" s="131"/>
      <c r="W54" s="406"/>
      <c r="X54" s="131"/>
      <c r="Y54" s="131"/>
      <c r="Z54" s="131"/>
      <c r="AA54" s="131"/>
    </row>
    <row r="55" spans="1:27" s="311" customFormat="1" ht="20.100000000000001" hidden="1" customHeight="1">
      <c r="A55" s="263">
        <v>30700008</v>
      </c>
      <c r="B55" s="404" t="s">
        <v>418</v>
      </c>
      <c r="C55" s="183" t="s">
        <v>366</v>
      </c>
      <c r="D55" s="107">
        <v>5.03</v>
      </c>
      <c r="E55" s="107"/>
      <c r="F55" s="107"/>
      <c r="G55" s="127"/>
      <c r="H55" s="412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407"/>
      <c r="P55" s="407"/>
      <c r="Q55" s="407"/>
      <c r="R55" s="407"/>
      <c r="S55" s="407"/>
      <c r="T55" s="407"/>
      <c r="U55" s="407"/>
      <c r="V55" s="131"/>
      <c r="W55" s="406"/>
      <c r="X55" s="131"/>
      <c r="Y55" s="131"/>
      <c r="Z55" s="131"/>
      <c r="AA55" s="131"/>
    </row>
    <row r="56" spans="1:27" s="311" customFormat="1" ht="20.100000000000001" hidden="1" customHeight="1">
      <c r="A56" s="263">
        <v>30700009</v>
      </c>
      <c r="B56" s="404" t="s">
        <v>418</v>
      </c>
      <c r="C56" s="183" t="s">
        <v>367</v>
      </c>
      <c r="D56" s="107">
        <v>5.03</v>
      </c>
      <c r="E56" s="107"/>
      <c r="F56" s="107"/>
      <c r="G56" s="127"/>
      <c r="H56" s="412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407"/>
      <c r="P56" s="407"/>
      <c r="Q56" s="407"/>
      <c r="R56" s="407"/>
      <c r="S56" s="407"/>
      <c r="T56" s="407"/>
      <c r="U56" s="407"/>
      <c r="V56" s="131"/>
      <c r="W56" s="406"/>
      <c r="X56" s="131"/>
      <c r="Y56" s="131"/>
      <c r="Z56" s="131"/>
      <c r="AA56" s="131"/>
    </row>
    <row r="57" spans="1:27" s="311" customFormat="1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12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403"/>
      <c r="P57" s="403"/>
      <c r="Q57" s="403"/>
      <c r="R57" s="403"/>
      <c r="S57" s="403"/>
      <c r="T57" s="403"/>
      <c r="U57" s="403"/>
      <c r="V57" s="131">
        <f t="shared" ref="V57:V66" si="14">SUM(X57:AA57)</f>
        <v>0</v>
      </c>
      <c r="W57" s="406" t="str">
        <f t="shared" ref="W57:W66" si="15">IF(ISERROR(V57/G57),"",V57/G57)</f>
        <v/>
      </c>
      <c r="X57" s="131"/>
      <c r="Y57" s="131"/>
      <c r="Z57" s="131"/>
      <c r="AA57" s="131"/>
    </row>
    <row r="58" spans="1:27" s="311" customFormat="1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12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6" t="str">
        <f t="shared" si="15"/>
        <v/>
      </c>
      <c r="X58" s="131"/>
      <c r="Y58" s="131"/>
      <c r="Z58" s="131"/>
      <c r="AA58" s="131"/>
    </row>
    <row r="59" spans="1:27" s="311" customFormat="1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12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403"/>
      <c r="P59" s="403"/>
      <c r="Q59" s="403"/>
      <c r="R59" s="403"/>
      <c r="S59" s="403"/>
      <c r="T59" s="403"/>
      <c r="U59" s="403"/>
      <c r="V59" s="131">
        <f t="shared" si="14"/>
        <v>0</v>
      </c>
      <c r="W59" s="406" t="str">
        <f t="shared" si="15"/>
        <v/>
      </c>
      <c r="X59" s="131"/>
      <c r="Y59" s="131"/>
      <c r="Z59" s="131"/>
      <c r="AA59" s="131"/>
    </row>
    <row r="60" spans="1:27" s="311" customFormat="1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12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403"/>
      <c r="P60" s="403"/>
      <c r="Q60" s="403"/>
      <c r="R60" s="403"/>
      <c r="S60" s="403"/>
      <c r="T60" s="403"/>
      <c r="U60" s="403"/>
      <c r="V60" s="131">
        <f t="shared" si="14"/>
        <v>0</v>
      </c>
      <c r="W60" s="406" t="str">
        <f t="shared" si="15"/>
        <v/>
      </c>
      <c r="X60" s="131"/>
      <c r="Y60" s="131"/>
      <c r="Z60" s="131"/>
      <c r="AA60" s="131"/>
    </row>
    <row r="61" spans="1:27" s="311" customFormat="1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12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403"/>
      <c r="P61" s="403"/>
      <c r="Q61" s="403"/>
      <c r="R61" s="403"/>
      <c r="S61" s="403"/>
      <c r="T61" s="403"/>
      <c r="U61" s="403"/>
      <c r="V61" s="131">
        <f t="shared" si="14"/>
        <v>0</v>
      </c>
      <c r="W61" s="406" t="str">
        <f t="shared" si="15"/>
        <v/>
      </c>
      <c r="X61" s="131"/>
      <c r="Y61" s="131"/>
      <c r="Z61" s="131"/>
      <c r="AA61" s="131"/>
    </row>
    <row r="62" spans="1:27" s="311" customFormat="1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12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403"/>
      <c r="P62" s="403"/>
      <c r="Q62" s="403"/>
      <c r="R62" s="403"/>
      <c r="S62" s="403"/>
      <c r="T62" s="403"/>
      <c r="U62" s="403"/>
      <c r="V62" s="131">
        <f t="shared" si="14"/>
        <v>0</v>
      </c>
      <c r="W62" s="406" t="str">
        <f t="shared" si="15"/>
        <v/>
      </c>
      <c r="X62" s="131"/>
      <c r="Y62" s="131"/>
      <c r="Z62" s="131"/>
      <c r="AA62" s="131"/>
    </row>
    <row r="63" spans="1:27" s="311" customFormat="1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12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403"/>
      <c r="P63" s="403"/>
      <c r="Q63" s="403"/>
      <c r="R63" s="403"/>
      <c r="S63" s="403"/>
      <c r="T63" s="403"/>
      <c r="U63" s="403"/>
      <c r="V63" s="131">
        <f t="shared" si="14"/>
        <v>0</v>
      </c>
      <c r="W63" s="406" t="str">
        <f t="shared" si="15"/>
        <v/>
      </c>
      <c r="X63" s="131"/>
      <c r="Y63" s="131"/>
      <c r="Z63" s="131"/>
      <c r="AA63" s="131"/>
    </row>
    <row r="64" spans="1:27" s="311" customFormat="1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12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403"/>
      <c r="P64" s="403"/>
      <c r="Q64" s="403"/>
      <c r="R64" s="403"/>
      <c r="S64" s="403"/>
      <c r="T64" s="403"/>
      <c r="U64" s="403"/>
      <c r="V64" s="131">
        <f t="shared" si="14"/>
        <v>0</v>
      </c>
      <c r="W64" s="406" t="str">
        <f t="shared" si="15"/>
        <v/>
      </c>
      <c r="X64" s="131"/>
      <c r="Y64" s="131"/>
      <c r="Z64" s="131"/>
      <c r="AA64" s="131"/>
    </row>
    <row r="65" spans="1:27" s="311" customFormat="1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12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403"/>
      <c r="P65" s="403"/>
      <c r="Q65" s="403"/>
      <c r="R65" s="403"/>
      <c r="S65" s="403"/>
      <c r="T65" s="403"/>
      <c r="U65" s="403"/>
      <c r="V65" s="131">
        <f t="shared" si="14"/>
        <v>0</v>
      </c>
      <c r="W65" s="406" t="str">
        <f t="shared" si="15"/>
        <v/>
      </c>
      <c r="X65" s="131"/>
      <c r="Y65" s="131"/>
      <c r="Z65" s="131"/>
      <c r="AA65" s="131"/>
    </row>
    <row r="66" spans="1:27" s="311" customFormat="1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12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403"/>
      <c r="P66" s="403"/>
      <c r="Q66" s="403"/>
      <c r="R66" s="403"/>
      <c r="S66" s="403"/>
      <c r="T66" s="403"/>
      <c r="U66" s="403"/>
      <c r="V66" s="131">
        <f t="shared" si="14"/>
        <v>0</v>
      </c>
      <c r="W66" s="406" t="str">
        <f t="shared" si="15"/>
        <v/>
      </c>
      <c r="X66" s="131"/>
      <c r="Y66" s="131"/>
      <c r="Z66" s="131"/>
      <c r="AA66" s="131"/>
    </row>
    <row r="67" spans="1:27" s="311" customFormat="1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12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403"/>
      <c r="P67" s="403"/>
      <c r="Q67" s="403"/>
      <c r="R67" s="403"/>
      <c r="S67" s="403"/>
      <c r="T67" s="403"/>
      <c r="U67" s="403"/>
      <c r="V67" s="131"/>
      <c r="W67" s="406"/>
      <c r="X67" s="131"/>
      <c r="Y67" s="131"/>
      <c r="Z67" s="131"/>
      <c r="AA67" s="131"/>
    </row>
    <row r="68" spans="1:27" s="311" customFormat="1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12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403"/>
      <c r="P68" s="403"/>
      <c r="Q68" s="403"/>
      <c r="R68" s="403"/>
      <c r="S68" s="403"/>
      <c r="T68" s="403"/>
      <c r="U68" s="403"/>
      <c r="V68" s="131"/>
      <c r="W68" s="406"/>
      <c r="X68" s="131"/>
      <c r="Y68" s="131"/>
      <c r="Z68" s="131"/>
      <c r="AA68" s="131"/>
    </row>
    <row r="69" spans="1:27" s="311" customFormat="1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>
        <v>20170215</v>
      </c>
      <c r="G69" s="127">
        <v>765</v>
      </c>
      <c r="H69" s="412">
        <f t="shared" si="7"/>
        <v>3847.9500000000003</v>
      </c>
      <c r="I69" s="128">
        <f>5.5*5</f>
        <v>27.5</v>
      </c>
      <c r="J69" s="128">
        <f t="array" ref="J69">IF(ISERROR(G69/I69),"",G69/I69)</f>
        <v>27.818181818181817</v>
      </c>
      <c r="K69" s="130">
        <f t="array" ref="K69">IF(ISERROR(G69/L69),"",G69/L69)</f>
        <v>35.581395348837212</v>
      </c>
      <c r="L69" s="128">
        <v>21.5</v>
      </c>
      <c r="M69" s="108">
        <f>IF(ISERROR(I69-K69),"",I69-K69)</f>
        <v>-8.0813953488372121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6">
        <f>IF(ISERROR(V69/G69),"",V69/G69)</f>
        <v>0</v>
      </c>
      <c r="X69" s="131"/>
      <c r="Y69" s="131"/>
      <c r="Z69" s="131"/>
      <c r="AA69" s="131"/>
    </row>
    <row r="70" spans="1:27" s="311" customFormat="1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>
        <v>20170215</v>
      </c>
      <c r="G70" s="127">
        <v>214</v>
      </c>
      <c r="H70" s="412">
        <f t="shared" si="7"/>
        <v>1076.42</v>
      </c>
      <c r="I70" s="128">
        <f>5*2</f>
        <v>10</v>
      </c>
      <c r="J70" s="128">
        <f t="array" ref="J70">IF(ISERROR(G70/I70),"",G70/I70)</f>
        <v>21.4</v>
      </c>
      <c r="K70" s="130">
        <f t="array" ref="K70">IF(ISERROR(G70/L70),"",G70/L70)</f>
        <v>9.9534883720930232</v>
      </c>
      <c r="L70" s="128">
        <v>21.5</v>
      </c>
      <c r="M70" s="108">
        <f>IF(ISERROR(I70-K70),"",I70-K70)</f>
        <v>4.6511627906976827E-2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6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12">
        <f t="shared" si="7"/>
        <v>0</v>
      </c>
      <c r="I71" s="128"/>
      <c r="J71" s="129"/>
      <c r="K71" s="130"/>
      <c r="L71" s="128"/>
      <c r="M71" s="108"/>
      <c r="N71" s="129"/>
      <c r="O71" s="403"/>
      <c r="P71" s="403"/>
      <c r="Q71" s="403"/>
      <c r="R71" s="403"/>
      <c r="S71" s="403"/>
      <c r="T71" s="403"/>
      <c r="U71" s="40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1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03"/>
      <c r="P72" s="403"/>
      <c r="Q72" s="403"/>
      <c r="R72" s="403"/>
      <c r="S72" s="403"/>
      <c r="T72" s="403"/>
      <c r="U72" s="40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1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03"/>
      <c r="P73" s="403"/>
      <c r="Q73" s="403"/>
      <c r="R73" s="403"/>
      <c r="S73" s="403"/>
      <c r="T73" s="403"/>
      <c r="U73" s="40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1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03"/>
      <c r="P74" s="403"/>
      <c r="Q74" s="403"/>
      <c r="R74" s="403"/>
      <c r="S74" s="403"/>
      <c r="T74" s="403"/>
      <c r="U74" s="40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1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03"/>
      <c r="P75" s="403"/>
      <c r="Q75" s="403"/>
      <c r="R75" s="403"/>
      <c r="S75" s="403"/>
      <c r="T75" s="403"/>
      <c r="U75" s="40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1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03"/>
      <c r="P76" s="403"/>
      <c r="Q76" s="403"/>
      <c r="R76" s="403"/>
      <c r="S76" s="403"/>
      <c r="T76" s="403"/>
      <c r="U76" s="40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1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03"/>
      <c r="P77" s="403"/>
      <c r="Q77" s="403"/>
      <c r="R77" s="403"/>
      <c r="S77" s="403"/>
      <c r="T77" s="403"/>
      <c r="U77" s="40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1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03"/>
      <c r="P78" s="403"/>
      <c r="Q78" s="403"/>
      <c r="R78" s="403"/>
      <c r="S78" s="403"/>
      <c r="T78" s="403"/>
      <c r="U78" s="40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1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03"/>
      <c r="P79" s="403"/>
      <c r="Q79" s="403"/>
      <c r="R79" s="403"/>
      <c r="S79" s="403"/>
      <c r="T79" s="403"/>
      <c r="U79" s="40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1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03"/>
      <c r="P80" s="403"/>
      <c r="Q80" s="403"/>
      <c r="R80" s="403"/>
      <c r="S80" s="403"/>
      <c r="T80" s="403"/>
      <c r="U80" s="40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1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03"/>
      <c r="P81" s="403"/>
      <c r="Q81" s="403"/>
      <c r="R81" s="403"/>
      <c r="S81" s="403"/>
      <c r="T81" s="403"/>
      <c r="U81" s="40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1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03"/>
      <c r="P82" s="403"/>
      <c r="Q82" s="403"/>
      <c r="R82" s="403"/>
      <c r="S82" s="403"/>
      <c r="T82" s="403"/>
      <c r="U82" s="40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1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03"/>
      <c r="P83" s="403"/>
      <c r="Q83" s="403"/>
      <c r="R83" s="403"/>
      <c r="S83" s="403"/>
      <c r="T83" s="403"/>
      <c r="U83" s="40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1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03"/>
      <c r="P84" s="403"/>
      <c r="Q84" s="403"/>
      <c r="R84" s="403"/>
      <c r="S84" s="403"/>
      <c r="T84" s="403"/>
      <c r="U84" s="40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1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03"/>
      <c r="P85" s="403"/>
      <c r="Q85" s="403"/>
      <c r="R85" s="403"/>
      <c r="S85" s="403"/>
      <c r="T85" s="403"/>
      <c r="U85" s="403"/>
      <c r="V85" s="131"/>
      <c r="W85" s="132"/>
      <c r="X85" s="131"/>
      <c r="Y85" s="131"/>
      <c r="Z85" s="131"/>
      <c r="AA85" s="131"/>
    </row>
    <row r="86" spans="1:27" ht="20.100000000000001" customHeight="1">
      <c r="A86" s="545" t="s">
        <v>216</v>
      </c>
      <c r="B86" s="545"/>
      <c r="C86" s="410" t="s">
        <v>202</v>
      </c>
      <c r="D86" s="141"/>
      <c r="E86" s="141"/>
      <c r="F86" s="141"/>
      <c r="G86" s="143">
        <f>SUM(G29:G85)</f>
        <v>2672</v>
      </c>
      <c r="H86" s="144">
        <f>SUM(H29:H85)</f>
        <v>13457.460000000001</v>
      </c>
      <c r="I86" s="144">
        <f>SUM(I29:I85)</f>
        <v>62.5</v>
      </c>
      <c r="J86" s="129">
        <f t="array" ref="J86">IF(ISERROR(G86/I86),"",G86/I86)</f>
        <v>42.752000000000002</v>
      </c>
      <c r="K86" s="144">
        <f>SUM(K29:K85)</f>
        <v>87.914920350966852</v>
      </c>
      <c r="L86" s="145"/>
      <c r="M86" s="148">
        <f t="shared" ref="M86:V86" si="17">SUM(M29:M85)</f>
        <v>-25.414920350966863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04" t="s">
        <v>217</v>
      </c>
      <c r="C87" s="125" t="s">
        <v>179</v>
      </c>
      <c r="D87" s="107">
        <v>5.03</v>
      </c>
      <c r="E87" s="107"/>
      <c r="F87" s="107"/>
      <c r="G87" s="127"/>
      <c r="H87" s="41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03"/>
      <c r="P87" s="403"/>
      <c r="Q87" s="403"/>
      <c r="R87" s="403"/>
      <c r="S87" s="403"/>
      <c r="T87" s="403"/>
      <c r="U87" s="40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04" t="s">
        <v>217</v>
      </c>
      <c r="C88" s="125" t="s">
        <v>186</v>
      </c>
      <c r="D88" s="107">
        <v>5.03</v>
      </c>
      <c r="E88" s="107"/>
      <c r="F88" s="107"/>
      <c r="G88" s="127"/>
      <c r="H88" s="41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03"/>
      <c r="P88" s="403"/>
      <c r="Q88" s="403"/>
      <c r="R88" s="403"/>
      <c r="S88" s="403"/>
      <c r="T88" s="403"/>
      <c r="U88" s="40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04" t="s">
        <v>217</v>
      </c>
      <c r="C89" s="125" t="s">
        <v>204</v>
      </c>
      <c r="D89" s="107">
        <v>5.03</v>
      </c>
      <c r="E89" s="107"/>
      <c r="F89" s="107"/>
      <c r="G89" s="127"/>
      <c r="H89" s="41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03"/>
      <c r="P89" s="403"/>
      <c r="Q89" s="403"/>
      <c r="R89" s="403"/>
      <c r="S89" s="403"/>
      <c r="T89" s="403"/>
      <c r="U89" s="40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1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03"/>
      <c r="P90" s="403"/>
      <c r="Q90" s="403"/>
      <c r="R90" s="403"/>
      <c r="S90" s="403"/>
      <c r="T90" s="403"/>
      <c r="U90" s="40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1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03"/>
      <c r="P91" s="403"/>
      <c r="Q91" s="403"/>
      <c r="R91" s="403"/>
      <c r="S91" s="403"/>
      <c r="T91" s="403"/>
      <c r="U91" s="40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1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03"/>
      <c r="P92" s="403"/>
      <c r="Q92" s="403"/>
      <c r="R92" s="403"/>
      <c r="S92" s="403"/>
      <c r="T92" s="403"/>
      <c r="U92" s="40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1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03"/>
      <c r="P93" s="403"/>
      <c r="Q93" s="403"/>
      <c r="R93" s="403"/>
      <c r="S93" s="403"/>
      <c r="T93" s="403"/>
      <c r="U93" s="40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1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03"/>
      <c r="P94" s="403"/>
      <c r="Q94" s="403"/>
      <c r="R94" s="403"/>
      <c r="S94" s="403"/>
      <c r="T94" s="403"/>
      <c r="U94" s="403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1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03"/>
      <c r="P95" s="403"/>
      <c r="Q95" s="403"/>
      <c r="R95" s="403"/>
      <c r="S95" s="403"/>
      <c r="T95" s="403"/>
      <c r="U95" s="403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1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03"/>
      <c r="P96" s="403"/>
      <c r="Q96" s="403"/>
      <c r="R96" s="403"/>
      <c r="S96" s="403"/>
      <c r="T96" s="403"/>
      <c r="U96" s="403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1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03"/>
      <c r="P97" s="403"/>
      <c r="Q97" s="403"/>
      <c r="R97" s="403"/>
      <c r="S97" s="403"/>
      <c r="T97" s="403"/>
      <c r="U97" s="403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1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03"/>
      <c r="P98" s="403"/>
      <c r="Q98" s="403"/>
      <c r="R98" s="403"/>
      <c r="S98" s="403"/>
      <c r="T98" s="403"/>
      <c r="U98" s="403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1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03"/>
      <c r="P99" s="403"/>
      <c r="Q99" s="403"/>
      <c r="R99" s="403"/>
      <c r="S99" s="403"/>
      <c r="T99" s="403"/>
      <c r="U99" s="40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1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03"/>
      <c r="P100" s="403"/>
      <c r="Q100" s="403"/>
      <c r="R100" s="403"/>
      <c r="S100" s="403"/>
      <c r="T100" s="403"/>
      <c r="U100" s="40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1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03"/>
      <c r="P101" s="403"/>
      <c r="Q101" s="403"/>
      <c r="R101" s="403"/>
      <c r="S101" s="403"/>
      <c r="T101" s="403"/>
      <c r="U101" s="40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1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03"/>
      <c r="P102" s="403"/>
      <c r="Q102" s="403"/>
      <c r="R102" s="403"/>
      <c r="S102" s="403"/>
      <c r="T102" s="403"/>
      <c r="U102" s="40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04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1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03"/>
      <c r="P103" s="403"/>
      <c r="Q103" s="403"/>
      <c r="R103" s="403"/>
      <c r="S103" s="403"/>
      <c r="T103" s="403"/>
      <c r="U103" s="40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04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1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03"/>
      <c r="P104" s="403"/>
      <c r="Q104" s="403"/>
      <c r="R104" s="403"/>
      <c r="S104" s="403"/>
      <c r="T104" s="403"/>
      <c r="U104" s="40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04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1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03"/>
      <c r="P105" s="403"/>
      <c r="Q105" s="403"/>
      <c r="R105" s="403"/>
      <c r="S105" s="403"/>
      <c r="T105" s="403"/>
      <c r="U105" s="40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04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1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03"/>
      <c r="P106" s="403"/>
      <c r="Q106" s="403"/>
      <c r="R106" s="403"/>
      <c r="S106" s="403"/>
      <c r="T106" s="403"/>
      <c r="U106" s="40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04" t="s">
        <v>393</v>
      </c>
      <c r="C107" s="183" t="s">
        <v>395</v>
      </c>
      <c r="D107" s="107">
        <v>5</v>
      </c>
      <c r="E107" s="107"/>
      <c r="F107" s="107"/>
      <c r="G107" s="127"/>
      <c r="H107" s="41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03"/>
      <c r="P107" s="403"/>
      <c r="Q107" s="403"/>
      <c r="R107" s="403"/>
      <c r="S107" s="403"/>
      <c r="T107" s="403"/>
      <c r="U107" s="403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04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90</v>
      </c>
      <c r="H108" s="412">
        <f t="shared" si="19"/>
        <v>450</v>
      </c>
      <c r="I108" s="128">
        <f>2*2</f>
        <v>4</v>
      </c>
      <c r="J108" s="128"/>
      <c r="K108" s="130">
        <f t="array" ref="K108">IF(ISERROR(G108/L108),"",G108/L108)</f>
        <v>18</v>
      </c>
      <c r="L108" s="128">
        <v>5</v>
      </c>
      <c r="M108" s="108">
        <f t="shared" si="20"/>
        <v>-14</v>
      </c>
      <c r="N108" s="128">
        <f t="shared" si="23"/>
        <v>0</v>
      </c>
      <c r="O108" s="403"/>
      <c r="P108" s="403"/>
      <c r="Q108" s="403"/>
      <c r="R108" s="403"/>
      <c r="S108" s="403"/>
      <c r="T108" s="403"/>
      <c r="U108" s="403"/>
      <c r="V108" s="131"/>
      <c r="W108" s="40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04" t="s">
        <v>404</v>
      </c>
      <c r="C109" s="183" t="s">
        <v>405</v>
      </c>
      <c r="D109" s="107">
        <v>5</v>
      </c>
      <c r="E109" s="107"/>
      <c r="F109" s="107"/>
      <c r="G109" s="127"/>
      <c r="H109" s="412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03"/>
      <c r="P109" s="403"/>
      <c r="Q109" s="403"/>
      <c r="R109" s="403"/>
      <c r="S109" s="403"/>
      <c r="T109" s="403"/>
      <c r="U109" s="403"/>
      <c r="V109" s="131"/>
      <c r="W109" s="40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04" t="s">
        <v>486</v>
      </c>
      <c r="C110" s="183" t="s">
        <v>372</v>
      </c>
      <c r="D110" s="107">
        <v>5</v>
      </c>
      <c r="E110" s="107"/>
      <c r="F110" s="107"/>
      <c r="G110" s="127"/>
      <c r="H110" s="412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03"/>
      <c r="P110" s="403"/>
      <c r="Q110" s="403"/>
      <c r="R110" s="403"/>
      <c r="S110" s="403"/>
      <c r="T110" s="403"/>
      <c r="U110" s="403"/>
      <c r="V110" s="131"/>
      <c r="W110" s="40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404" t="s">
        <v>343</v>
      </c>
      <c r="C111" s="125" t="s">
        <v>345</v>
      </c>
      <c r="D111" s="107">
        <v>5</v>
      </c>
      <c r="E111" s="107"/>
      <c r="F111" s="107"/>
      <c r="G111" s="127"/>
      <c r="H111" s="412">
        <f t="shared" si="19"/>
        <v>0</v>
      </c>
      <c r="I111" s="128"/>
      <c r="J111" s="128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8">
        <f t="shared" si="23"/>
        <v>0</v>
      </c>
      <c r="O111" s="403"/>
      <c r="P111" s="403"/>
      <c r="Q111" s="403"/>
      <c r="R111" s="403"/>
      <c r="S111" s="403"/>
      <c r="T111" s="403"/>
      <c r="U111" s="403"/>
      <c r="V111" s="131"/>
      <c r="W111" s="40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04" t="s">
        <v>343</v>
      </c>
      <c r="C112" s="125" t="s">
        <v>347</v>
      </c>
      <c r="D112" s="107">
        <v>5</v>
      </c>
      <c r="E112" s="107"/>
      <c r="F112" s="107"/>
      <c r="G112" s="127"/>
      <c r="H112" s="412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03"/>
      <c r="P112" s="403"/>
      <c r="Q112" s="403"/>
      <c r="R112" s="403"/>
      <c r="S112" s="403"/>
      <c r="T112" s="403"/>
      <c r="U112" s="403"/>
      <c r="V112" s="131"/>
      <c r="W112" s="40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1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03"/>
      <c r="P113" s="403"/>
      <c r="Q113" s="403"/>
      <c r="R113" s="403"/>
      <c r="S113" s="403"/>
      <c r="T113" s="403"/>
      <c r="U113" s="403"/>
      <c r="V113" s="131">
        <f>SUM(X113:AA113)</f>
        <v>0</v>
      </c>
      <c r="W113" s="40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12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03"/>
      <c r="P114" s="403"/>
      <c r="Q114" s="403"/>
      <c r="R114" s="403"/>
      <c r="S114" s="403"/>
      <c r="T114" s="403"/>
      <c r="U114" s="403"/>
      <c r="V114" s="131">
        <f>SUM(X114:AA114)</f>
        <v>0</v>
      </c>
      <c r="W114" s="40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>
        <v>20170213</v>
      </c>
      <c r="G115" s="127">
        <v>130</v>
      </c>
      <c r="H115" s="412">
        <f t="shared" si="19"/>
        <v>650</v>
      </c>
      <c r="I115" s="128">
        <v>3.5</v>
      </c>
      <c r="J115" s="128"/>
      <c r="K115" s="130">
        <f t="array" ref="K115">IF(ISERROR(G115/L115),"",G115/L115)</f>
        <v>5.416666666666667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6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150</v>
      </c>
      <c r="H116" s="412">
        <f t="shared" si="19"/>
        <v>750</v>
      </c>
      <c r="I116" s="128">
        <f>2+1.5</f>
        <v>3.5</v>
      </c>
      <c r="J116" s="128"/>
      <c r="K116" s="130">
        <f t="array" ref="K116">IF(ISERROR(G116/L116),"",G116/L116)</f>
        <v>6.25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6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1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03"/>
      <c r="P117" s="403"/>
      <c r="Q117" s="403"/>
      <c r="R117" s="403"/>
      <c r="S117" s="403"/>
      <c r="T117" s="403"/>
      <c r="U117" s="40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1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03"/>
      <c r="P118" s="403"/>
      <c r="Q118" s="403"/>
      <c r="R118" s="403"/>
      <c r="S118" s="403"/>
      <c r="T118" s="403"/>
      <c r="U118" s="40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1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03"/>
      <c r="P119" s="403"/>
      <c r="Q119" s="403"/>
      <c r="R119" s="403"/>
      <c r="S119" s="403"/>
      <c r="T119" s="403"/>
      <c r="U119" s="40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12">
        <f t="shared" si="19"/>
        <v>0</v>
      </c>
      <c r="I120" s="128"/>
      <c r="J120" s="129" t="str">
        <f t="array" ref="J120">IF(ISERROR(G120/I120),"",G120/I120)</f>
        <v/>
      </c>
      <c r="K120" s="41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03"/>
      <c r="P120" s="403"/>
      <c r="Q120" s="403"/>
      <c r="R120" s="403"/>
      <c r="S120" s="403"/>
      <c r="T120" s="403"/>
      <c r="U120" s="40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10" t="s">
        <v>202</v>
      </c>
      <c r="D121" s="141"/>
      <c r="E121" s="141"/>
      <c r="F121" s="141"/>
      <c r="G121" s="143">
        <f>SUM(G87:G120)</f>
        <v>370</v>
      </c>
      <c r="H121" s="144">
        <f>SUM(H87:H120)</f>
        <v>1850</v>
      </c>
      <c r="I121" s="144">
        <f>SUM(I87:I120)</f>
        <v>11</v>
      </c>
      <c r="J121" s="129">
        <f t="array" ref="J121">IF(ISERROR(G121/I121),"",G121/I121)</f>
        <v>33.636363636363633</v>
      </c>
      <c r="K121" s="144">
        <f>SUM(K87:K120)</f>
        <v>29.666666666666668</v>
      </c>
      <c r="L121" s="145"/>
      <c r="M121" s="148">
        <f t="shared" ref="M121:V121" si="27">SUM(M87:M120)</f>
        <v>-14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1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03"/>
      <c r="P122" s="403"/>
      <c r="Q122" s="403"/>
      <c r="R122" s="403"/>
      <c r="S122" s="403"/>
      <c r="T122" s="403"/>
      <c r="U122" s="40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1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03"/>
      <c r="P123" s="403"/>
      <c r="Q123" s="403"/>
      <c r="R123" s="403"/>
      <c r="S123" s="403"/>
      <c r="T123" s="403"/>
      <c r="U123" s="403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1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03"/>
      <c r="P124" s="403"/>
      <c r="Q124" s="403"/>
      <c r="R124" s="403"/>
      <c r="S124" s="403"/>
      <c r="T124" s="403"/>
      <c r="U124" s="40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1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03"/>
      <c r="P125" s="403"/>
      <c r="Q125" s="403"/>
      <c r="R125" s="403"/>
      <c r="S125" s="403"/>
      <c r="T125" s="403"/>
      <c r="U125" s="40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08" t="s">
        <v>203</v>
      </c>
      <c r="D126" s="107">
        <v>5.03</v>
      </c>
      <c r="E126" s="107"/>
      <c r="F126" s="107"/>
      <c r="G126" s="127"/>
      <c r="H126" s="41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03"/>
      <c r="P126" s="403"/>
      <c r="Q126" s="403"/>
      <c r="R126" s="403"/>
      <c r="S126" s="403"/>
      <c r="T126" s="403"/>
      <c r="U126" s="40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1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03"/>
      <c r="P127" s="403"/>
      <c r="Q127" s="403"/>
      <c r="R127" s="403"/>
      <c r="S127" s="403"/>
      <c r="T127" s="403"/>
      <c r="U127" s="40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1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03"/>
      <c r="P128" s="403"/>
      <c r="Q128" s="403"/>
      <c r="R128" s="403"/>
      <c r="S128" s="403"/>
      <c r="T128" s="403"/>
      <c r="U128" s="40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08" t="s">
        <v>228</v>
      </c>
      <c r="D129" s="107">
        <v>5.03</v>
      </c>
      <c r="E129" s="107"/>
      <c r="F129" s="107"/>
      <c r="G129" s="127"/>
      <c r="H129" s="41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03"/>
      <c r="P129" s="403"/>
      <c r="Q129" s="403"/>
      <c r="R129" s="403"/>
      <c r="S129" s="403"/>
      <c r="T129" s="403"/>
      <c r="U129" s="40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08" t="s">
        <v>212</v>
      </c>
      <c r="D130" s="107">
        <v>5.03</v>
      </c>
      <c r="E130" s="107"/>
      <c r="F130" s="107"/>
      <c r="G130" s="127"/>
      <c r="H130" s="41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03"/>
      <c r="P130" s="403"/>
      <c r="Q130" s="403"/>
      <c r="R130" s="403"/>
      <c r="S130" s="403"/>
      <c r="T130" s="403"/>
      <c r="U130" s="40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08" t="s">
        <v>203</v>
      </c>
      <c r="D131" s="107">
        <v>5.03</v>
      </c>
      <c r="E131" s="107"/>
      <c r="F131" s="107"/>
      <c r="G131" s="127"/>
      <c r="H131" s="41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03"/>
      <c r="P131" s="403"/>
      <c r="Q131" s="403"/>
      <c r="R131" s="403"/>
      <c r="S131" s="403"/>
      <c r="T131" s="403"/>
      <c r="U131" s="40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08" t="s">
        <v>186</v>
      </c>
      <c r="D132" s="107">
        <v>5.03</v>
      </c>
      <c r="E132" s="107"/>
      <c r="F132" s="107"/>
      <c r="G132" s="127"/>
      <c r="H132" s="41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03"/>
      <c r="P132" s="403"/>
      <c r="Q132" s="403"/>
      <c r="R132" s="403"/>
      <c r="S132" s="403"/>
      <c r="T132" s="403"/>
      <c r="U132" s="40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08" t="s">
        <v>228</v>
      </c>
      <c r="D133" s="107">
        <v>5.03</v>
      </c>
      <c r="E133" s="107"/>
      <c r="F133" s="107"/>
      <c r="G133" s="127"/>
      <c r="H133" s="41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03"/>
      <c r="P133" s="403"/>
      <c r="Q133" s="403"/>
      <c r="R133" s="403"/>
      <c r="S133" s="403"/>
      <c r="T133" s="403"/>
      <c r="U133" s="40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08" t="s">
        <v>199</v>
      </c>
      <c r="D134" s="107">
        <v>5.03</v>
      </c>
      <c r="E134" s="107"/>
      <c r="F134" s="107"/>
      <c r="G134" s="127"/>
      <c r="H134" s="41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03"/>
      <c r="P134" s="403"/>
      <c r="Q134" s="403"/>
      <c r="R134" s="403"/>
      <c r="S134" s="403"/>
      <c r="T134" s="403"/>
      <c r="U134" s="40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1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03"/>
      <c r="P135" s="403"/>
      <c r="Q135" s="403"/>
      <c r="R135" s="403"/>
      <c r="S135" s="403"/>
      <c r="T135" s="403"/>
      <c r="U135" s="403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1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03"/>
      <c r="P136" s="403"/>
      <c r="Q136" s="403"/>
      <c r="R136" s="403"/>
      <c r="S136" s="403"/>
      <c r="T136" s="403"/>
      <c r="U136" s="403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10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1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03"/>
      <c r="P138" s="403"/>
      <c r="Q138" s="403"/>
      <c r="R138" s="403"/>
      <c r="S138" s="403"/>
      <c r="T138" s="403"/>
      <c r="U138" s="40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1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03"/>
      <c r="P139" s="403"/>
      <c r="Q139" s="403"/>
      <c r="R139" s="403"/>
      <c r="S139" s="403"/>
      <c r="T139" s="403"/>
      <c r="U139" s="40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1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03"/>
      <c r="P140" s="403"/>
      <c r="Q140" s="403"/>
      <c r="R140" s="403"/>
      <c r="S140" s="403"/>
      <c r="T140" s="403"/>
      <c r="U140" s="40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1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03"/>
      <c r="P141" s="403"/>
      <c r="Q141" s="403"/>
      <c r="R141" s="403"/>
      <c r="S141" s="403"/>
      <c r="T141" s="403"/>
      <c r="U141" s="40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1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03"/>
      <c r="P142" s="403"/>
      <c r="Q142" s="403"/>
      <c r="R142" s="403"/>
      <c r="S142" s="403"/>
      <c r="T142" s="403"/>
      <c r="U142" s="40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1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03"/>
      <c r="P143" s="403"/>
      <c r="Q143" s="403"/>
      <c r="R143" s="403"/>
      <c r="S143" s="403"/>
      <c r="T143" s="403"/>
      <c r="U143" s="40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1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03"/>
      <c r="P144" s="403"/>
      <c r="Q144" s="403"/>
      <c r="R144" s="403"/>
      <c r="S144" s="403"/>
      <c r="T144" s="403"/>
      <c r="U144" s="40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1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03"/>
      <c r="P145" s="403"/>
      <c r="Q145" s="403"/>
      <c r="R145" s="403"/>
      <c r="S145" s="403"/>
      <c r="T145" s="403"/>
      <c r="U145" s="40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1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03"/>
      <c r="P146" s="403"/>
      <c r="Q146" s="403"/>
      <c r="R146" s="403"/>
      <c r="S146" s="403"/>
      <c r="T146" s="403"/>
      <c r="U146" s="40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1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03"/>
      <c r="P147" s="403"/>
      <c r="Q147" s="403"/>
      <c r="R147" s="403"/>
      <c r="S147" s="403"/>
      <c r="T147" s="403"/>
      <c r="U147" s="40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10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02"/>
      <c r="D149" s="107">
        <v>3.65</v>
      </c>
      <c r="E149" s="107"/>
      <c r="F149" s="105"/>
      <c r="G149" s="127"/>
      <c r="H149" s="412">
        <f t="shared" ref="H149:H162" si="40">D149*G149</f>
        <v>0</v>
      </c>
      <c r="I149" s="128"/>
      <c r="J149" s="129" t="str">
        <f t="array" ref="J149">IF(ISERROR(G149/I149),"",G149/I149)</f>
        <v/>
      </c>
      <c r="K149" s="41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03"/>
      <c r="P149" s="403"/>
      <c r="Q149" s="403"/>
      <c r="R149" s="403"/>
      <c r="S149" s="403"/>
      <c r="T149" s="403"/>
      <c r="U149" s="40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02"/>
      <c r="D150" s="107">
        <v>6.58</v>
      </c>
      <c r="E150" s="107"/>
      <c r="F150" s="107"/>
      <c r="G150" s="127"/>
      <c r="H150" s="41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03"/>
      <c r="P150" s="403"/>
      <c r="Q150" s="403"/>
      <c r="R150" s="403"/>
      <c r="S150" s="403"/>
      <c r="T150" s="403"/>
      <c r="U150" s="40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02"/>
      <c r="D151" s="107">
        <v>7.8</v>
      </c>
      <c r="E151" s="107"/>
      <c r="F151" s="107"/>
      <c r="G151" s="127"/>
      <c r="H151" s="41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03"/>
      <c r="P151" s="403"/>
      <c r="Q151" s="403"/>
      <c r="R151" s="403"/>
      <c r="S151" s="403"/>
      <c r="T151" s="403"/>
      <c r="U151" s="40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02"/>
      <c r="D152" s="107">
        <v>4.4000000000000004</v>
      </c>
      <c r="E152" s="107"/>
      <c r="F152" s="107"/>
      <c r="G152" s="127"/>
      <c r="H152" s="41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03"/>
      <c r="P152" s="403"/>
      <c r="Q152" s="403"/>
      <c r="R152" s="403"/>
      <c r="S152" s="403"/>
      <c r="T152" s="403"/>
      <c r="U152" s="40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1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03"/>
      <c r="P153" s="403"/>
      <c r="Q153" s="403"/>
      <c r="R153" s="403"/>
      <c r="S153" s="403"/>
      <c r="T153" s="403"/>
      <c r="U153" s="40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02" t="s">
        <v>239</v>
      </c>
      <c r="C154" s="402" t="s">
        <v>179</v>
      </c>
      <c r="D154" s="107">
        <v>6.04</v>
      </c>
      <c r="E154" s="107"/>
      <c r="F154" s="107"/>
      <c r="G154" s="127"/>
      <c r="H154" s="41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03"/>
      <c r="P154" s="403"/>
      <c r="Q154" s="403"/>
      <c r="R154" s="403"/>
      <c r="S154" s="403"/>
      <c r="T154" s="403"/>
      <c r="U154" s="40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02" t="s">
        <v>239</v>
      </c>
      <c r="C155" s="402" t="s">
        <v>186</v>
      </c>
      <c r="D155" s="107">
        <v>6.04</v>
      </c>
      <c r="E155" s="107"/>
      <c r="F155" s="107"/>
      <c r="G155" s="127"/>
      <c r="H155" s="41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03"/>
      <c r="P155" s="403"/>
      <c r="Q155" s="403"/>
      <c r="R155" s="403"/>
      <c r="S155" s="403"/>
      <c r="T155" s="403"/>
      <c r="U155" s="40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02" t="s">
        <v>440</v>
      </c>
      <c r="C156" s="402" t="s">
        <v>179</v>
      </c>
      <c r="D156" s="107">
        <v>6</v>
      </c>
      <c r="E156" s="107"/>
      <c r="F156" s="107"/>
      <c r="G156" s="127"/>
      <c r="H156" s="412">
        <f t="shared" si="40"/>
        <v>0</v>
      </c>
      <c r="I156" s="128"/>
      <c r="J156" s="129"/>
      <c r="K156" s="130"/>
      <c r="L156" s="128"/>
      <c r="M156" s="108"/>
      <c r="N156" s="129"/>
      <c r="O156" s="403"/>
      <c r="P156" s="403"/>
      <c r="Q156" s="403"/>
      <c r="R156" s="403"/>
      <c r="S156" s="403"/>
      <c r="T156" s="403"/>
      <c r="U156" s="40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02" t="s">
        <v>440</v>
      </c>
      <c r="C157" s="402" t="s">
        <v>60</v>
      </c>
      <c r="D157" s="107">
        <v>6</v>
      </c>
      <c r="E157" s="107"/>
      <c r="F157" s="107"/>
      <c r="G157" s="127"/>
      <c r="H157" s="41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03"/>
      <c r="P157" s="403"/>
      <c r="Q157" s="403"/>
      <c r="R157" s="403"/>
      <c r="S157" s="403"/>
      <c r="T157" s="403"/>
      <c r="U157" s="40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04" t="s">
        <v>240</v>
      </c>
      <c r="C158" s="125"/>
      <c r="D158" s="107">
        <v>7.3</v>
      </c>
      <c r="E158" s="107"/>
      <c r="F158" s="107"/>
      <c r="G158" s="127"/>
      <c r="H158" s="41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03"/>
      <c r="P158" s="403"/>
      <c r="Q158" s="403"/>
      <c r="R158" s="403"/>
      <c r="S158" s="403"/>
      <c r="T158" s="403"/>
      <c r="U158" s="40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04" t="s">
        <v>241</v>
      </c>
      <c r="C159" s="125"/>
      <c r="D159" s="107">
        <f>78*120/1000</f>
        <v>9.36</v>
      </c>
      <c r="E159" s="107"/>
      <c r="F159" s="107"/>
      <c r="G159" s="127"/>
      <c r="H159" s="41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04" t="s">
        <v>242</v>
      </c>
      <c r="C160" s="125"/>
      <c r="D160" s="107">
        <v>4.5</v>
      </c>
      <c r="E160" s="107"/>
      <c r="F160" s="107"/>
      <c r="G160" s="127"/>
      <c r="H160" s="412">
        <f t="shared" si="40"/>
        <v>0</v>
      </c>
      <c r="I160" s="128"/>
      <c r="J160" s="129"/>
      <c r="K160" s="130"/>
      <c r="L160" s="128"/>
      <c r="M160" s="108"/>
      <c r="N160" s="129"/>
      <c r="O160" s="403"/>
      <c r="P160" s="403"/>
      <c r="Q160" s="403"/>
      <c r="R160" s="403"/>
      <c r="S160" s="403"/>
      <c r="T160" s="403"/>
      <c r="U160" s="40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04" t="s">
        <v>243</v>
      </c>
      <c r="C161" s="125"/>
      <c r="D161" s="107">
        <v>4.5</v>
      </c>
      <c r="E161" s="107"/>
      <c r="F161" s="107"/>
      <c r="G161" s="127"/>
      <c r="H161" s="412">
        <f t="shared" si="40"/>
        <v>0</v>
      </c>
      <c r="I161" s="128"/>
      <c r="J161" s="129"/>
      <c r="K161" s="130"/>
      <c r="L161" s="128"/>
      <c r="M161" s="108"/>
      <c r="N161" s="129"/>
      <c r="O161" s="403"/>
      <c r="P161" s="403"/>
      <c r="Q161" s="403"/>
      <c r="R161" s="403"/>
      <c r="S161" s="403"/>
      <c r="T161" s="403"/>
      <c r="U161" s="40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12">
        <f t="shared" si="40"/>
        <v>0</v>
      </c>
      <c r="I162" s="128"/>
      <c r="J162" s="129"/>
      <c r="K162" s="130"/>
      <c r="L162" s="128"/>
      <c r="M162" s="108"/>
      <c r="N162" s="129"/>
      <c r="O162" s="403"/>
      <c r="P162" s="403"/>
      <c r="Q162" s="403"/>
      <c r="R162" s="403"/>
      <c r="S162" s="403"/>
      <c r="T162" s="403"/>
      <c r="U162" s="40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410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3042</v>
      </c>
      <c r="H164" s="152">
        <f>SUM(H28,H86,H121,H137,H148,H163)</f>
        <v>15307.460000000001</v>
      </c>
      <c r="I164" s="152">
        <f>SUM(I28,I86,I121,I137,I148,I163)</f>
        <v>73.5</v>
      </c>
      <c r="J164" s="153">
        <f t="array" ref="J164">IF(ISERROR(G164/I164),"",G164/I164)</f>
        <v>41.387755102040813</v>
      </c>
      <c r="K164" s="152">
        <f>SUM(K28,K86,K121,K137,K148,K163)</f>
        <v>117.58158701763352</v>
      </c>
      <c r="L164" s="153">
        <f>IF(ISERROR(G164/K164),"",G164/K164)</f>
        <v>25.871397700592322</v>
      </c>
      <c r="M164" s="152">
        <f t="shared" ref="M164:AA164" si="42">SUM(M28,M86,M121,M137,M148,M163)</f>
        <v>-39.414920350966867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09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09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09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09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09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09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09">
        <f>G164</f>
        <v>3042</v>
      </c>
      <c r="C171" s="513" t="s">
        <v>269</v>
      </c>
      <c r="D171" s="512"/>
      <c r="E171" s="503">
        <f>H164</f>
        <v>15307.460000000001</v>
      </c>
      <c r="F171" s="503"/>
      <c r="G171" s="503" t="s">
        <v>270</v>
      </c>
      <c r="H171" s="503"/>
      <c r="I171" s="531">
        <f>L164</f>
        <v>25.871397700592322</v>
      </c>
      <c r="J171" s="531"/>
      <c r="K171" s="533" t="s">
        <v>271</v>
      </c>
      <c r="L171" s="533"/>
      <c r="M171" s="531">
        <f>J164</f>
        <v>41.387755102040813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09">
        <f>I164+C170</f>
        <v>77.5</v>
      </c>
      <c r="C172" s="510" t="s">
        <v>251</v>
      </c>
      <c r="D172" s="511"/>
      <c r="E172" s="528">
        <f>K164+I170</f>
        <v>158.58158701763352</v>
      </c>
      <c r="F172" s="528"/>
      <c r="G172" s="503" t="s">
        <v>274</v>
      </c>
      <c r="H172" s="503"/>
      <c r="I172" s="531">
        <f>B172-E172</f>
        <v>-81.081587017633524</v>
      </c>
      <c r="J172" s="531"/>
      <c r="K172" s="533" t="s">
        <v>275</v>
      </c>
      <c r="L172" s="533"/>
      <c r="M172" s="534">
        <f>IF(ISERROR(I172/E172),"",I172/E172)</f>
        <v>-0.51129256897030317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09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02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04" t="s">
        <v>178</v>
      </c>
      <c r="C178" s="125" t="s">
        <v>179</v>
      </c>
      <c r="D178" s="107">
        <v>5.03</v>
      </c>
      <c r="E178" s="107"/>
      <c r="F178" s="107"/>
      <c r="G178" s="150"/>
      <c r="H178" s="41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03"/>
      <c r="P178" s="403"/>
      <c r="Q178" s="403"/>
      <c r="R178" s="403"/>
      <c r="S178" s="403"/>
      <c r="T178" s="403"/>
      <c r="U178" s="40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1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03"/>
      <c r="P179" s="403"/>
      <c r="Q179" s="403"/>
      <c r="R179" s="403"/>
      <c r="S179" s="403"/>
      <c r="T179" s="403"/>
      <c r="U179" s="40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1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03"/>
      <c r="P180" s="403"/>
      <c r="Q180" s="403"/>
      <c r="R180" s="403"/>
      <c r="S180" s="403"/>
      <c r="T180" s="403"/>
      <c r="U180" s="40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1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03"/>
      <c r="P181" s="403"/>
      <c r="Q181" s="403"/>
      <c r="R181" s="403"/>
      <c r="S181" s="403"/>
      <c r="T181" s="403"/>
      <c r="U181" s="40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1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03"/>
      <c r="P182" s="403"/>
      <c r="Q182" s="403"/>
      <c r="R182" s="403"/>
      <c r="S182" s="403"/>
      <c r="T182" s="403"/>
      <c r="U182" s="40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12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03"/>
      <c r="P183" s="403"/>
      <c r="Q183" s="403"/>
      <c r="R183" s="403"/>
      <c r="S183" s="403"/>
      <c r="T183" s="403"/>
      <c r="U183" s="40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1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03"/>
      <c r="P184" s="403"/>
      <c r="Q184" s="403"/>
      <c r="R184" s="403"/>
      <c r="S184" s="403"/>
      <c r="T184" s="403"/>
      <c r="U184" s="40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1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03"/>
      <c r="P185" s="403"/>
      <c r="Q185" s="403"/>
      <c r="R185" s="403"/>
      <c r="S185" s="403"/>
      <c r="T185" s="403"/>
      <c r="U185" s="40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12">
        <f t="shared" si="43"/>
        <v>0</v>
      </c>
      <c r="I186" s="41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03"/>
      <c r="P186" s="403"/>
      <c r="Q186" s="403"/>
      <c r="R186" s="403"/>
      <c r="S186" s="403"/>
      <c r="T186" s="403"/>
      <c r="U186" s="40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12">
        <f t="shared" si="43"/>
        <v>0</v>
      </c>
      <c r="I187" s="41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03"/>
      <c r="P187" s="403"/>
      <c r="Q187" s="403"/>
      <c r="R187" s="403"/>
      <c r="S187" s="403"/>
      <c r="T187" s="403"/>
      <c r="U187" s="40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1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03"/>
      <c r="P188" s="403"/>
      <c r="Q188" s="403"/>
      <c r="R188" s="403"/>
      <c r="S188" s="403"/>
      <c r="T188" s="403"/>
      <c r="U188" s="40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1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03"/>
      <c r="P189" s="403"/>
      <c r="Q189" s="403"/>
      <c r="R189" s="403"/>
      <c r="S189" s="403"/>
      <c r="T189" s="403"/>
      <c r="U189" s="40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1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03"/>
      <c r="P190" s="403"/>
      <c r="Q190" s="403"/>
      <c r="R190" s="403"/>
      <c r="S190" s="403"/>
      <c r="T190" s="403"/>
      <c r="U190" s="40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1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03"/>
      <c r="P191" s="403"/>
      <c r="Q191" s="403"/>
      <c r="R191" s="403"/>
      <c r="S191" s="403"/>
      <c r="T191" s="403"/>
      <c r="U191" s="40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1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03"/>
      <c r="P192" s="403"/>
      <c r="Q192" s="403"/>
      <c r="R192" s="403"/>
      <c r="S192" s="403"/>
      <c r="T192" s="403"/>
      <c r="U192" s="403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02" t="s">
        <v>190</v>
      </c>
      <c r="D193" s="107">
        <v>4.8</v>
      </c>
      <c r="E193" s="107"/>
      <c r="F193" s="107"/>
      <c r="G193" s="127"/>
      <c r="H193" s="41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03"/>
      <c r="P193" s="403"/>
      <c r="Q193" s="403"/>
      <c r="R193" s="403"/>
      <c r="S193" s="403"/>
      <c r="T193" s="403"/>
      <c r="U193" s="40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02" t="s">
        <v>187</v>
      </c>
      <c r="D194" s="107">
        <v>4.8</v>
      </c>
      <c r="E194" s="107"/>
      <c r="F194" s="107"/>
      <c r="G194" s="127"/>
      <c r="H194" s="41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03"/>
      <c r="P194" s="403"/>
      <c r="Q194" s="403"/>
      <c r="R194" s="403"/>
      <c r="S194" s="403"/>
      <c r="T194" s="403"/>
      <c r="U194" s="40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02" t="s">
        <v>179</v>
      </c>
      <c r="D195" s="107">
        <v>4.8</v>
      </c>
      <c r="E195" s="107"/>
      <c r="F195" s="107"/>
      <c r="G195" s="127"/>
      <c r="H195" s="41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03"/>
      <c r="P195" s="403"/>
      <c r="Q195" s="403"/>
      <c r="R195" s="403"/>
      <c r="S195" s="403"/>
      <c r="T195" s="403"/>
      <c r="U195" s="40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02" t="s">
        <v>199</v>
      </c>
      <c r="D196" s="107">
        <v>4.8</v>
      </c>
      <c r="E196" s="107"/>
      <c r="F196" s="107"/>
      <c r="G196" s="127"/>
      <c r="H196" s="41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03"/>
      <c r="P196" s="403"/>
      <c r="Q196" s="403"/>
      <c r="R196" s="403"/>
      <c r="S196" s="403"/>
      <c r="T196" s="403"/>
      <c r="U196" s="40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1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03"/>
      <c r="P197" s="403"/>
      <c r="Q197" s="403"/>
      <c r="R197" s="403"/>
      <c r="S197" s="403"/>
      <c r="T197" s="403"/>
      <c r="U197" s="40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1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03"/>
      <c r="P198" s="403"/>
      <c r="Q198" s="403"/>
      <c r="R198" s="403"/>
      <c r="S198" s="403"/>
      <c r="T198" s="403"/>
      <c r="U198" s="40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37" t="s">
        <v>201</v>
      </c>
      <c r="B199" s="538"/>
      <c r="C199" s="410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04" t="s">
        <v>206</v>
      </c>
      <c r="C200" s="125" t="s">
        <v>199</v>
      </c>
      <c r="D200" s="107">
        <v>5.03</v>
      </c>
      <c r="E200" s="107"/>
      <c r="F200" s="107"/>
      <c r="G200" s="127"/>
      <c r="H200" s="41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07"/>
      <c r="P200" s="407"/>
      <c r="Q200" s="407"/>
      <c r="R200" s="407"/>
      <c r="S200" s="407"/>
      <c r="T200" s="407"/>
      <c r="U200" s="40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04" t="s">
        <v>425</v>
      </c>
      <c r="C201" s="183" t="s">
        <v>427</v>
      </c>
      <c r="D201" s="107">
        <v>5.03</v>
      </c>
      <c r="E201" s="107"/>
      <c r="F201" s="107"/>
      <c r="G201" s="127"/>
      <c r="H201" s="41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07"/>
      <c r="P201" s="407"/>
      <c r="Q201" s="407"/>
      <c r="R201" s="407"/>
      <c r="S201" s="407"/>
      <c r="T201" s="407"/>
      <c r="U201" s="40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04" t="s">
        <v>206</v>
      </c>
      <c r="C202" s="125" t="s">
        <v>186</v>
      </c>
      <c r="D202" s="107">
        <v>5.03</v>
      </c>
      <c r="E202" s="107"/>
      <c r="F202" s="107"/>
      <c r="G202" s="127"/>
      <c r="H202" s="41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07"/>
      <c r="P202" s="407"/>
      <c r="Q202" s="407"/>
      <c r="R202" s="407"/>
      <c r="S202" s="407"/>
      <c r="T202" s="407"/>
      <c r="U202" s="40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04" t="s">
        <v>206</v>
      </c>
      <c r="C203" s="125" t="s">
        <v>203</v>
      </c>
      <c r="D203" s="107">
        <v>5.03</v>
      </c>
      <c r="E203" s="107"/>
      <c r="F203" s="107"/>
      <c r="G203" s="127"/>
      <c r="H203" s="41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07"/>
      <c r="P203" s="407"/>
      <c r="Q203" s="407"/>
      <c r="R203" s="407"/>
      <c r="S203" s="407"/>
      <c r="T203" s="407"/>
      <c r="U203" s="40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04" t="s">
        <v>206</v>
      </c>
      <c r="C204" s="125" t="s">
        <v>207</v>
      </c>
      <c r="D204" s="107">
        <v>5.03</v>
      </c>
      <c r="E204" s="107"/>
      <c r="F204" s="107"/>
      <c r="G204" s="127"/>
      <c r="H204" s="41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07"/>
      <c r="P204" s="407"/>
      <c r="Q204" s="407"/>
      <c r="R204" s="407"/>
      <c r="S204" s="407"/>
      <c r="T204" s="407"/>
      <c r="U204" s="40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04" t="s">
        <v>414</v>
      </c>
      <c r="C205" s="183" t="s">
        <v>415</v>
      </c>
      <c r="D205" s="107">
        <v>5.03</v>
      </c>
      <c r="E205" s="107"/>
      <c r="F205" s="107"/>
      <c r="G205" s="127"/>
      <c r="H205" s="41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07"/>
      <c r="P205" s="407"/>
      <c r="Q205" s="407"/>
      <c r="R205" s="407"/>
      <c r="S205" s="407"/>
      <c r="T205" s="407"/>
      <c r="U205" s="40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04" t="s">
        <v>414</v>
      </c>
      <c r="C206" s="183" t="s">
        <v>416</v>
      </c>
      <c r="D206" s="107">
        <v>5.03</v>
      </c>
      <c r="E206" s="107"/>
      <c r="F206" s="107"/>
      <c r="G206" s="127"/>
      <c r="H206" s="41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07"/>
      <c r="P206" s="407"/>
      <c r="Q206" s="407"/>
      <c r="R206" s="407"/>
      <c r="S206" s="407"/>
      <c r="T206" s="407"/>
      <c r="U206" s="40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04" t="s">
        <v>414</v>
      </c>
      <c r="C207" s="183" t="s">
        <v>61</v>
      </c>
      <c r="D207" s="107">
        <v>5.03</v>
      </c>
      <c r="E207" s="107"/>
      <c r="F207" s="107"/>
      <c r="G207" s="127"/>
      <c r="H207" s="41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07"/>
      <c r="P207" s="407"/>
      <c r="Q207" s="407"/>
      <c r="R207" s="407"/>
      <c r="S207" s="407"/>
      <c r="T207" s="407"/>
      <c r="U207" s="40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04" t="s">
        <v>208</v>
      </c>
      <c r="C208" s="125" t="s">
        <v>179</v>
      </c>
      <c r="D208" s="107">
        <v>5.08</v>
      </c>
      <c r="E208" s="107"/>
      <c r="F208" s="107"/>
      <c r="G208" s="127"/>
      <c r="H208" s="41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07"/>
      <c r="P208" s="407"/>
      <c r="Q208" s="407"/>
      <c r="R208" s="407"/>
      <c r="S208" s="407"/>
      <c r="T208" s="407"/>
      <c r="U208" s="40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04" t="s">
        <v>208</v>
      </c>
      <c r="C209" s="125" t="s">
        <v>204</v>
      </c>
      <c r="D209" s="107">
        <v>5.08</v>
      </c>
      <c r="E209" s="107"/>
      <c r="F209" s="107"/>
      <c r="G209" s="127"/>
      <c r="H209" s="41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07"/>
      <c r="P209" s="407"/>
      <c r="Q209" s="407"/>
      <c r="R209" s="407"/>
      <c r="S209" s="407"/>
      <c r="T209" s="407"/>
      <c r="U209" s="40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04" t="s">
        <v>208</v>
      </c>
      <c r="C210" s="125" t="s">
        <v>205</v>
      </c>
      <c r="D210" s="107">
        <v>5.08</v>
      </c>
      <c r="E210" s="107"/>
      <c r="F210" s="107"/>
      <c r="G210" s="127"/>
      <c r="H210" s="41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07"/>
      <c r="P210" s="407"/>
      <c r="Q210" s="407"/>
      <c r="R210" s="407"/>
      <c r="S210" s="407"/>
      <c r="T210" s="407"/>
      <c r="U210" s="40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04" t="s">
        <v>208</v>
      </c>
      <c r="C211" s="125" t="s">
        <v>186</v>
      </c>
      <c r="D211" s="107">
        <v>5.08</v>
      </c>
      <c r="E211" s="107"/>
      <c r="F211" s="107"/>
      <c r="G211" s="127"/>
      <c r="H211" s="41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07"/>
      <c r="P211" s="407"/>
      <c r="Q211" s="407"/>
      <c r="R211" s="407"/>
      <c r="S211" s="407"/>
      <c r="T211" s="407"/>
      <c r="U211" s="40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04" t="s">
        <v>208</v>
      </c>
      <c r="C212" s="125" t="s">
        <v>203</v>
      </c>
      <c r="D212" s="107">
        <v>5.08</v>
      </c>
      <c r="E212" s="107"/>
      <c r="F212" s="107"/>
      <c r="G212" s="127"/>
      <c r="H212" s="41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07"/>
      <c r="P212" s="407"/>
      <c r="Q212" s="407"/>
      <c r="R212" s="407"/>
      <c r="S212" s="407"/>
      <c r="T212" s="407"/>
      <c r="U212" s="40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04" t="s">
        <v>208</v>
      </c>
      <c r="C213" s="125" t="s">
        <v>199</v>
      </c>
      <c r="D213" s="107">
        <v>5.08</v>
      </c>
      <c r="E213" s="107"/>
      <c r="F213" s="107"/>
      <c r="G213" s="127"/>
      <c r="H213" s="41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03"/>
      <c r="P213" s="403"/>
      <c r="Q213" s="403"/>
      <c r="R213" s="403"/>
      <c r="S213" s="403"/>
      <c r="T213" s="403"/>
      <c r="U213" s="40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04" t="s">
        <v>208</v>
      </c>
      <c r="C214" s="125" t="s">
        <v>187</v>
      </c>
      <c r="D214" s="107">
        <v>5.08</v>
      </c>
      <c r="E214" s="107"/>
      <c r="F214" s="107"/>
      <c r="G214" s="127"/>
      <c r="H214" s="41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07"/>
      <c r="P214" s="407"/>
      <c r="Q214" s="407"/>
      <c r="R214" s="407"/>
      <c r="S214" s="407"/>
      <c r="T214" s="407"/>
      <c r="U214" s="40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04" t="s">
        <v>208</v>
      </c>
      <c r="C215" s="125" t="s">
        <v>207</v>
      </c>
      <c r="D215" s="107">
        <v>5.08</v>
      </c>
      <c r="E215" s="107"/>
      <c r="F215" s="107"/>
      <c r="G215" s="127"/>
      <c r="H215" s="41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03"/>
      <c r="P215" s="403"/>
      <c r="Q215" s="403"/>
      <c r="R215" s="403"/>
      <c r="S215" s="403"/>
      <c r="T215" s="403"/>
      <c r="U215" s="40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04" t="s">
        <v>209</v>
      </c>
      <c r="C216" s="125" t="s">
        <v>194</v>
      </c>
      <c r="D216" s="107">
        <v>5.03</v>
      </c>
      <c r="E216" s="107"/>
      <c r="F216" s="107"/>
      <c r="G216" s="127"/>
      <c r="H216" s="41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07"/>
      <c r="P216" s="407"/>
      <c r="Q216" s="407"/>
      <c r="R216" s="407"/>
      <c r="S216" s="407"/>
      <c r="T216" s="407"/>
      <c r="U216" s="40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04" t="s">
        <v>209</v>
      </c>
      <c r="C217" s="125" t="s">
        <v>179</v>
      </c>
      <c r="D217" s="107">
        <v>5.03</v>
      </c>
      <c r="E217" s="107"/>
      <c r="F217" s="107"/>
      <c r="G217" s="127"/>
      <c r="H217" s="41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07"/>
      <c r="P217" s="407"/>
      <c r="Q217" s="407"/>
      <c r="R217" s="407"/>
      <c r="S217" s="407"/>
      <c r="T217" s="407"/>
      <c r="U217" s="40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04" t="s">
        <v>209</v>
      </c>
      <c r="C218" s="125" t="s">
        <v>195</v>
      </c>
      <c r="D218" s="107">
        <v>5.03</v>
      </c>
      <c r="E218" s="107"/>
      <c r="F218" s="107"/>
      <c r="G218" s="127"/>
      <c r="H218" s="41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07"/>
      <c r="P218" s="407"/>
      <c r="Q218" s="407"/>
      <c r="R218" s="407"/>
      <c r="S218" s="407"/>
      <c r="T218" s="407"/>
      <c r="U218" s="40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04" t="s">
        <v>209</v>
      </c>
      <c r="C219" s="125" t="s">
        <v>204</v>
      </c>
      <c r="D219" s="107">
        <v>5.03</v>
      </c>
      <c r="E219" s="107"/>
      <c r="F219" s="107"/>
      <c r="G219" s="127"/>
      <c r="H219" s="41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07"/>
      <c r="P219" s="407"/>
      <c r="Q219" s="407"/>
      <c r="R219" s="407"/>
      <c r="S219" s="407"/>
      <c r="T219" s="407"/>
      <c r="U219" s="40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04" t="s">
        <v>382</v>
      </c>
      <c r="C220" s="183" t="s">
        <v>383</v>
      </c>
      <c r="D220" s="107">
        <v>5.03</v>
      </c>
      <c r="E220" s="107"/>
      <c r="F220" s="107"/>
      <c r="G220" s="127"/>
      <c r="H220" s="41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07"/>
      <c r="P220" s="407"/>
      <c r="Q220" s="407"/>
      <c r="R220" s="407"/>
      <c r="S220" s="407"/>
      <c r="T220" s="407"/>
      <c r="U220" s="40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04" t="s">
        <v>382</v>
      </c>
      <c r="C221" s="183" t="s">
        <v>384</v>
      </c>
      <c r="D221" s="107">
        <v>5.03</v>
      </c>
      <c r="E221" s="107"/>
      <c r="F221" s="107"/>
      <c r="G221" s="127"/>
      <c r="H221" s="41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07"/>
      <c r="P221" s="407"/>
      <c r="Q221" s="407"/>
      <c r="R221" s="407"/>
      <c r="S221" s="407"/>
      <c r="T221" s="407"/>
      <c r="U221" s="40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04" t="s">
        <v>382</v>
      </c>
      <c r="C222" s="183" t="s">
        <v>389</v>
      </c>
      <c r="D222" s="107">
        <v>5.03</v>
      </c>
      <c r="E222" s="107"/>
      <c r="F222" s="107"/>
      <c r="G222" s="127"/>
      <c r="H222" s="41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07"/>
      <c r="P222" s="407"/>
      <c r="Q222" s="407"/>
      <c r="R222" s="407"/>
      <c r="S222" s="407"/>
      <c r="T222" s="407"/>
      <c r="U222" s="40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04" t="s">
        <v>382</v>
      </c>
      <c r="C223" s="183" t="s">
        <v>391</v>
      </c>
      <c r="D223" s="107">
        <v>5.03</v>
      </c>
      <c r="E223" s="107"/>
      <c r="F223" s="107"/>
      <c r="G223" s="127"/>
      <c r="H223" s="41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07"/>
      <c r="P223" s="407"/>
      <c r="Q223" s="407"/>
      <c r="R223" s="407"/>
      <c r="S223" s="407"/>
      <c r="T223" s="407"/>
      <c r="U223" s="40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04" t="s">
        <v>418</v>
      </c>
      <c r="C224" s="183" t="s">
        <v>364</v>
      </c>
      <c r="D224" s="107">
        <v>5.03</v>
      </c>
      <c r="E224" s="107"/>
      <c r="F224" s="107"/>
      <c r="G224" s="127"/>
      <c r="H224" s="41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07"/>
      <c r="P224" s="407"/>
      <c r="Q224" s="407"/>
      <c r="R224" s="407"/>
      <c r="S224" s="407"/>
      <c r="T224" s="407"/>
      <c r="U224" s="40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04" t="s">
        <v>418</v>
      </c>
      <c r="C225" s="183" t="s">
        <v>365</v>
      </c>
      <c r="D225" s="107">
        <v>5.03</v>
      </c>
      <c r="E225" s="107"/>
      <c r="F225" s="107"/>
      <c r="G225" s="127"/>
      <c r="H225" s="41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07"/>
      <c r="P225" s="407"/>
      <c r="Q225" s="407"/>
      <c r="R225" s="407"/>
      <c r="S225" s="407"/>
      <c r="T225" s="407"/>
      <c r="U225" s="40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04" t="s">
        <v>418</v>
      </c>
      <c r="C226" s="183" t="s">
        <v>366</v>
      </c>
      <c r="D226" s="107">
        <v>5.03</v>
      </c>
      <c r="E226" s="107"/>
      <c r="F226" s="107"/>
      <c r="G226" s="127"/>
      <c r="H226" s="41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07"/>
      <c r="P226" s="407"/>
      <c r="Q226" s="407"/>
      <c r="R226" s="407"/>
      <c r="S226" s="407"/>
      <c r="T226" s="407"/>
      <c r="U226" s="40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04" t="s">
        <v>418</v>
      </c>
      <c r="C227" s="183" t="s">
        <v>367</v>
      </c>
      <c r="D227" s="107">
        <v>5.03</v>
      </c>
      <c r="E227" s="107"/>
      <c r="F227" s="107"/>
      <c r="G227" s="127"/>
      <c r="H227" s="41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07"/>
      <c r="P227" s="407"/>
      <c r="Q227" s="407"/>
      <c r="R227" s="407"/>
      <c r="S227" s="407"/>
      <c r="T227" s="407"/>
      <c r="U227" s="40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1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03"/>
      <c r="P228" s="403"/>
      <c r="Q228" s="403"/>
      <c r="R228" s="403"/>
      <c r="S228" s="403"/>
      <c r="T228" s="403"/>
      <c r="U228" s="40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1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03"/>
      <c r="P229" s="403"/>
      <c r="Q229" s="403"/>
      <c r="R229" s="403"/>
      <c r="S229" s="403"/>
      <c r="T229" s="403"/>
      <c r="U229" s="40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1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03"/>
      <c r="P230" s="403"/>
      <c r="Q230" s="403"/>
      <c r="R230" s="403"/>
      <c r="S230" s="403"/>
      <c r="T230" s="403"/>
      <c r="U230" s="40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1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03"/>
      <c r="P231" s="403"/>
      <c r="Q231" s="403"/>
      <c r="R231" s="403"/>
      <c r="S231" s="403"/>
      <c r="T231" s="403"/>
      <c r="U231" s="40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1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03"/>
      <c r="P232" s="403"/>
      <c r="Q232" s="403"/>
      <c r="R232" s="403"/>
      <c r="S232" s="403"/>
      <c r="T232" s="403"/>
      <c r="U232" s="40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1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03"/>
      <c r="P233" s="403"/>
      <c r="Q233" s="403"/>
      <c r="R233" s="403"/>
      <c r="S233" s="403"/>
      <c r="T233" s="403"/>
      <c r="U233" s="40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1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03"/>
      <c r="P234" s="403"/>
      <c r="Q234" s="403"/>
      <c r="R234" s="403"/>
      <c r="S234" s="403"/>
      <c r="T234" s="403"/>
      <c r="U234" s="40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1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03"/>
      <c r="P235" s="403"/>
      <c r="Q235" s="403"/>
      <c r="R235" s="403"/>
      <c r="S235" s="403"/>
      <c r="T235" s="403"/>
      <c r="U235" s="40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1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03"/>
      <c r="P236" s="403"/>
      <c r="Q236" s="403"/>
      <c r="R236" s="403"/>
      <c r="S236" s="403"/>
      <c r="T236" s="403"/>
      <c r="U236" s="403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1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03"/>
      <c r="P237" s="403"/>
      <c r="Q237" s="403"/>
      <c r="R237" s="403"/>
      <c r="S237" s="403"/>
      <c r="T237" s="403"/>
      <c r="U237" s="40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1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03"/>
      <c r="P238" s="403"/>
      <c r="Q238" s="403"/>
      <c r="R238" s="403"/>
      <c r="S238" s="403"/>
      <c r="T238" s="403"/>
      <c r="U238" s="40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1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03"/>
      <c r="P239" s="403"/>
      <c r="Q239" s="403"/>
      <c r="R239" s="403"/>
      <c r="S239" s="403"/>
      <c r="T239" s="403"/>
      <c r="U239" s="40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1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03"/>
      <c r="P240" s="403"/>
      <c r="Q240" s="403"/>
      <c r="R240" s="403"/>
      <c r="S240" s="403"/>
      <c r="T240" s="403"/>
      <c r="U240" s="40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1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03"/>
      <c r="P241" s="403"/>
      <c r="Q241" s="403"/>
      <c r="R241" s="403"/>
      <c r="S241" s="403"/>
      <c r="T241" s="403"/>
      <c r="U241" s="40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1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03"/>
      <c r="P242" s="403"/>
      <c r="Q242" s="403"/>
      <c r="R242" s="403"/>
      <c r="S242" s="403"/>
      <c r="T242" s="403"/>
      <c r="U242" s="40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1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03"/>
      <c r="P243" s="403"/>
      <c r="Q243" s="403"/>
      <c r="R243" s="403"/>
      <c r="S243" s="403"/>
      <c r="T243" s="403"/>
      <c r="U243" s="40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1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03"/>
      <c r="P244" s="403"/>
      <c r="Q244" s="403"/>
      <c r="R244" s="403"/>
      <c r="S244" s="403"/>
      <c r="T244" s="403"/>
      <c r="U244" s="40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1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03"/>
      <c r="P245" s="403"/>
      <c r="Q245" s="403"/>
      <c r="R245" s="403"/>
      <c r="S245" s="403"/>
      <c r="T245" s="403"/>
      <c r="U245" s="40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1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03"/>
      <c r="P246" s="403"/>
      <c r="Q246" s="403"/>
      <c r="R246" s="403"/>
      <c r="S246" s="403"/>
      <c r="T246" s="403"/>
      <c r="U246" s="40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1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03"/>
      <c r="P247" s="403"/>
      <c r="Q247" s="403"/>
      <c r="R247" s="403"/>
      <c r="S247" s="403"/>
      <c r="T247" s="403"/>
      <c r="U247" s="40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1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03"/>
      <c r="P248" s="403"/>
      <c r="Q248" s="403"/>
      <c r="R248" s="403"/>
      <c r="S248" s="403"/>
      <c r="T248" s="403"/>
      <c r="U248" s="40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1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03"/>
      <c r="P249" s="403"/>
      <c r="Q249" s="403"/>
      <c r="R249" s="403"/>
      <c r="S249" s="403"/>
      <c r="T249" s="403"/>
      <c r="U249" s="40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1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03"/>
      <c r="P250" s="403"/>
      <c r="Q250" s="403"/>
      <c r="R250" s="403"/>
      <c r="S250" s="403"/>
      <c r="T250" s="403"/>
      <c r="U250" s="40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1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03"/>
      <c r="P251" s="403"/>
      <c r="Q251" s="403"/>
      <c r="R251" s="403"/>
      <c r="S251" s="403"/>
      <c r="T251" s="403"/>
      <c r="U251" s="40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1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03"/>
      <c r="P252" s="403"/>
      <c r="Q252" s="403"/>
      <c r="R252" s="403"/>
      <c r="S252" s="403"/>
      <c r="T252" s="403"/>
      <c r="U252" s="40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1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03"/>
      <c r="P253" s="403"/>
      <c r="Q253" s="403"/>
      <c r="R253" s="403"/>
      <c r="S253" s="403"/>
      <c r="T253" s="403"/>
      <c r="U253" s="40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1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03"/>
      <c r="P254" s="403"/>
      <c r="Q254" s="403"/>
      <c r="R254" s="403"/>
      <c r="S254" s="403"/>
      <c r="T254" s="403"/>
      <c r="U254" s="40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1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03"/>
      <c r="P255" s="403"/>
      <c r="Q255" s="403"/>
      <c r="R255" s="403"/>
      <c r="S255" s="403"/>
      <c r="T255" s="403"/>
      <c r="U255" s="40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1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03"/>
      <c r="P256" s="403"/>
      <c r="Q256" s="403"/>
      <c r="R256" s="403"/>
      <c r="S256" s="403"/>
      <c r="T256" s="403"/>
      <c r="U256" s="403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45" t="s">
        <v>216</v>
      </c>
      <c r="B257" s="545"/>
      <c r="C257" s="410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04" t="s">
        <v>217</v>
      </c>
      <c r="C258" s="125" t="s">
        <v>179</v>
      </c>
      <c r="D258" s="107">
        <v>5.03</v>
      </c>
      <c r="E258" s="107"/>
      <c r="F258" s="107"/>
      <c r="G258" s="127"/>
      <c r="H258" s="41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03"/>
      <c r="P258" s="403"/>
      <c r="Q258" s="403"/>
      <c r="R258" s="403"/>
      <c r="S258" s="403"/>
      <c r="T258" s="403"/>
      <c r="U258" s="40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04" t="s">
        <v>217</v>
      </c>
      <c r="C259" s="125" t="s">
        <v>186</v>
      </c>
      <c r="D259" s="107">
        <v>5.03</v>
      </c>
      <c r="E259" s="107"/>
      <c r="F259" s="107"/>
      <c r="G259" s="127"/>
      <c r="H259" s="41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03"/>
      <c r="P259" s="403"/>
      <c r="Q259" s="403"/>
      <c r="R259" s="403"/>
      <c r="S259" s="403"/>
      <c r="T259" s="403"/>
      <c r="U259" s="40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04" t="s">
        <v>217</v>
      </c>
      <c r="C260" s="125" t="s">
        <v>204</v>
      </c>
      <c r="D260" s="107">
        <v>5.03</v>
      </c>
      <c r="E260" s="107"/>
      <c r="F260" s="107"/>
      <c r="G260" s="127"/>
      <c r="H260" s="41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03"/>
      <c r="P260" s="403"/>
      <c r="Q260" s="403"/>
      <c r="R260" s="403"/>
      <c r="S260" s="403"/>
      <c r="T260" s="403"/>
      <c r="U260" s="40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1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03"/>
      <c r="P261" s="403"/>
      <c r="Q261" s="403"/>
      <c r="R261" s="403"/>
      <c r="S261" s="403"/>
      <c r="T261" s="403"/>
      <c r="U261" s="40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1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03"/>
      <c r="P262" s="403"/>
      <c r="Q262" s="403"/>
      <c r="R262" s="403"/>
      <c r="S262" s="403"/>
      <c r="T262" s="403"/>
      <c r="U262" s="40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1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03"/>
      <c r="P263" s="403"/>
      <c r="Q263" s="403"/>
      <c r="R263" s="403"/>
      <c r="S263" s="403"/>
      <c r="T263" s="403"/>
      <c r="U263" s="40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1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03"/>
      <c r="P264" s="403"/>
      <c r="Q264" s="403"/>
      <c r="R264" s="403"/>
      <c r="S264" s="403"/>
      <c r="T264" s="403"/>
      <c r="U264" s="40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1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03"/>
      <c r="P265" s="403"/>
      <c r="Q265" s="403"/>
      <c r="R265" s="403"/>
      <c r="S265" s="403"/>
      <c r="T265" s="403"/>
      <c r="U265" s="40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1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03"/>
      <c r="P266" s="403"/>
      <c r="Q266" s="403"/>
      <c r="R266" s="403"/>
      <c r="S266" s="403"/>
      <c r="T266" s="403"/>
      <c r="U266" s="40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1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03"/>
      <c r="P267" s="403"/>
      <c r="Q267" s="403"/>
      <c r="R267" s="403"/>
      <c r="S267" s="403"/>
      <c r="T267" s="403"/>
      <c r="U267" s="40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1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03"/>
      <c r="P268" s="403"/>
      <c r="Q268" s="403"/>
      <c r="R268" s="403"/>
      <c r="S268" s="403"/>
      <c r="T268" s="403"/>
      <c r="U268" s="40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1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03"/>
      <c r="P269" s="403"/>
      <c r="Q269" s="403"/>
      <c r="R269" s="403"/>
      <c r="S269" s="403"/>
      <c r="T269" s="403"/>
      <c r="U269" s="40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1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03"/>
      <c r="P270" s="403"/>
      <c r="Q270" s="403"/>
      <c r="R270" s="403"/>
      <c r="S270" s="403"/>
      <c r="T270" s="403"/>
      <c r="U270" s="40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1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03"/>
      <c r="P271" s="403"/>
      <c r="Q271" s="403"/>
      <c r="R271" s="403"/>
      <c r="S271" s="403"/>
      <c r="T271" s="403"/>
      <c r="U271" s="40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1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03"/>
      <c r="P272" s="403"/>
      <c r="Q272" s="403"/>
      <c r="R272" s="403"/>
      <c r="S272" s="403"/>
      <c r="T272" s="403"/>
      <c r="U272" s="40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1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03"/>
      <c r="P273" s="403"/>
      <c r="Q273" s="403"/>
      <c r="R273" s="403"/>
      <c r="S273" s="403"/>
      <c r="T273" s="403"/>
      <c r="U273" s="40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04" t="s">
        <v>222</v>
      </c>
      <c r="C274" s="125" t="s">
        <v>181</v>
      </c>
      <c r="D274" s="107">
        <v>9.36</v>
      </c>
      <c r="E274" s="107"/>
      <c r="F274" s="107"/>
      <c r="G274" s="127"/>
      <c r="H274" s="41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03"/>
      <c r="P274" s="403"/>
      <c r="Q274" s="403"/>
      <c r="R274" s="403"/>
      <c r="S274" s="403"/>
      <c r="T274" s="403"/>
      <c r="U274" s="40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04" t="s">
        <v>222</v>
      </c>
      <c r="C275" s="125" t="s">
        <v>179</v>
      </c>
      <c r="D275" s="107">
        <v>9.36</v>
      </c>
      <c r="E275" s="107"/>
      <c r="F275" s="107"/>
      <c r="G275" s="127"/>
      <c r="H275" s="41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03"/>
      <c r="P275" s="403"/>
      <c r="Q275" s="403"/>
      <c r="R275" s="403"/>
      <c r="S275" s="403"/>
      <c r="T275" s="403"/>
      <c r="U275" s="40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04" t="s">
        <v>222</v>
      </c>
      <c r="C276" s="125" t="s">
        <v>221</v>
      </c>
      <c r="D276" s="107">
        <v>9.36</v>
      </c>
      <c r="E276" s="107"/>
      <c r="F276" s="107"/>
      <c r="G276" s="127"/>
      <c r="H276" s="41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03"/>
      <c r="P276" s="403"/>
      <c r="Q276" s="403"/>
      <c r="R276" s="403"/>
      <c r="S276" s="403"/>
      <c r="T276" s="403"/>
      <c r="U276" s="40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04" t="s">
        <v>222</v>
      </c>
      <c r="C277" s="125" t="s">
        <v>186</v>
      </c>
      <c r="D277" s="107">
        <v>9.36</v>
      </c>
      <c r="E277" s="107"/>
      <c r="F277" s="107"/>
      <c r="G277" s="127"/>
      <c r="H277" s="41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03"/>
      <c r="P277" s="403"/>
      <c r="Q277" s="403"/>
      <c r="R277" s="403"/>
      <c r="S277" s="403"/>
      <c r="T277" s="403"/>
      <c r="U277" s="40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04" t="s">
        <v>393</v>
      </c>
      <c r="C278" s="183" t="s">
        <v>395</v>
      </c>
      <c r="D278" s="107">
        <v>5</v>
      </c>
      <c r="E278" s="107"/>
      <c r="F278" s="107"/>
      <c r="G278" s="127"/>
      <c r="H278" s="41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03"/>
      <c r="P278" s="403"/>
      <c r="Q278" s="403"/>
      <c r="R278" s="403"/>
      <c r="S278" s="403"/>
      <c r="T278" s="403"/>
      <c r="U278" s="403"/>
      <c r="V278" s="131"/>
      <c r="W278" s="132"/>
      <c r="X278" s="131"/>
      <c r="Y278" s="131"/>
      <c r="Z278" s="131"/>
      <c r="AA278" s="131"/>
    </row>
    <row r="279" spans="1:27" s="311" customFormat="1" ht="20.100000000000001" customHeight="1">
      <c r="A279" s="259">
        <v>30400028</v>
      </c>
      <c r="B279" s="404" t="s">
        <v>393</v>
      </c>
      <c r="C279" s="183" t="s">
        <v>402</v>
      </c>
      <c r="D279" s="107">
        <v>5</v>
      </c>
      <c r="E279" s="107"/>
      <c r="F279" s="107">
        <v>20170213</v>
      </c>
      <c r="G279" s="127">
        <v>70</v>
      </c>
      <c r="H279" s="412">
        <f t="shared" si="61"/>
        <v>350</v>
      </c>
      <c r="I279" s="128">
        <f>2*2</f>
        <v>4</v>
      </c>
      <c r="J279" s="128"/>
      <c r="K279" s="130">
        <f t="array" ref="K279">IF(ISERROR(G279/L279),"",G279/L279)</f>
        <v>14</v>
      </c>
      <c r="L279" s="128">
        <v>5</v>
      </c>
      <c r="M279" s="108">
        <f t="shared" si="66"/>
        <v>-10</v>
      </c>
      <c r="N279" s="128">
        <f t="shared" si="67"/>
        <v>0</v>
      </c>
      <c r="O279" s="403"/>
      <c r="P279" s="403"/>
      <c r="Q279" s="403"/>
      <c r="R279" s="403"/>
      <c r="S279" s="403"/>
      <c r="T279" s="403"/>
      <c r="U279" s="403"/>
      <c r="V279" s="131"/>
      <c r="W279" s="406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04" t="s">
        <v>404</v>
      </c>
      <c r="C280" s="183" t="s">
        <v>405</v>
      </c>
      <c r="D280" s="107">
        <v>5</v>
      </c>
      <c r="E280" s="107"/>
      <c r="F280" s="107"/>
      <c r="G280" s="127"/>
      <c r="H280" s="41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03"/>
      <c r="P280" s="403"/>
      <c r="Q280" s="403"/>
      <c r="R280" s="403"/>
      <c r="S280" s="403"/>
      <c r="T280" s="403"/>
      <c r="U280" s="40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04" t="s">
        <v>342</v>
      </c>
      <c r="C281" s="183" t="s">
        <v>372</v>
      </c>
      <c r="D281" s="107">
        <v>5</v>
      </c>
      <c r="E281" s="107"/>
      <c r="F281" s="107"/>
      <c r="G281" s="127"/>
      <c r="H281" s="41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03"/>
      <c r="P281" s="403"/>
      <c r="Q281" s="403"/>
      <c r="R281" s="403"/>
      <c r="S281" s="403"/>
      <c r="T281" s="403"/>
      <c r="U281" s="40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04" t="s">
        <v>343</v>
      </c>
      <c r="C282" s="125" t="s">
        <v>345</v>
      </c>
      <c r="D282" s="107">
        <v>5</v>
      </c>
      <c r="E282" s="107"/>
      <c r="F282" s="107"/>
      <c r="G282" s="127"/>
      <c r="H282" s="41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03"/>
      <c r="P282" s="403"/>
      <c r="Q282" s="403"/>
      <c r="R282" s="403"/>
      <c r="S282" s="403"/>
      <c r="T282" s="403"/>
      <c r="U282" s="40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04" t="s">
        <v>343</v>
      </c>
      <c r="C283" s="125" t="s">
        <v>347</v>
      </c>
      <c r="D283" s="107">
        <v>5</v>
      </c>
      <c r="E283" s="107"/>
      <c r="F283" s="107"/>
      <c r="G283" s="127"/>
      <c r="H283" s="41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03"/>
      <c r="P283" s="403"/>
      <c r="Q283" s="403"/>
      <c r="R283" s="403"/>
      <c r="S283" s="403"/>
      <c r="T283" s="403"/>
      <c r="U283" s="40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1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03"/>
      <c r="P284" s="403"/>
      <c r="Q284" s="403"/>
      <c r="R284" s="403"/>
      <c r="S284" s="403"/>
      <c r="T284" s="403"/>
      <c r="U284" s="40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1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03"/>
      <c r="P285" s="403"/>
      <c r="Q285" s="403"/>
      <c r="R285" s="403"/>
      <c r="S285" s="403"/>
      <c r="T285" s="403"/>
      <c r="U285" s="40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1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03"/>
      <c r="P286" s="403"/>
      <c r="Q286" s="403"/>
      <c r="R286" s="403"/>
      <c r="S286" s="403"/>
      <c r="T286" s="403"/>
      <c r="U286" s="403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1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03"/>
      <c r="P287" s="403"/>
      <c r="Q287" s="403"/>
      <c r="R287" s="403"/>
      <c r="S287" s="403"/>
      <c r="T287" s="403"/>
      <c r="U287" s="403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1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03"/>
      <c r="P288" s="403"/>
      <c r="Q288" s="403"/>
      <c r="R288" s="403"/>
      <c r="S288" s="403"/>
      <c r="T288" s="403"/>
      <c r="U288" s="40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1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03"/>
      <c r="P289" s="403"/>
      <c r="Q289" s="403"/>
      <c r="R289" s="403"/>
      <c r="S289" s="403"/>
      <c r="T289" s="403"/>
      <c r="U289" s="40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19.5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1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03"/>
      <c r="P290" s="403"/>
      <c r="Q290" s="403"/>
      <c r="R290" s="403"/>
      <c r="S290" s="403"/>
      <c r="T290" s="403"/>
      <c r="U290" s="40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12">
        <f>D291*G291</f>
        <v>0</v>
      </c>
      <c r="I291" s="128"/>
      <c r="J291" s="129" t="str">
        <f t="array" ref="J291">IF(ISERROR(G291/I291),"",G291/I291)</f>
        <v/>
      </c>
      <c r="K291" s="41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03"/>
      <c r="P291" s="403"/>
      <c r="Q291" s="403"/>
      <c r="R291" s="403"/>
      <c r="S291" s="403"/>
      <c r="T291" s="403"/>
      <c r="U291" s="40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37" t="s">
        <v>224</v>
      </c>
      <c r="B292" s="538"/>
      <c r="C292" s="410" t="s">
        <v>202</v>
      </c>
      <c r="D292" s="141"/>
      <c r="E292" s="141"/>
      <c r="F292" s="141"/>
      <c r="G292" s="143">
        <f>SUM(G258:G291)</f>
        <v>70</v>
      </c>
      <c r="H292" s="144">
        <f>SUM(H258:H291)</f>
        <v>350</v>
      </c>
      <c r="I292" s="144">
        <f>SUM(I258:I291)</f>
        <v>4</v>
      </c>
      <c r="J292" s="129">
        <f t="array" ref="J292">IF(ISERROR(G292/I292),"",G292/I292)</f>
        <v>17.5</v>
      </c>
      <c r="K292" s="144">
        <f>SUM(K258:K291)</f>
        <v>14</v>
      </c>
      <c r="L292" s="145"/>
      <c r="M292" s="148">
        <f t="shared" ref="M292:V292" si="70">SUM(M258:M291)</f>
        <v>-10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1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03"/>
      <c r="P293" s="403"/>
      <c r="Q293" s="403"/>
      <c r="R293" s="403"/>
      <c r="S293" s="403"/>
      <c r="T293" s="403"/>
      <c r="U293" s="40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1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03"/>
      <c r="P294" s="403"/>
      <c r="Q294" s="403"/>
      <c r="R294" s="403"/>
      <c r="S294" s="403"/>
      <c r="T294" s="403"/>
      <c r="U294" s="40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1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03"/>
      <c r="P295" s="403"/>
      <c r="Q295" s="403"/>
      <c r="R295" s="403"/>
      <c r="S295" s="403"/>
      <c r="T295" s="403"/>
      <c r="U295" s="40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1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03"/>
      <c r="P296" s="403"/>
      <c r="Q296" s="403"/>
      <c r="R296" s="403"/>
      <c r="S296" s="403"/>
      <c r="T296" s="403"/>
      <c r="U296" s="40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08" t="s">
        <v>203</v>
      </c>
      <c r="D297" s="107">
        <v>5.03</v>
      </c>
      <c r="E297" s="107"/>
      <c r="F297" s="107"/>
      <c r="G297" s="150"/>
      <c r="H297" s="41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03"/>
      <c r="P297" s="403"/>
      <c r="Q297" s="403"/>
      <c r="R297" s="403"/>
      <c r="S297" s="403"/>
      <c r="T297" s="403"/>
      <c r="U297" s="40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1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03"/>
      <c r="P298" s="403"/>
      <c r="Q298" s="403"/>
      <c r="R298" s="403"/>
      <c r="S298" s="403"/>
      <c r="T298" s="403"/>
      <c r="U298" s="40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1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03"/>
      <c r="P299" s="403"/>
      <c r="Q299" s="403"/>
      <c r="R299" s="403"/>
      <c r="S299" s="403"/>
      <c r="T299" s="403"/>
      <c r="U299" s="40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08" t="s">
        <v>228</v>
      </c>
      <c r="D300" s="107">
        <v>5.03</v>
      </c>
      <c r="E300" s="107"/>
      <c r="F300" s="107"/>
      <c r="G300" s="127"/>
      <c r="H300" s="41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03"/>
      <c r="P300" s="403"/>
      <c r="Q300" s="403"/>
      <c r="R300" s="403"/>
      <c r="S300" s="403"/>
      <c r="T300" s="403"/>
      <c r="U300" s="40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08" t="s">
        <v>212</v>
      </c>
      <c r="D301" s="107">
        <v>5.03</v>
      </c>
      <c r="E301" s="107"/>
      <c r="F301" s="107"/>
      <c r="G301" s="127"/>
      <c r="H301" s="41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03"/>
      <c r="P301" s="403"/>
      <c r="Q301" s="403"/>
      <c r="R301" s="403"/>
      <c r="S301" s="403"/>
      <c r="T301" s="403"/>
      <c r="U301" s="40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08" t="s">
        <v>203</v>
      </c>
      <c r="D302" s="107">
        <v>5.03</v>
      </c>
      <c r="E302" s="107"/>
      <c r="F302" s="107"/>
      <c r="G302" s="127"/>
      <c r="H302" s="41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03"/>
      <c r="P302" s="403"/>
      <c r="Q302" s="403"/>
      <c r="R302" s="403"/>
      <c r="S302" s="403"/>
      <c r="T302" s="403"/>
      <c r="U302" s="40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08" t="s">
        <v>186</v>
      </c>
      <c r="D303" s="107">
        <v>5.03</v>
      </c>
      <c r="E303" s="107"/>
      <c r="F303" s="107"/>
      <c r="G303" s="127"/>
      <c r="H303" s="41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03"/>
      <c r="P303" s="403"/>
      <c r="Q303" s="403"/>
      <c r="R303" s="403"/>
      <c r="S303" s="403"/>
      <c r="T303" s="403"/>
      <c r="U303" s="40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08" t="s">
        <v>228</v>
      </c>
      <c r="D304" s="107">
        <v>5.03</v>
      </c>
      <c r="E304" s="107"/>
      <c r="F304" s="107"/>
      <c r="G304" s="127"/>
      <c r="H304" s="41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03"/>
      <c r="P304" s="403"/>
      <c r="Q304" s="403"/>
      <c r="R304" s="403"/>
      <c r="S304" s="403"/>
      <c r="T304" s="403"/>
      <c r="U304" s="40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08" t="s">
        <v>199</v>
      </c>
      <c r="D305" s="107">
        <v>5.03</v>
      </c>
      <c r="E305" s="107"/>
      <c r="F305" s="107"/>
      <c r="G305" s="127"/>
      <c r="H305" s="41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03"/>
      <c r="P305" s="403"/>
      <c r="Q305" s="403"/>
      <c r="R305" s="403"/>
      <c r="S305" s="403"/>
      <c r="T305" s="403"/>
      <c r="U305" s="40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1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03"/>
      <c r="P306" s="403"/>
      <c r="Q306" s="403"/>
      <c r="R306" s="403"/>
      <c r="S306" s="403"/>
      <c r="T306" s="403"/>
      <c r="U306" s="40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11" customFormat="1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>
        <v>20170215</v>
      </c>
      <c r="G307" s="127">
        <v>670</v>
      </c>
      <c r="H307" s="412">
        <f>D307*G307</f>
        <v>3390.2</v>
      </c>
      <c r="I307" s="128">
        <f>7.5*3</f>
        <v>22.5</v>
      </c>
      <c r="J307" s="128">
        <f t="array" ref="J307">IF(ISERROR(G307/I307),"",G307/I307)</f>
        <v>29.777777777777779</v>
      </c>
      <c r="K307" s="130">
        <f t="array" ref="K307">IF(ISERROR(G307/L307),"",G307/L307)</f>
        <v>26.8</v>
      </c>
      <c r="L307" s="128">
        <v>25</v>
      </c>
      <c r="M307" s="108">
        <f>IF(ISERROR(I307-K307),"",I307-K307)</f>
        <v>-4.3000000000000007</v>
      </c>
      <c r="N307" s="128">
        <f>SUM(O307:U307)</f>
        <v>0</v>
      </c>
      <c r="O307" s="403"/>
      <c r="P307" s="403"/>
      <c r="Q307" s="403"/>
      <c r="R307" s="403"/>
      <c r="S307" s="403"/>
      <c r="T307" s="403"/>
      <c r="U307" s="403"/>
      <c r="V307" s="131">
        <f>SUM(X307:AA307)</f>
        <v>0</v>
      </c>
      <c r="W307" s="406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537" t="s">
        <v>231</v>
      </c>
      <c r="B308" s="538"/>
      <c r="C308" s="410" t="s">
        <v>202</v>
      </c>
      <c r="D308" s="141"/>
      <c r="E308" s="141"/>
      <c r="F308" s="141"/>
      <c r="G308" s="143">
        <f>SUM(G293:G307)</f>
        <v>670</v>
      </c>
      <c r="H308" s="144">
        <f>SUM(H293:H307)</f>
        <v>3390.2</v>
      </c>
      <c r="I308" s="144">
        <f>SUM(I293:I307)</f>
        <v>22.5</v>
      </c>
      <c r="J308" s="129">
        <f t="array" ref="J308">IF(ISERROR(G308/I308),"",G308/I308)</f>
        <v>29.777777777777779</v>
      </c>
      <c r="K308" s="144">
        <f>SUM(K293:K307)</f>
        <v>26.8</v>
      </c>
      <c r="L308" s="144"/>
      <c r="M308" s="148">
        <f>SUM(M293:M307)</f>
        <v>-4.3000000000000007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9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1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03"/>
      <c r="P309" s="403"/>
      <c r="Q309" s="403"/>
      <c r="R309" s="403"/>
      <c r="S309" s="403"/>
      <c r="T309" s="403"/>
      <c r="U309" s="40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1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03"/>
      <c r="P310" s="403"/>
      <c r="Q310" s="403"/>
      <c r="R310" s="403"/>
      <c r="S310" s="403"/>
      <c r="T310" s="403"/>
      <c r="U310" s="40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1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03"/>
      <c r="P311" s="403"/>
      <c r="Q311" s="403"/>
      <c r="R311" s="403"/>
      <c r="S311" s="403"/>
      <c r="T311" s="403"/>
      <c r="U311" s="40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1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03"/>
      <c r="P312" s="403"/>
      <c r="Q312" s="403"/>
      <c r="R312" s="403"/>
      <c r="S312" s="403"/>
      <c r="T312" s="403"/>
      <c r="U312" s="40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1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03"/>
      <c r="P313" s="403"/>
      <c r="Q313" s="403"/>
      <c r="R313" s="403"/>
      <c r="S313" s="403"/>
      <c r="T313" s="403"/>
      <c r="U313" s="40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1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03"/>
      <c r="P314" s="403"/>
      <c r="Q314" s="403"/>
      <c r="R314" s="403"/>
      <c r="S314" s="403"/>
      <c r="T314" s="403"/>
      <c r="U314" s="40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1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03"/>
      <c r="P315" s="403"/>
      <c r="Q315" s="403"/>
      <c r="R315" s="403"/>
      <c r="S315" s="403"/>
      <c r="T315" s="403"/>
      <c r="U315" s="40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1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03"/>
      <c r="P316" s="403"/>
      <c r="Q316" s="403"/>
      <c r="R316" s="403"/>
      <c r="S316" s="403"/>
      <c r="T316" s="403"/>
      <c r="U316" s="40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12">
        <f t="shared" si="75"/>
        <v>0</v>
      </c>
      <c r="I317" s="128"/>
      <c r="J317" s="129"/>
      <c r="K317" s="130"/>
      <c r="L317" s="128"/>
      <c r="M317" s="108"/>
      <c r="N317" s="129"/>
      <c r="O317" s="403"/>
      <c r="P317" s="403"/>
      <c r="Q317" s="403"/>
      <c r="R317" s="403"/>
      <c r="S317" s="403"/>
      <c r="T317" s="403"/>
      <c r="U317" s="40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1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03"/>
      <c r="P318" s="403"/>
      <c r="Q318" s="403"/>
      <c r="R318" s="403"/>
      <c r="S318" s="403"/>
      <c r="T318" s="403"/>
      <c r="U318" s="40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10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02"/>
      <c r="D320" s="107">
        <v>3.65</v>
      </c>
      <c r="E320" s="107"/>
      <c r="F320" s="105"/>
      <c r="G320" s="127"/>
      <c r="H320" s="412">
        <f t="shared" ref="H320:H329" si="83">D320*G320</f>
        <v>0</v>
      </c>
      <c r="I320" s="128"/>
      <c r="J320" s="129" t="str">
        <f t="array" ref="J320">IF(ISERROR(G320/I320),"",G320/I320)</f>
        <v/>
      </c>
      <c r="K320" s="41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03"/>
      <c r="P320" s="403"/>
      <c r="Q320" s="403"/>
      <c r="R320" s="403"/>
      <c r="S320" s="403"/>
      <c r="T320" s="403"/>
      <c r="U320" s="40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02"/>
      <c r="D321" s="107">
        <v>6.58</v>
      </c>
      <c r="E321" s="107"/>
      <c r="F321" s="107"/>
      <c r="G321" s="127"/>
      <c r="H321" s="41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03"/>
      <c r="P321" s="403"/>
      <c r="Q321" s="403"/>
      <c r="R321" s="403"/>
      <c r="S321" s="403"/>
      <c r="T321" s="403"/>
      <c r="U321" s="40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02"/>
      <c r="D322" s="107">
        <v>7.8</v>
      </c>
      <c r="E322" s="107"/>
      <c r="F322" s="107"/>
      <c r="G322" s="127"/>
      <c r="H322" s="41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03"/>
      <c r="P322" s="403"/>
      <c r="Q322" s="403"/>
      <c r="R322" s="403"/>
      <c r="S322" s="403"/>
      <c r="T322" s="403"/>
      <c r="U322" s="40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02"/>
      <c r="D323" s="107">
        <v>4.4000000000000004</v>
      </c>
      <c r="E323" s="107"/>
      <c r="F323" s="107"/>
      <c r="G323" s="127"/>
      <c r="H323" s="41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03"/>
      <c r="P323" s="403"/>
      <c r="Q323" s="403"/>
      <c r="R323" s="403"/>
      <c r="S323" s="403"/>
      <c r="T323" s="403"/>
      <c r="U323" s="40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02"/>
      <c r="D324" s="107"/>
      <c r="E324" s="107"/>
      <c r="F324" s="107"/>
      <c r="G324" s="127"/>
      <c r="H324" s="41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03"/>
      <c r="P324" s="403"/>
      <c r="Q324" s="403"/>
      <c r="R324" s="403"/>
      <c r="S324" s="403"/>
      <c r="T324" s="403"/>
      <c r="U324" s="40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02" t="s">
        <v>239</v>
      </c>
      <c r="C325" s="402" t="s">
        <v>179</v>
      </c>
      <c r="D325" s="107">
        <v>6.04</v>
      </c>
      <c r="E325" s="107"/>
      <c r="F325" s="107"/>
      <c r="G325" s="127"/>
      <c r="H325" s="41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03"/>
      <c r="P325" s="403"/>
      <c r="Q325" s="403"/>
      <c r="R325" s="403"/>
      <c r="S325" s="403"/>
      <c r="T325" s="403"/>
      <c r="U325" s="40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02" t="s">
        <v>239</v>
      </c>
      <c r="C326" s="402" t="s">
        <v>186</v>
      </c>
      <c r="D326" s="107">
        <v>6.04</v>
      </c>
      <c r="E326" s="107"/>
      <c r="F326" s="107"/>
      <c r="G326" s="127"/>
      <c r="H326" s="41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03"/>
      <c r="P326" s="403"/>
      <c r="Q326" s="403"/>
      <c r="R326" s="403"/>
      <c r="S326" s="403"/>
      <c r="T326" s="403"/>
      <c r="U326" s="40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s="311" customFormat="1" ht="20.100000000000001" customHeight="1">
      <c r="A327" s="265">
        <v>30601015</v>
      </c>
      <c r="B327" s="402" t="s">
        <v>440</v>
      </c>
      <c r="C327" s="402" t="s">
        <v>179</v>
      </c>
      <c r="D327" s="107">
        <v>6</v>
      </c>
      <c r="E327" s="107"/>
      <c r="F327" s="107">
        <v>20170214</v>
      </c>
      <c r="G327" s="127">
        <v>98</v>
      </c>
      <c r="H327" s="412">
        <f t="shared" si="83"/>
        <v>588</v>
      </c>
      <c r="I327" s="128">
        <v>3</v>
      </c>
      <c r="J327" s="128"/>
      <c r="K327" s="130"/>
      <c r="L327" s="128"/>
      <c r="M327" s="108"/>
      <c r="N327" s="128"/>
      <c r="O327" s="403"/>
      <c r="P327" s="403"/>
      <c r="Q327" s="403"/>
      <c r="R327" s="403"/>
      <c r="S327" s="403"/>
      <c r="T327" s="403"/>
      <c r="U327" s="403"/>
      <c r="V327" s="131"/>
      <c r="W327" s="406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02" t="s">
        <v>440</v>
      </c>
      <c r="C328" s="402" t="s">
        <v>60</v>
      </c>
      <c r="D328" s="107">
        <v>6</v>
      </c>
      <c r="E328" s="107"/>
      <c r="F328" s="107"/>
      <c r="G328" s="127"/>
      <c r="H328" s="41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03"/>
      <c r="P328" s="403"/>
      <c r="Q328" s="403"/>
      <c r="R328" s="403"/>
      <c r="S328" s="403"/>
      <c r="T328" s="403"/>
      <c r="U328" s="40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04" t="s">
        <v>240</v>
      </c>
      <c r="C329" s="125"/>
      <c r="D329" s="107">
        <v>7.3</v>
      </c>
      <c r="E329" s="107"/>
      <c r="F329" s="107"/>
      <c r="G329" s="127"/>
      <c r="H329" s="412">
        <f t="shared" si="83"/>
        <v>0</v>
      </c>
      <c r="I329" s="128"/>
      <c r="J329" s="129"/>
      <c r="K329" s="130"/>
      <c r="L329" s="128"/>
      <c r="M329" s="108"/>
      <c r="N329" s="129"/>
      <c r="O329" s="403"/>
      <c r="P329" s="403"/>
      <c r="Q329" s="403"/>
      <c r="R329" s="403"/>
      <c r="S329" s="403"/>
      <c r="T329" s="403"/>
      <c r="U329" s="403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04" t="s">
        <v>241</v>
      </c>
      <c r="C330" s="125"/>
      <c r="D330" s="107">
        <f>78*120/1000</f>
        <v>9.36</v>
      </c>
      <c r="E330" s="107"/>
      <c r="F330" s="107"/>
      <c r="G330" s="127"/>
      <c r="H330" s="41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03"/>
      <c r="P330" s="403"/>
      <c r="Q330" s="403"/>
      <c r="R330" s="403"/>
      <c r="S330" s="403"/>
      <c r="T330" s="403"/>
      <c r="U330" s="403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04" t="s">
        <v>242</v>
      </c>
      <c r="C331" s="125"/>
      <c r="D331" s="107">
        <v>4.5</v>
      </c>
      <c r="E331" s="107"/>
      <c r="F331" s="107"/>
      <c r="G331" s="127"/>
      <c r="H331" s="41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03"/>
      <c r="P331" s="403"/>
      <c r="Q331" s="403"/>
      <c r="R331" s="403"/>
      <c r="S331" s="403"/>
      <c r="T331" s="403"/>
      <c r="U331" s="40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04" t="s">
        <v>243</v>
      </c>
      <c r="C332" s="125"/>
      <c r="D332" s="107">
        <v>4.5</v>
      </c>
      <c r="E332" s="107"/>
      <c r="F332" s="107"/>
      <c r="G332" s="127"/>
      <c r="H332" s="41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03"/>
      <c r="P332" s="403"/>
      <c r="Q332" s="403"/>
      <c r="R332" s="403"/>
      <c r="S332" s="403"/>
      <c r="T332" s="403"/>
      <c r="U332" s="40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1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03"/>
      <c r="P333" s="403"/>
      <c r="Q333" s="403"/>
      <c r="R333" s="403"/>
      <c r="S333" s="403"/>
      <c r="T333" s="403"/>
      <c r="U333" s="403"/>
      <c r="V333" s="131"/>
      <c r="W333" s="132"/>
      <c r="X333" s="131"/>
      <c r="Y333" s="131"/>
      <c r="Z333" s="131"/>
      <c r="AA333" s="131"/>
    </row>
    <row r="334" spans="1:27" ht="20.100000000000001" customHeight="1">
      <c r="A334" s="537" t="s">
        <v>244</v>
      </c>
      <c r="B334" s="538"/>
      <c r="C334" s="410" t="s">
        <v>202</v>
      </c>
      <c r="D334" s="141"/>
      <c r="E334" s="141"/>
      <c r="F334" s="141"/>
      <c r="G334" s="143">
        <f>SUM(G320:G333)</f>
        <v>98</v>
      </c>
      <c r="H334" s="144">
        <f>SUM(H320:H330)</f>
        <v>588</v>
      </c>
      <c r="I334" s="144">
        <f>SUM(I320:I333)</f>
        <v>3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838</v>
      </c>
      <c r="H335" s="152">
        <f>SUM(H199,H257,H292,H308,H319,H334)</f>
        <v>4328.2</v>
      </c>
      <c r="I335" s="152">
        <f>SUM(I199,I257,I292,I308,I319,I334)</f>
        <v>29.5</v>
      </c>
      <c r="J335" s="153">
        <f t="array" ref="J335">IF(ISERROR(G335/I335),"",G335/I335)</f>
        <v>28.406779661016948</v>
      </c>
      <c r="K335" s="152">
        <f>SUM(K199,K257,K292,K308,K319,K334)</f>
        <v>40.799999999999997</v>
      </c>
      <c r="L335" s="153">
        <f>IF(ISERROR(G335/K335),"",G335/K335)</f>
        <v>20.53921568627451</v>
      </c>
      <c r="M335" s="152">
        <f t="shared" ref="M335:AA335" si="85">SUM(M199,M257,M292,M308,M319,M334)</f>
        <v>-14.3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09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09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09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09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09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09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09">
        <f>G335</f>
        <v>838</v>
      </c>
      <c r="C342" s="513" t="s">
        <v>269</v>
      </c>
      <c r="D342" s="512"/>
      <c r="E342" s="503">
        <f>H335</f>
        <v>4328.2</v>
      </c>
      <c r="F342" s="503"/>
      <c r="G342" s="503" t="s">
        <v>270</v>
      </c>
      <c r="H342" s="503"/>
      <c r="I342" s="531">
        <f>L335</f>
        <v>20.53921568627451</v>
      </c>
      <c r="J342" s="531"/>
      <c r="K342" s="533" t="s">
        <v>271</v>
      </c>
      <c r="L342" s="533"/>
      <c r="M342" s="531">
        <f>J335</f>
        <v>28.406779661016948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09">
        <f>I335+C341</f>
        <v>31.5</v>
      </c>
      <c r="C343" s="510" t="s">
        <v>251</v>
      </c>
      <c r="D343" s="511"/>
      <c r="E343" s="528">
        <f>K335+I341</f>
        <v>70.8</v>
      </c>
      <c r="F343" s="528"/>
      <c r="G343" s="503" t="s">
        <v>274</v>
      </c>
      <c r="H343" s="503"/>
      <c r="I343" s="531">
        <f>B343-E343</f>
        <v>-39.299999999999997</v>
      </c>
      <c r="J343" s="531"/>
      <c r="K343" s="533" t="s">
        <v>275</v>
      </c>
      <c r="L343" s="533"/>
      <c r="M343" s="534">
        <f>IF(ISERROR(I343/E343),"",I343/E343)</f>
        <v>-0.55508474576271183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09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402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04" t="s">
        <v>178</v>
      </c>
      <c r="C349" s="125" t="s">
        <v>179</v>
      </c>
      <c r="D349" s="107">
        <v>5.03</v>
      </c>
      <c r="E349" s="107"/>
      <c r="F349" s="107"/>
      <c r="G349" s="127"/>
      <c r="H349" s="41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03"/>
      <c r="P349" s="403"/>
      <c r="Q349" s="403"/>
      <c r="R349" s="403"/>
      <c r="S349" s="403"/>
      <c r="T349" s="403"/>
      <c r="U349" s="40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1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03"/>
      <c r="P350" s="403"/>
      <c r="Q350" s="403"/>
      <c r="R350" s="403"/>
      <c r="S350" s="403"/>
      <c r="T350" s="403"/>
      <c r="U350" s="40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1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03"/>
      <c r="P351" s="403"/>
      <c r="Q351" s="403"/>
      <c r="R351" s="403"/>
      <c r="S351" s="403"/>
      <c r="T351" s="403"/>
      <c r="U351" s="40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1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03"/>
      <c r="P352" s="403"/>
      <c r="Q352" s="403"/>
      <c r="R352" s="403"/>
      <c r="S352" s="403"/>
      <c r="T352" s="403"/>
      <c r="U352" s="40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1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03"/>
      <c r="P353" s="403"/>
      <c r="Q353" s="403"/>
      <c r="R353" s="403"/>
      <c r="S353" s="403"/>
      <c r="T353" s="403"/>
      <c r="U353" s="40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12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03"/>
      <c r="P354" s="403"/>
      <c r="Q354" s="403"/>
      <c r="R354" s="403"/>
      <c r="S354" s="403"/>
      <c r="T354" s="403"/>
      <c r="U354" s="40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1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03"/>
      <c r="P355" s="403"/>
      <c r="Q355" s="403"/>
      <c r="R355" s="403"/>
      <c r="S355" s="403"/>
      <c r="T355" s="403"/>
      <c r="U355" s="40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1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03"/>
      <c r="P356" s="403"/>
      <c r="Q356" s="403"/>
      <c r="R356" s="403"/>
      <c r="S356" s="403"/>
      <c r="T356" s="403"/>
      <c r="U356" s="40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12">
        <f t="shared" si="86"/>
        <v>0</v>
      </c>
      <c r="I357" s="41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03"/>
      <c r="P357" s="403"/>
      <c r="Q357" s="403"/>
      <c r="R357" s="403"/>
      <c r="S357" s="403"/>
      <c r="T357" s="403"/>
      <c r="U357" s="40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12">
        <f t="shared" si="86"/>
        <v>0</v>
      </c>
      <c r="I358" s="41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03"/>
      <c r="P358" s="403"/>
      <c r="Q358" s="403"/>
      <c r="R358" s="403"/>
      <c r="S358" s="403"/>
      <c r="T358" s="403"/>
      <c r="U358" s="40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12">
        <f t="shared" si="86"/>
        <v>0</v>
      </c>
      <c r="I359" s="412"/>
      <c r="J359" s="129"/>
      <c r="K359" s="130"/>
      <c r="L359" s="128"/>
      <c r="M359" s="108"/>
      <c r="N359" s="129"/>
      <c r="O359" s="403"/>
      <c r="P359" s="403"/>
      <c r="Q359" s="403"/>
      <c r="R359" s="403"/>
      <c r="S359" s="403"/>
      <c r="T359" s="403"/>
      <c r="U359" s="40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12">
        <f t="shared" si="86"/>
        <v>0</v>
      </c>
      <c r="I360" s="412"/>
      <c r="J360" s="129"/>
      <c r="K360" s="130"/>
      <c r="L360" s="128"/>
      <c r="M360" s="108"/>
      <c r="N360" s="129"/>
      <c r="O360" s="403"/>
      <c r="P360" s="403"/>
      <c r="Q360" s="403"/>
      <c r="R360" s="403"/>
      <c r="S360" s="403"/>
      <c r="T360" s="403"/>
      <c r="U360" s="40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1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03"/>
      <c r="P361" s="403"/>
      <c r="Q361" s="403"/>
      <c r="R361" s="403"/>
      <c r="S361" s="403"/>
      <c r="T361" s="403"/>
      <c r="U361" s="40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1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03"/>
      <c r="P362" s="403"/>
      <c r="Q362" s="403"/>
      <c r="R362" s="403"/>
      <c r="S362" s="403"/>
      <c r="T362" s="403"/>
      <c r="U362" s="40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1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03"/>
      <c r="P363" s="403"/>
      <c r="Q363" s="403"/>
      <c r="R363" s="403"/>
      <c r="S363" s="403"/>
      <c r="T363" s="403"/>
      <c r="U363" s="40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02" t="s">
        <v>190</v>
      </c>
      <c r="D364" s="107">
        <v>4.8</v>
      </c>
      <c r="E364" s="107"/>
      <c r="F364" s="107"/>
      <c r="G364" s="127"/>
      <c r="H364" s="41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03"/>
      <c r="P364" s="403"/>
      <c r="Q364" s="403"/>
      <c r="R364" s="403"/>
      <c r="S364" s="403"/>
      <c r="T364" s="403"/>
      <c r="U364" s="40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02" t="s">
        <v>187</v>
      </c>
      <c r="D365" s="107">
        <v>4.8</v>
      </c>
      <c r="E365" s="107"/>
      <c r="F365" s="107"/>
      <c r="G365" s="127"/>
      <c r="H365" s="41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03"/>
      <c r="P365" s="403"/>
      <c r="Q365" s="403"/>
      <c r="R365" s="403"/>
      <c r="S365" s="403"/>
      <c r="T365" s="403"/>
      <c r="U365" s="40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02" t="s">
        <v>179</v>
      </c>
      <c r="D366" s="107">
        <v>4.8</v>
      </c>
      <c r="E366" s="107"/>
      <c r="F366" s="107"/>
      <c r="G366" s="127"/>
      <c r="H366" s="41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03"/>
      <c r="P366" s="403"/>
      <c r="Q366" s="403"/>
      <c r="R366" s="403"/>
      <c r="S366" s="403"/>
      <c r="T366" s="403"/>
      <c r="U366" s="40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02" t="s">
        <v>199</v>
      </c>
      <c r="D367" s="107">
        <v>4.8</v>
      </c>
      <c r="E367" s="107"/>
      <c r="F367" s="107"/>
      <c r="G367" s="127"/>
      <c r="H367" s="41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03"/>
      <c r="P367" s="403"/>
      <c r="Q367" s="403"/>
      <c r="R367" s="403"/>
      <c r="S367" s="403"/>
      <c r="T367" s="403"/>
      <c r="U367" s="40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1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03"/>
      <c r="P368" s="403"/>
      <c r="Q368" s="403"/>
      <c r="R368" s="403"/>
      <c r="S368" s="403"/>
      <c r="T368" s="403"/>
      <c r="U368" s="40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1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03"/>
      <c r="P369" s="403"/>
      <c r="Q369" s="403"/>
      <c r="R369" s="403"/>
      <c r="S369" s="403"/>
      <c r="T369" s="403"/>
      <c r="U369" s="40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10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04" t="s">
        <v>206</v>
      </c>
      <c r="C371" s="125" t="s">
        <v>199</v>
      </c>
      <c r="D371" s="107">
        <v>5.03</v>
      </c>
      <c r="E371" s="107"/>
      <c r="F371" s="107"/>
      <c r="G371" s="127"/>
      <c r="H371" s="41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07"/>
      <c r="P371" s="407"/>
      <c r="Q371" s="407"/>
      <c r="R371" s="407"/>
      <c r="S371" s="407"/>
      <c r="T371" s="407"/>
      <c r="U371" s="40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04" t="s">
        <v>425</v>
      </c>
      <c r="C372" s="183" t="s">
        <v>427</v>
      </c>
      <c r="D372" s="107">
        <v>5.03</v>
      </c>
      <c r="E372" s="107"/>
      <c r="F372" s="107"/>
      <c r="G372" s="127"/>
      <c r="H372" s="41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07"/>
      <c r="P372" s="407"/>
      <c r="Q372" s="407"/>
      <c r="R372" s="407"/>
      <c r="S372" s="407"/>
      <c r="T372" s="407"/>
      <c r="U372" s="40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04" t="s">
        <v>206</v>
      </c>
      <c r="C373" s="125" t="s">
        <v>186</v>
      </c>
      <c r="D373" s="107">
        <v>5.03</v>
      </c>
      <c r="E373" s="107"/>
      <c r="F373" s="107"/>
      <c r="G373" s="127"/>
      <c r="H373" s="41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07"/>
      <c r="P373" s="407"/>
      <c r="Q373" s="407"/>
      <c r="R373" s="407"/>
      <c r="S373" s="407"/>
      <c r="T373" s="407"/>
      <c r="U373" s="40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04" t="s">
        <v>206</v>
      </c>
      <c r="C374" s="125" t="s">
        <v>203</v>
      </c>
      <c r="D374" s="107">
        <v>5.03</v>
      </c>
      <c r="E374" s="107"/>
      <c r="F374" s="107"/>
      <c r="G374" s="127"/>
      <c r="H374" s="41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07"/>
      <c r="P374" s="407"/>
      <c r="Q374" s="407"/>
      <c r="R374" s="407"/>
      <c r="S374" s="407"/>
      <c r="T374" s="407"/>
      <c r="U374" s="40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04" t="s">
        <v>206</v>
      </c>
      <c r="C375" s="125" t="s">
        <v>207</v>
      </c>
      <c r="D375" s="107">
        <v>5.03</v>
      </c>
      <c r="E375" s="107"/>
      <c r="F375" s="107"/>
      <c r="G375" s="127"/>
      <c r="H375" s="41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07"/>
      <c r="P375" s="407"/>
      <c r="Q375" s="407"/>
      <c r="R375" s="407"/>
      <c r="S375" s="407"/>
      <c r="T375" s="407"/>
      <c r="U375" s="40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04" t="s">
        <v>414</v>
      </c>
      <c r="C376" s="183" t="s">
        <v>415</v>
      </c>
      <c r="D376" s="107"/>
      <c r="E376" s="107"/>
      <c r="F376" s="107"/>
      <c r="G376" s="127"/>
      <c r="H376" s="41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07"/>
      <c r="P376" s="407"/>
      <c r="Q376" s="407"/>
      <c r="R376" s="407"/>
      <c r="S376" s="407"/>
      <c r="T376" s="407"/>
      <c r="U376" s="40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04" t="s">
        <v>414</v>
      </c>
      <c r="C377" s="183" t="s">
        <v>416</v>
      </c>
      <c r="D377" s="107"/>
      <c r="E377" s="107"/>
      <c r="F377" s="107"/>
      <c r="G377" s="127"/>
      <c r="H377" s="41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07"/>
      <c r="P377" s="407"/>
      <c r="Q377" s="407"/>
      <c r="R377" s="407"/>
      <c r="S377" s="407"/>
      <c r="T377" s="407"/>
      <c r="U377" s="40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04" t="s">
        <v>414</v>
      </c>
      <c r="C378" s="183" t="s">
        <v>61</v>
      </c>
      <c r="D378" s="107"/>
      <c r="E378" s="107"/>
      <c r="F378" s="107"/>
      <c r="G378" s="127"/>
      <c r="H378" s="41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07"/>
      <c r="P378" s="407"/>
      <c r="Q378" s="407"/>
      <c r="R378" s="407"/>
      <c r="S378" s="407"/>
      <c r="T378" s="407"/>
      <c r="U378" s="40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04" t="s">
        <v>208</v>
      </c>
      <c r="C379" s="125" t="s">
        <v>179</v>
      </c>
      <c r="D379" s="107">
        <v>5.08</v>
      </c>
      <c r="E379" s="107"/>
      <c r="F379" s="107"/>
      <c r="G379" s="127"/>
      <c r="H379" s="41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07"/>
      <c r="P379" s="407"/>
      <c r="Q379" s="407"/>
      <c r="R379" s="407"/>
      <c r="S379" s="407"/>
      <c r="T379" s="407"/>
      <c r="U379" s="40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04" t="s">
        <v>208</v>
      </c>
      <c r="C380" s="125" t="s">
        <v>204</v>
      </c>
      <c r="D380" s="107">
        <v>5.08</v>
      </c>
      <c r="E380" s="107"/>
      <c r="F380" s="107"/>
      <c r="G380" s="127"/>
      <c r="H380" s="41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07"/>
      <c r="P380" s="407"/>
      <c r="Q380" s="407"/>
      <c r="R380" s="407"/>
      <c r="S380" s="407"/>
      <c r="T380" s="407"/>
      <c r="U380" s="40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04" t="s">
        <v>208</v>
      </c>
      <c r="C381" s="125" t="s">
        <v>205</v>
      </c>
      <c r="D381" s="107">
        <v>5.08</v>
      </c>
      <c r="E381" s="107"/>
      <c r="F381" s="107"/>
      <c r="G381" s="127"/>
      <c r="H381" s="41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07"/>
      <c r="P381" s="407"/>
      <c r="Q381" s="407"/>
      <c r="R381" s="407"/>
      <c r="S381" s="407"/>
      <c r="T381" s="407"/>
      <c r="U381" s="40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04" t="s">
        <v>208</v>
      </c>
      <c r="C382" s="125" t="s">
        <v>186</v>
      </c>
      <c r="D382" s="107">
        <v>5.08</v>
      </c>
      <c r="E382" s="107"/>
      <c r="F382" s="107"/>
      <c r="G382" s="127"/>
      <c r="H382" s="41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07"/>
      <c r="P382" s="407"/>
      <c r="Q382" s="407"/>
      <c r="R382" s="407"/>
      <c r="S382" s="407"/>
      <c r="T382" s="407"/>
      <c r="U382" s="40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04" t="s">
        <v>208</v>
      </c>
      <c r="C383" s="125" t="s">
        <v>203</v>
      </c>
      <c r="D383" s="107">
        <v>5.08</v>
      </c>
      <c r="E383" s="107"/>
      <c r="F383" s="107"/>
      <c r="G383" s="127"/>
      <c r="H383" s="41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07"/>
      <c r="P383" s="407"/>
      <c r="Q383" s="407"/>
      <c r="R383" s="407"/>
      <c r="S383" s="407"/>
      <c r="T383" s="407"/>
      <c r="U383" s="40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04" t="s">
        <v>208</v>
      </c>
      <c r="C384" s="125" t="s">
        <v>199</v>
      </c>
      <c r="D384" s="107">
        <v>5.08</v>
      </c>
      <c r="E384" s="107"/>
      <c r="F384" s="107"/>
      <c r="G384" s="127"/>
      <c r="H384" s="41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03"/>
      <c r="P384" s="403"/>
      <c r="Q384" s="403"/>
      <c r="R384" s="403"/>
      <c r="S384" s="403"/>
      <c r="T384" s="403"/>
      <c r="U384" s="40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04" t="s">
        <v>208</v>
      </c>
      <c r="C385" s="125" t="s">
        <v>187</v>
      </c>
      <c r="D385" s="107">
        <v>5.08</v>
      </c>
      <c r="E385" s="107"/>
      <c r="F385" s="107"/>
      <c r="G385" s="127"/>
      <c r="H385" s="41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07"/>
      <c r="P385" s="407"/>
      <c r="Q385" s="407"/>
      <c r="R385" s="407"/>
      <c r="S385" s="407"/>
      <c r="T385" s="407"/>
      <c r="U385" s="40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04" t="s">
        <v>208</v>
      </c>
      <c r="C386" s="125" t="s">
        <v>207</v>
      </c>
      <c r="D386" s="107">
        <v>5.08</v>
      </c>
      <c r="E386" s="107"/>
      <c r="F386" s="107"/>
      <c r="G386" s="127"/>
      <c r="H386" s="41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03"/>
      <c r="P386" s="403"/>
      <c r="Q386" s="403"/>
      <c r="R386" s="403"/>
      <c r="S386" s="403"/>
      <c r="T386" s="403"/>
      <c r="U386" s="40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04" t="s">
        <v>209</v>
      </c>
      <c r="C387" s="125" t="s">
        <v>194</v>
      </c>
      <c r="D387" s="107">
        <v>5.03</v>
      </c>
      <c r="E387" s="107"/>
      <c r="F387" s="107"/>
      <c r="G387" s="127"/>
      <c r="H387" s="41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07"/>
      <c r="P387" s="407"/>
      <c r="Q387" s="407"/>
      <c r="R387" s="407"/>
      <c r="S387" s="407"/>
      <c r="T387" s="407"/>
      <c r="U387" s="40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04" t="s">
        <v>209</v>
      </c>
      <c r="C388" s="125" t="s">
        <v>179</v>
      </c>
      <c r="D388" s="107">
        <v>5.03</v>
      </c>
      <c r="E388" s="107"/>
      <c r="F388" s="107"/>
      <c r="G388" s="127"/>
      <c r="H388" s="41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07"/>
      <c r="P388" s="407"/>
      <c r="Q388" s="407"/>
      <c r="R388" s="407"/>
      <c r="S388" s="407"/>
      <c r="T388" s="407"/>
      <c r="U388" s="40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04" t="s">
        <v>209</v>
      </c>
      <c r="C389" s="125" t="s">
        <v>195</v>
      </c>
      <c r="D389" s="107">
        <v>5.03</v>
      </c>
      <c r="E389" s="107"/>
      <c r="F389" s="107"/>
      <c r="G389" s="127"/>
      <c r="H389" s="41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07"/>
      <c r="P389" s="407"/>
      <c r="Q389" s="407"/>
      <c r="R389" s="407"/>
      <c r="S389" s="407"/>
      <c r="T389" s="407"/>
      <c r="U389" s="40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04" t="s">
        <v>209</v>
      </c>
      <c r="C390" s="125" t="s">
        <v>204</v>
      </c>
      <c r="D390" s="107">
        <v>5.03</v>
      </c>
      <c r="E390" s="107"/>
      <c r="F390" s="107"/>
      <c r="G390" s="127"/>
      <c r="H390" s="41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07"/>
      <c r="P390" s="407"/>
      <c r="Q390" s="407"/>
      <c r="R390" s="407"/>
      <c r="S390" s="407"/>
      <c r="T390" s="407"/>
      <c r="U390" s="40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04" t="s">
        <v>382</v>
      </c>
      <c r="C391" s="183" t="s">
        <v>383</v>
      </c>
      <c r="D391" s="107">
        <v>5.03</v>
      </c>
      <c r="E391" s="107"/>
      <c r="F391" s="107"/>
      <c r="G391" s="127"/>
      <c r="H391" s="41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07"/>
      <c r="P391" s="407"/>
      <c r="Q391" s="407"/>
      <c r="R391" s="407"/>
      <c r="S391" s="407"/>
      <c r="T391" s="407"/>
      <c r="U391" s="40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04" t="s">
        <v>382</v>
      </c>
      <c r="C392" s="183" t="s">
        <v>384</v>
      </c>
      <c r="D392" s="107">
        <v>5.03</v>
      </c>
      <c r="E392" s="107"/>
      <c r="F392" s="107"/>
      <c r="G392" s="127"/>
      <c r="H392" s="41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07"/>
      <c r="P392" s="407"/>
      <c r="Q392" s="407"/>
      <c r="R392" s="407"/>
      <c r="S392" s="407"/>
      <c r="T392" s="407"/>
      <c r="U392" s="40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04" t="s">
        <v>382</v>
      </c>
      <c r="C393" s="183" t="s">
        <v>389</v>
      </c>
      <c r="D393" s="107">
        <v>5.03</v>
      </c>
      <c r="E393" s="107"/>
      <c r="F393" s="107"/>
      <c r="G393" s="127"/>
      <c r="H393" s="41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07"/>
      <c r="P393" s="407"/>
      <c r="Q393" s="407"/>
      <c r="R393" s="407"/>
      <c r="S393" s="407"/>
      <c r="T393" s="407"/>
      <c r="U393" s="40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04" t="s">
        <v>382</v>
      </c>
      <c r="C394" s="183" t="s">
        <v>391</v>
      </c>
      <c r="D394" s="107">
        <v>5.03</v>
      </c>
      <c r="E394" s="107"/>
      <c r="F394" s="107"/>
      <c r="G394" s="127"/>
      <c r="H394" s="41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07"/>
      <c r="P394" s="407"/>
      <c r="Q394" s="407"/>
      <c r="R394" s="407"/>
      <c r="S394" s="407"/>
      <c r="T394" s="407"/>
      <c r="U394" s="40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04" t="s">
        <v>418</v>
      </c>
      <c r="C395" s="183" t="s">
        <v>364</v>
      </c>
      <c r="D395" s="107">
        <v>5.03</v>
      </c>
      <c r="E395" s="107"/>
      <c r="F395" s="107"/>
      <c r="G395" s="127"/>
      <c r="H395" s="41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07"/>
      <c r="P395" s="407"/>
      <c r="Q395" s="407"/>
      <c r="R395" s="407"/>
      <c r="S395" s="407"/>
      <c r="T395" s="407"/>
      <c r="U395" s="40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04" t="s">
        <v>418</v>
      </c>
      <c r="C396" s="183" t="s">
        <v>365</v>
      </c>
      <c r="D396" s="107">
        <v>5.03</v>
      </c>
      <c r="E396" s="107"/>
      <c r="F396" s="107"/>
      <c r="G396" s="127"/>
      <c r="H396" s="41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07"/>
      <c r="P396" s="407"/>
      <c r="Q396" s="407"/>
      <c r="R396" s="407"/>
      <c r="S396" s="407"/>
      <c r="T396" s="407"/>
      <c r="U396" s="40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04" t="s">
        <v>418</v>
      </c>
      <c r="C397" s="183" t="s">
        <v>366</v>
      </c>
      <c r="D397" s="107">
        <v>5.03</v>
      </c>
      <c r="E397" s="107"/>
      <c r="F397" s="107"/>
      <c r="G397" s="127"/>
      <c r="H397" s="41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07"/>
      <c r="P397" s="407"/>
      <c r="Q397" s="407"/>
      <c r="R397" s="407"/>
      <c r="S397" s="407"/>
      <c r="T397" s="407"/>
      <c r="U397" s="40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04" t="s">
        <v>418</v>
      </c>
      <c r="C398" s="183" t="s">
        <v>367</v>
      </c>
      <c r="D398" s="107">
        <v>5.03</v>
      </c>
      <c r="E398" s="107"/>
      <c r="F398" s="107"/>
      <c r="G398" s="127"/>
      <c r="H398" s="41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07"/>
      <c r="P398" s="407"/>
      <c r="Q398" s="407"/>
      <c r="R398" s="407"/>
      <c r="S398" s="407"/>
      <c r="T398" s="407"/>
      <c r="U398" s="40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1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03"/>
      <c r="P399" s="403"/>
      <c r="Q399" s="403"/>
      <c r="R399" s="403"/>
      <c r="S399" s="403"/>
      <c r="T399" s="403"/>
      <c r="U399" s="40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1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03"/>
      <c r="P400" s="403"/>
      <c r="Q400" s="403"/>
      <c r="R400" s="403"/>
      <c r="S400" s="403"/>
      <c r="T400" s="403"/>
      <c r="U400" s="40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1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03"/>
      <c r="P401" s="403"/>
      <c r="Q401" s="403"/>
      <c r="R401" s="403"/>
      <c r="S401" s="403"/>
      <c r="T401" s="403"/>
      <c r="U401" s="40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1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03"/>
      <c r="P402" s="403"/>
      <c r="Q402" s="403"/>
      <c r="R402" s="403"/>
      <c r="S402" s="403"/>
      <c r="T402" s="403"/>
      <c r="U402" s="40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1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03"/>
      <c r="P403" s="403"/>
      <c r="Q403" s="403"/>
      <c r="R403" s="403"/>
      <c r="S403" s="403"/>
      <c r="T403" s="403"/>
      <c r="U403" s="40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1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03"/>
      <c r="P404" s="403"/>
      <c r="Q404" s="403"/>
      <c r="R404" s="403"/>
      <c r="S404" s="403"/>
      <c r="T404" s="403"/>
      <c r="U404" s="40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1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03"/>
      <c r="P405" s="403"/>
      <c r="Q405" s="403"/>
      <c r="R405" s="403"/>
      <c r="S405" s="403"/>
      <c r="T405" s="403"/>
      <c r="U405" s="40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1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03"/>
      <c r="P406" s="403"/>
      <c r="Q406" s="403"/>
      <c r="R406" s="403"/>
      <c r="S406" s="403"/>
      <c r="T406" s="403"/>
      <c r="U406" s="40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1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03"/>
      <c r="P407" s="403"/>
      <c r="Q407" s="403"/>
      <c r="R407" s="403"/>
      <c r="S407" s="403"/>
      <c r="T407" s="403"/>
      <c r="U407" s="40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1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03"/>
      <c r="P408" s="403"/>
      <c r="Q408" s="403"/>
      <c r="R408" s="403"/>
      <c r="S408" s="403"/>
      <c r="T408" s="403"/>
      <c r="U408" s="40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1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03"/>
      <c r="P409" s="403"/>
      <c r="Q409" s="403"/>
      <c r="R409" s="403"/>
      <c r="S409" s="403"/>
      <c r="T409" s="403"/>
      <c r="U409" s="40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1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03"/>
      <c r="P410" s="403"/>
      <c r="Q410" s="403"/>
      <c r="R410" s="403"/>
      <c r="S410" s="403"/>
      <c r="T410" s="403"/>
      <c r="U410" s="40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1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03"/>
      <c r="P411" s="403"/>
      <c r="Q411" s="403"/>
      <c r="R411" s="403"/>
      <c r="S411" s="403"/>
      <c r="T411" s="403"/>
      <c r="U411" s="40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1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03"/>
      <c r="P412" s="403"/>
      <c r="Q412" s="403"/>
      <c r="R412" s="403"/>
      <c r="S412" s="403"/>
      <c r="T412" s="403"/>
      <c r="U412" s="40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12">
        <f t="shared" si="93"/>
        <v>0</v>
      </c>
      <c r="I413" s="128"/>
      <c r="J413" s="129"/>
      <c r="K413" s="130"/>
      <c r="L413" s="128"/>
      <c r="M413" s="108"/>
      <c r="N413" s="129"/>
      <c r="O413" s="403"/>
      <c r="P413" s="403"/>
      <c r="Q413" s="403"/>
      <c r="R413" s="403"/>
      <c r="S413" s="403"/>
      <c r="T413" s="403"/>
      <c r="U413" s="40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1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03"/>
      <c r="P414" s="403"/>
      <c r="Q414" s="403"/>
      <c r="R414" s="403"/>
      <c r="S414" s="403"/>
      <c r="T414" s="403"/>
      <c r="U414" s="40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1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03"/>
      <c r="P415" s="403"/>
      <c r="Q415" s="403"/>
      <c r="R415" s="403"/>
      <c r="S415" s="403"/>
      <c r="T415" s="403"/>
      <c r="U415" s="40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1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03"/>
      <c r="P416" s="403"/>
      <c r="Q416" s="403"/>
      <c r="R416" s="403"/>
      <c r="S416" s="403"/>
      <c r="T416" s="403"/>
      <c r="U416" s="40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1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03"/>
      <c r="P417" s="403"/>
      <c r="Q417" s="403"/>
      <c r="R417" s="403"/>
      <c r="S417" s="403"/>
      <c r="T417" s="403"/>
      <c r="U417" s="40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1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03"/>
      <c r="P418" s="403"/>
      <c r="Q418" s="403"/>
      <c r="R418" s="403"/>
      <c r="S418" s="403"/>
      <c r="T418" s="403"/>
      <c r="U418" s="40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1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03"/>
      <c r="P419" s="403"/>
      <c r="Q419" s="403"/>
      <c r="R419" s="403"/>
      <c r="S419" s="403"/>
      <c r="T419" s="403"/>
      <c r="U419" s="40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1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03"/>
      <c r="P420" s="403"/>
      <c r="Q420" s="403"/>
      <c r="R420" s="403"/>
      <c r="S420" s="403"/>
      <c r="T420" s="403"/>
      <c r="U420" s="40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1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03"/>
      <c r="P421" s="403"/>
      <c r="Q421" s="403"/>
      <c r="R421" s="403"/>
      <c r="S421" s="403"/>
      <c r="T421" s="403"/>
      <c r="U421" s="40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1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03"/>
      <c r="P422" s="403"/>
      <c r="Q422" s="403"/>
      <c r="R422" s="403"/>
      <c r="S422" s="403"/>
      <c r="T422" s="403"/>
      <c r="U422" s="40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1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03"/>
      <c r="P423" s="403"/>
      <c r="Q423" s="403"/>
      <c r="R423" s="403"/>
      <c r="S423" s="403"/>
      <c r="T423" s="403"/>
      <c r="U423" s="40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1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03"/>
      <c r="P424" s="403"/>
      <c r="Q424" s="403"/>
      <c r="R424" s="403"/>
      <c r="S424" s="403"/>
      <c r="T424" s="403"/>
      <c r="U424" s="40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1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03"/>
      <c r="P425" s="403"/>
      <c r="Q425" s="403"/>
      <c r="R425" s="403"/>
      <c r="S425" s="403"/>
      <c r="T425" s="403"/>
      <c r="U425" s="40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1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03"/>
      <c r="P426" s="403"/>
      <c r="Q426" s="403"/>
      <c r="R426" s="403"/>
      <c r="S426" s="403"/>
      <c r="T426" s="403"/>
      <c r="U426" s="40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1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03"/>
      <c r="P427" s="403"/>
      <c r="Q427" s="403"/>
      <c r="R427" s="403"/>
      <c r="S427" s="403"/>
      <c r="T427" s="403"/>
      <c r="U427" s="40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10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04" t="s">
        <v>217</v>
      </c>
      <c r="C429" s="125" t="s">
        <v>179</v>
      </c>
      <c r="D429" s="107">
        <v>5.03</v>
      </c>
      <c r="E429" s="107"/>
      <c r="F429" s="107"/>
      <c r="G429" s="127"/>
      <c r="H429" s="41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03"/>
      <c r="P429" s="403"/>
      <c r="Q429" s="403"/>
      <c r="R429" s="403"/>
      <c r="S429" s="403"/>
      <c r="T429" s="403"/>
      <c r="U429" s="40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04" t="s">
        <v>217</v>
      </c>
      <c r="C430" s="125" t="s">
        <v>186</v>
      </c>
      <c r="D430" s="107">
        <v>5.03</v>
      </c>
      <c r="E430" s="107"/>
      <c r="F430" s="107"/>
      <c r="G430" s="127"/>
      <c r="H430" s="41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03"/>
      <c r="P430" s="403"/>
      <c r="Q430" s="403"/>
      <c r="R430" s="403"/>
      <c r="S430" s="403"/>
      <c r="T430" s="403"/>
      <c r="U430" s="40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04" t="s">
        <v>217</v>
      </c>
      <c r="C431" s="125" t="s">
        <v>204</v>
      </c>
      <c r="D431" s="107">
        <v>5.03</v>
      </c>
      <c r="E431" s="107"/>
      <c r="F431" s="107"/>
      <c r="G431" s="127"/>
      <c r="H431" s="41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03"/>
      <c r="P431" s="403"/>
      <c r="Q431" s="403"/>
      <c r="R431" s="403"/>
      <c r="S431" s="403"/>
      <c r="T431" s="403"/>
      <c r="U431" s="40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1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03"/>
      <c r="P432" s="403"/>
      <c r="Q432" s="403"/>
      <c r="R432" s="403"/>
      <c r="S432" s="403"/>
      <c r="T432" s="403"/>
      <c r="U432" s="403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1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03"/>
      <c r="P433" s="403"/>
      <c r="Q433" s="403"/>
      <c r="R433" s="403"/>
      <c r="S433" s="403"/>
      <c r="T433" s="403"/>
      <c r="U433" s="40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s="311" customFormat="1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>
        <v>20170213</v>
      </c>
      <c r="G434" s="127">
        <v>357</v>
      </c>
      <c r="H434" s="412">
        <f t="shared" si="105"/>
        <v>1795.71</v>
      </c>
      <c r="I434" s="128">
        <f>8.5+8.5+5+5</f>
        <v>27</v>
      </c>
      <c r="J434" s="128">
        <f t="array" ref="J434">IF(ISERROR(G434/I434),"",G434/I434)</f>
        <v>13.222222222222221</v>
      </c>
      <c r="K434" s="130">
        <f t="array" ref="K434">IF(ISERROR(G434/L434),"",G434/L434)</f>
        <v>38.387096774193544</v>
      </c>
      <c r="L434" s="128">
        <v>9.3000000000000007</v>
      </c>
      <c r="M434" s="108">
        <f t="shared" si="106"/>
        <v>-11.387096774193544</v>
      </c>
      <c r="N434" s="128">
        <f t="shared" si="107"/>
        <v>0</v>
      </c>
      <c r="O434" s="403"/>
      <c r="P434" s="403"/>
      <c r="Q434" s="403"/>
      <c r="R434" s="403"/>
      <c r="S434" s="403"/>
      <c r="T434" s="403"/>
      <c r="U434" s="403"/>
      <c r="V434" s="131">
        <f t="shared" si="108"/>
        <v>0</v>
      </c>
      <c r="W434" s="406">
        <f t="shared" si="104"/>
        <v>0</v>
      </c>
      <c r="X434" s="131"/>
      <c r="Y434" s="131"/>
      <c r="Z434" s="131"/>
      <c r="AA434" s="131"/>
    </row>
    <row r="435" spans="1:27" s="311" customFormat="1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12">
        <f t="shared" si="105"/>
        <v>0</v>
      </c>
      <c r="I435" s="128"/>
      <c r="J435" s="128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8">
        <f t="shared" si="107"/>
        <v>0</v>
      </c>
      <c r="O435" s="403"/>
      <c r="P435" s="403"/>
      <c r="Q435" s="403"/>
      <c r="R435" s="403"/>
      <c r="S435" s="403"/>
      <c r="T435" s="403"/>
      <c r="U435" s="403"/>
      <c r="V435" s="131">
        <f t="shared" si="108"/>
        <v>0</v>
      </c>
      <c r="W435" s="406" t="str">
        <f t="shared" si="104"/>
        <v/>
      </c>
      <c r="X435" s="131"/>
      <c r="Y435" s="131"/>
      <c r="Z435" s="131"/>
      <c r="AA435" s="131"/>
    </row>
    <row r="436" spans="1:27" s="311" customFormat="1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12">
        <f t="shared" si="105"/>
        <v>0</v>
      </c>
      <c r="I436" s="128"/>
      <c r="J436" s="128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8">
        <f t="shared" si="107"/>
        <v>0</v>
      </c>
      <c r="O436" s="403"/>
      <c r="P436" s="403"/>
      <c r="Q436" s="403"/>
      <c r="R436" s="403"/>
      <c r="S436" s="403"/>
      <c r="T436" s="403"/>
      <c r="U436" s="403"/>
      <c r="V436" s="131"/>
      <c r="W436" s="406"/>
      <c r="X436" s="131"/>
      <c r="Y436" s="131"/>
      <c r="Z436" s="131"/>
      <c r="AA436" s="131"/>
    </row>
    <row r="437" spans="1:27" s="311" customFormat="1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12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03"/>
      <c r="P437" s="403"/>
      <c r="Q437" s="403"/>
      <c r="R437" s="403"/>
      <c r="S437" s="403"/>
      <c r="T437" s="403"/>
      <c r="U437" s="403"/>
      <c r="V437" s="131">
        <f t="shared" ref="V437:V448" si="109">SUM(X437:AA437)</f>
        <v>0</v>
      </c>
      <c r="W437" s="406" t="str">
        <f>IF(ISERROR(V437/G437),"",V437/G437)</f>
        <v/>
      </c>
      <c r="X437" s="131"/>
      <c r="Y437" s="131"/>
      <c r="Z437" s="131"/>
      <c r="AA437" s="131"/>
    </row>
    <row r="438" spans="1:27" s="311" customFormat="1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12">
        <f t="shared" si="105"/>
        <v>0</v>
      </c>
      <c r="I438" s="128"/>
      <c r="J438" s="128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8">
        <f>SUM(O438:U438)</f>
        <v>0</v>
      </c>
      <c r="O438" s="403"/>
      <c r="P438" s="403"/>
      <c r="Q438" s="403"/>
      <c r="R438" s="403"/>
      <c r="S438" s="403"/>
      <c r="T438" s="403"/>
      <c r="U438" s="403"/>
      <c r="V438" s="131">
        <f t="shared" si="109"/>
        <v>0</v>
      </c>
      <c r="W438" s="406" t="str">
        <f>IF(ISERROR(V438/G438),"",V438/G438)</f>
        <v/>
      </c>
      <c r="X438" s="131"/>
      <c r="Y438" s="131"/>
      <c r="Z438" s="131"/>
      <c r="AA438" s="131"/>
    </row>
    <row r="439" spans="1:27" s="311" customFormat="1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12">
        <f t="shared" si="105"/>
        <v>0</v>
      </c>
      <c r="I439" s="128"/>
      <c r="J439" s="128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8">
        <f>SUM(O439:U439)</f>
        <v>0</v>
      </c>
      <c r="O439" s="403"/>
      <c r="P439" s="403"/>
      <c r="Q439" s="403"/>
      <c r="R439" s="403"/>
      <c r="S439" s="403"/>
      <c r="T439" s="403"/>
      <c r="U439" s="403"/>
      <c r="V439" s="131">
        <f t="shared" si="109"/>
        <v>0</v>
      </c>
      <c r="W439" s="406" t="str">
        <f>IF(ISERROR(V439/G439),"",V439/G439)</f>
        <v/>
      </c>
      <c r="X439" s="131"/>
      <c r="Y439" s="131"/>
      <c r="Z439" s="131"/>
      <c r="AA439" s="131"/>
    </row>
    <row r="440" spans="1:27" s="311" customFormat="1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12">
        <f t="shared" si="105"/>
        <v>0</v>
      </c>
      <c r="I440" s="128"/>
      <c r="J440" s="128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8">
        <f>SUM(O440:U440)</f>
        <v>0</v>
      </c>
      <c r="O440" s="403"/>
      <c r="P440" s="403"/>
      <c r="Q440" s="403"/>
      <c r="R440" s="403"/>
      <c r="S440" s="403"/>
      <c r="T440" s="403"/>
      <c r="U440" s="403"/>
      <c r="V440" s="131">
        <f t="shared" si="109"/>
        <v>0</v>
      </c>
      <c r="W440" s="406" t="str">
        <f>IF(ISERROR(V440/G440),"",V440/G440)</f>
        <v/>
      </c>
      <c r="X440" s="131"/>
      <c r="Y440" s="131"/>
      <c r="Z440" s="131"/>
      <c r="AA440" s="131"/>
    </row>
    <row r="441" spans="1:27" s="311" customFormat="1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12">
        <f t="shared" si="105"/>
        <v>0</v>
      </c>
      <c r="I441" s="128"/>
      <c r="J441" s="128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8">
        <f t="shared" ref="N441:N456" si="111">SUM(O441:U441)</f>
        <v>0</v>
      </c>
      <c r="O441" s="403"/>
      <c r="P441" s="403"/>
      <c r="Q441" s="403"/>
      <c r="R441" s="403"/>
      <c r="S441" s="403"/>
      <c r="T441" s="403"/>
      <c r="U441" s="403"/>
      <c r="V441" s="131">
        <f t="shared" si="109"/>
        <v>0</v>
      </c>
      <c r="W441" s="406" t="str">
        <f t="shared" ref="W441:W448" si="112">IF(ISERROR(V441/G441),"",V441/G441)</f>
        <v/>
      </c>
      <c r="X441" s="131"/>
      <c r="Y441" s="131"/>
      <c r="Z441" s="131"/>
      <c r="AA441" s="131"/>
    </row>
    <row r="442" spans="1:27" s="311" customFormat="1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12">
        <f t="shared" si="105"/>
        <v>0</v>
      </c>
      <c r="I442" s="128"/>
      <c r="J442" s="128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8">
        <f t="shared" si="111"/>
        <v>0</v>
      </c>
      <c r="O442" s="403"/>
      <c r="P442" s="403"/>
      <c r="Q442" s="403"/>
      <c r="R442" s="403"/>
      <c r="S442" s="403"/>
      <c r="T442" s="403"/>
      <c r="U442" s="403"/>
      <c r="V442" s="131">
        <f t="shared" si="109"/>
        <v>0</v>
      </c>
      <c r="W442" s="406" t="str">
        <f t="shared" si="112"/>
        <v/>
      </c>
      <c r="X442" s="131"/>
      <c r="Y442" s="131"/>
      <c r="Z442" s="131"/>
      <c r="AA442" s="131"/>
    </row>
    <row r="443" spans="1:27" s="311" customFormat="1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12">
        <f t="shared" si="105"/>
        <v>0</v>
      </c>
      <c r="I443" s="128"/>
      <c r="J443" s="128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8">
        <f t="shared" si="111"/>
        <v>0</v>
      </c>
      <c r="O443" s="403"/>
      <c r="P443" s="403"/>
      <c r="Q443" s="403"/>
      <c r="R443" s="403"/>
      <c r="S443" s="403"/>
      <c r="T443" s="403"/>
      <c r="U443" s="403"/>
      <c r="V443" s="131">
        <f t="shared" si="109"/>
        <v>0</v>
      </c>
      <c r="W443" s="406" t="str">
        <f t="shared" si="112"/>
        <v/>
      </c>
      <c r="X443" s="131"/>
      <c r="Y443" s="131"/>
      <c r="Z443" s="131"/>
      <c r="AA443" s="131"/>
    </row>
    <row r="444" spans="1:27" s="311" customFormat="1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12">
        <f t="shared" si="105"/>
        <v>0</v>
      </c>
      <c r="I444" s="128"/>
      <c r="J444" s="128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8">
        <f t="shared" si="111"/>
        <v>0</v>
      </c>
      <c r="O444" s="403"/>
      <c r="P444" s="403"/>
      <c r="Q444" s="403"/>
      <c r="R444" s="403"/>
      <c r="S444" s="403"/>
      <c r="T444" s="403"/>
      <c r="U444" s="403"/>
      <c r="V444" s="131">
        <f t="shared" si="109"/>
        <v>0</v>
      </c>
      <c r="W444" s="406" t="str">
        <f t="shared" si="112"/>
        <v/>
      </c>
      <c r="X444" s="131"/>
      <c r="Y444" s="131"/>
      <c r="Z444" s="131"/>
      <c r="AA444" s="131"/>
    </row>
    <row r="445" spans="1:27" s="311" customFormat="1" ht="20.100000000000001" hidden="1" customHeight="1">
      <c r="A445" s="264">
        <v>30600005</v>
      </c>
      <c r="B445" s="404" t="s">
        <v>222</v>
      </c>
      <c r="C445" s="125" t="s">
        <v>181</v>
      </c>
      <c r="D445" s="107">
        <v>9.36</v>
      </c>
      <c r="E445" s="107"/>
      <c r="F445" s="107"/>
      <c r="G445" s="127"/>
      <c r="H445" s="412">
        <f t="shared" si="105"/>
        <v>0</v>
      </c>
      <c r="I445" s="128"/>
      <c r="J445" s="128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8">
        <f t="shared" si="111"/>
        <v>0</v>
      </c>
      <c r="O445" s="403"/>
      <c r="P445" s="403"/>
      <c r="Q445" s="403"/>
      <c r="R445" s="403"/>
      <c r="S445" s="403"/>
      <c r="T445" s="403"/>
      <c r="U445" s="403"/>
      <c r="V445" s="131">
        <f t="shared" si="109"/>
        <v>0</v>
      </c>
      <c r="W445" s="406" t="str">
        <f t="shared" si="112"/>
        <v/>
      </c>
      <c r="X445" s="131"/>
      <c r="Y445" s="131"/>
      <c r="Z445" s="131"/>
      <c r="AA445" s="131"/>
    </row>
    <row r="446" spans="1:27" s="311" customFormat="1" ht="20.100000000000001" hidden="1" customHeight="1">
      <c r="A446" s="264">
        <v>30600008</v>
      </c>
      <c r="B446" s="404" t="s">
        <v>222</v>
      </c>
      <c r="C446" s="125" t="s">
        <v>179</v>
      </c>
      <c r="D446" s="107">
        <v>9.36</v>
      </c>
      <c r="E446" s="107"/>
      <c r="F446" s="107"/>
      <c r="G446" s="127"/>
      <c r="H446" s="412">
        <f t="shared" si="105"/>
        <v>0</v>
      </c>
      <c r="I446" s="128"/>
      <c r="J446" s="128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8">
        <f t="shared" si="111"/>
        <v>0</v>
      </c>
      <c r="O446" s="403"/>
      <c r="P446" s="403"/>
      <c r="Q446" s="403"/>
      <c r="R446" s="403"/>
      <c r="S446" s="403"/>
      <c r="T446" s="403"/>
      <c r="U446" s="403"/>
      <c r="V446" s="131">
        <f t="shared" si="109"/>
        <v>0</v>
      </c>
      <c r="W446" s="406" t="str">
        <f t="shared" si="112"/>
        <v/>
      </c>
      <c r="X446" s="131"/>
      <c r="Y446" s="131"/>
      <c r="Z446" s="131"/>
      <c r="AA446" s="131"/>
    </row>
    <row r="447" spans="1:27" s="311" customFormat="1" ht="20.100000000000001" hidden="1" customHeight="1">
      <c r="A447" s="264">
        <v>30600007</v>
      </c>
      <c r="B447" s="404" t="s">
        <v>222</v>
      </c>
      <c r="C447" s="125" t="s">
        <v>221</v>
      </c>
      <c r="D447" s="107">
        <v>9.36</v>
      </c>
      <c r="E447" s="107"/>
      <c r="F447" s="107"/>
      <c r="G447" s="127"/>
      <c r="H447" s="412">
        <f t="shared" si="105"/>
        <v>0</v>
      </c>
      <c r="I447" s="128"/>
      <c r="J447" s="128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8">
        <f t="shared" si="111"/>
        <v>0</v>
      </c>
      <c r="O447" s="403"/>
      <c r="P447" s="403"/>
      <c r="Q447" s="403"/>
      <c r="R447" s="403"/>
      <c r="S447" s="403"/>
      <c r="T447" s="403"/>
      <c r="U447" s="403"/>
      <c r="V447" s="131">
        <f t="shared" si="109"/>
        <v>0</v>
      </c>
      <c r="W447" s="406" t="str">
        <f t="shared" si="112"/>
        <v/>
      </c>
      <c r="X447" s="131"/>
      <c r="Y447" s="131"/>
      <c r="Z447" s="131"/>
      <c r="AA447" s="131"/>
    </row>
    <row r="448" spans="1:27" s="311" customFormat="1" ht="20.100000000000001" hidden="1" customHeight="1">
      <c r="A448" s="264">
        <v>30600006</v>
      </c>
      <c r="B448" s="404" t="s">
        <v>222</v>
      </c>
      <c r="C448" s="125" t="s">
        <v>186</v>
      </c>
      <c r="D448" s="107">
        <v>9.36</v>
      </c>
      <c r="E448" s="107"/>
      <c r="F448" s="107"/>
      <c r="G448" s="127"/>
      <c r="H448" s="412">
        <f t="shared" si="105"/>
        <v>0</v>
      </c>
      <c r="I448" s="128"/>
      <c r="J448" s="128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8">
        <f t="shared" si="111"/>
        <v>0</v>
      </c>
      <c r="O448" s="403"/>
      <c r="P448" s="403"/>
      <c r="Q448" s="403"/>
      <c r="R448" s="403"/>
      <c r="S448" s="403"/>
      <c r="T448" s="403"/>
      <c r="U448" s="403"/>
      <c r="V448" s="131">
        <f t="shared" si="109"/>
        <v>0</v>
      </c>
      <c r="W448" s="406" t="str">
        <f t="shared" si="112"/>
        <v/>
      </c>
      <c r="X448" s="131"/>
      <c r="Y448" s="131"/>
      <c r="Z448" s="131"/>
      <c r="AA448" s="131"/>
    </row>
    <row r="449" spans="1:27" s="311" customFormat="1" ht="20.100000000000001" hidden="1" customHeight="1">
      <c r="A449" s="259">
        <v>30400026</v>
      </c>
      <c r="B449" s="404" t="s">
        <v>393</v>
      </c>
      <c r="C449" s="183" t="s">
        <v>395</v>
      </c>
      <c r="D449" s="107">
        <v>5</v>
      </c>
      <c r="E449" s="107"/>
      <c r="F449" s="107"/>
      <c r="G449" s="127"/>
      <c r="H449" s="412">
        <f t="shared" si="105"/>
        <v>0</v>
      </c>
      <c r="I449" s="128"/>
      <c r="J449" s="128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8">
        <f t="shared" si="111"/>
        <v>0</v>
      </c>
      <c r="O449" s="403"/>
      <c r="P449" s="403"/>
      <c r="Q449" s="403"/>
      <c r="R449" s="403"/>
      <c r="S449" s="403"/>
      <c r="T449" s="403"/>
      <c r="U449" s="403"/>
      <c r="V449" s="131"/>
      <c r="W449" s="406"/>
      <c r="X449" s="131"/>
      <c r="Y449" s="131"/>
      <c r="Z449" s="131"/>
      <c r="AA449" s="131"/>
    </row>
    <row r="450" spans="1:27" s="311" customFormat="1" ht="20.100000000000001" hidden="1" customHeight="1">
      <c r="A450" s="259">
        <v>30400028</v>
      </c>
      <c r="B450" s="404" t="s">
        <v>393</v>
      </c>
      <c r="C450" s="183" t="s">
        <v>402</v>
      </c>
      <c r="D450" s="107">
        <v>5</v>
      </c>
      <c r="E450" s="107"/>
      <c r="F450" s="107"/>
      <c r="G450" s="127"/>
      <c r="H450" s="412">
        <f t="shared" si="105"/>
        <v>0</v>
      </c>
      <c r="I450" s="128"/>
      <c r="J450" s="128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8">
        <f t="shared" si="111"/>
        <v>0</v>
      </c>
      <c r="O450" s="403"/>
      <c r="P450" s="403"/>
      <c r="Q450" s="403"/>
      <c r="R450" s="403"/>
      <c r="S450" s="403"/>
      <c r="T450" s="403"/>
      <c r="U450" s="403"/>
      <c r="V450" s="131"/>
      <c r="W450" s="406"/>
      <c r="X450" s="131"/>
      <c r="Y450" s="131"/>
      <c r="Z450" s="131"/>
      <c r="AA450" s="131"/>
    </row>
    <row r="451" spans="1:27" s="311" customFormat="1" ht="20.100000000000001" hidden="1" customHeight="1">
      <c r="A451" s="259">
        <v>30400027</v>
      </c>
      <c r="B451" s="404" t="s">
        <v>404</v>
      </c>
      <c r="C451" s="183" t="s">
        <v>405</v>
      </c>
      <c r="D451" s="107">
        <v>5</v>
      </c>
      <c r="E451" s="107"/>
      <c r="F451" s="107"/>
      <c r="G451" s="127"/>
      <c r="H451" s="412">
        <f t="shared" si="105"/>
        <v>0</v>
      </c>
      <c r="I451" s="128"/>
      <c r="J451" s="128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8">
        <f t="shared" si="111"/>
        <v>0</v>
      </c>
      <c r="O451" s="403"/>
      <c r="P451" s="403"/>
      <c r="Q451" s="403"/>
      <c r="R451" s="403"/>
      <c r="S451" s="403"/>
      <c r="T451" s="403"/>
      <c r="U451" s="403"/>
      <c r="V451" s="131"/>
      <c r="W451" s="406"/>
      <c r="X451" s="131"/>
      <c r="Y451" s="131"/>
      <c r="Z451" s="131"/>
      <c r="AA451" s="131"/>
    </row>
    <row r="452" spans="1:27" s="311" customFormat="1" ht="20.100000000000001" hidden="1" customHeight="1">
      <c r="A452" s="259"/>
      <c r="B452" s="404" t="s">
        <v>342</v>
      </c>
      <c r="C452" s="183" t="s">
        <v>372</v>
      </c>
      <c r="D452" s="107">
        <v>5</v>
      </c>
      <c r="E452" s="107"/>
      <c r="F452" s="107"/>
      <c r="G452" s="127"/>
      <c r="H452" s="412">
        <f t="shared" si="105"/>
        <v>0</v>
      </c>
      <c r="I452" s="128"/>
      <c r="J452" s="128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8">
        <f t="shared" si="111"/>
        <v>0</v>
      </c>
      <c r="O452" s="403"/>
      <c r="P452" s="403"/>
      <c r="Q452" s="403"/>
      <c r="R452" s="403"/>
      <c r="S452" s="403"/>
      <c r="T452" s="403"/>
      <c r="U452" s="403"/>
      <c r="V452" s="131"/>
      <c r="W452" s="406"/>
      <c r="X452" s="131"/>
      <c r="Y452" s="131"/>
      <c r="Z452" s="131"/>
      <c r="AA452" s="131"/>
    </row>
    <row r="453" spans="1:27" s="311" customFormat="1" ht="20.100000000000001" hidden="1" customHeight="1">
      <c r="A453" s="259">
        <v>30600009</v>
      </c>
      <c r="B453" s="404" t="s">
        <v>343</v>
      </c>
      <c r="C453" s="125" t="s">
        <v>345</v>
      </c>
      <c r="D453" s="107">
        <v>5</v>
      </c>
      <c r="E453" s="107"/>
      <c r="F453" s="107"/>
      <c r="G453" s="127"/>
      <c r="H453" s="412">
        <f t="shared" si="105"/>
        <v>0</v>
      </c>
      <c r="I453" s="128"/>
      <c r="J453" s="128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8">
        <f t="shared" si="111"/>
        <v>0</v>
      </c>
      <c r="O453" s="403"/>
      <c r="P453" s="403"/>
      <c r="Q453" s="403"/>
      <c r="R453" s="403"/>
      <c r="S453" s="403"/>
      <c r="T453" s="403"/>
      <c r="U453" s="403"/>
      <c r="V453" s="131"/>
      <c r="W453" s="406"/>
      <c r="X453" s="131"/>
      <c r="Y453" s="131"/>
      <c r="Z453" s="131"/>
      <c r="AA453" s="131"/>
    </row>
    <row r="454" spans="1:27" s="311" customFormat="1" ht="20.100000000000001" hidden="1" customHeight="1">
      <c r="A454" s="259">
        <v>30600010</v>
      </c>
      <c r="B454" s="404" t="s">
        <v>343</v>
      </c>
      <c r="C454" s="125" t="s">
        <v>347</v>
      </c>
      <c r="D454" s="107">
        <v>5</v>
      </c>
      <c r="E454" s="107"/>
      <c r="F454" s="107"/>
      <c r="G454" s="127"/>
      <c r="H454" s="412">
        <f t="shared" si="105"/>
        <v>0</v>
      </c>
      <c r="I454" s="128"/>
      <c r="J454" s="128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8">
        <f t="shared" si="111"/>
        <v>0</v>
      </c>
      <c r="O454" s="403"/>
      <c r="P454" s="403"/>
      <c r="Q454" s="403"/>
      <c r="R454" s="403"/>
      <c r="S454" s="403"/>
      <c r="T454" s="403"/>
      <c r="U454" s="403"/>
      <c r="V454" s="131"/>
      <c r="W454" s="406"/>
      <c r="X454" s="131"/>
      <c r="Y454" s="131"/>
      <c r="Z454" s="131"/>
      <c r="AA454" s="131"/>
    </row>
    <row r="455" spans="1:27" s="311" customFormat="1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12">
        <f t="shared" si="105"/>
        <v>0</v>
      </c>
      <c r="I455" s="128"/>
      <c r="J455" s="128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8">
        <f t="shared" si="111"/>
        <v>0</v>
      </c>
      <c r="O455" s="403"/>
      <c r="P455" s="403"/>
      <c r="Q455" s="403"/>
      <c r="R455" s="403"/>
      <c r="S455" s="403"/>
      <c r="T455" s="403"/>
      <c r="U455" s="403"/>
      <c r="V455" s="131">
        <f>SUM(X455:AA455)</f>
        <v>0</v>
      </c>
      <c r="W455" s="406" t="str">
        <f>IF(ISERROR(V455/G455),"",V455/G455)</f>
        <v/>
      </c>
      <c r="X455" s="131"/>
      <c r="Y455" s="131"/>
      <c r="Z455" s="131"/>
      <c r="AA455" s="131"/>
    </row>
    <row r="456" spans="1:27" s="311" customFormat="1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>
        <v>20170214</v>
      </c>
      <c r="G456" s="127">
        <v>140</v>
      </c>
      <c r="H456" s="412">
        <f t="shared" si="105"/>
        <v>708.4</v>
      </c>
      <c r="I456" s="128">
        <f>4.5+5</f>
        <v>9.5</v>
      </c>
      <c r="J456" s="128">
        <f t="array" ref="J456">IF(ISERROR(G456/I456),"",G456/I456)</f>
        <v>14.736842105263158</v>
      </c>
      <c r="K456" s="130">
        <f t="array" ref="K456">IF(ISERROR(G456/L456),"",G456/L456)</f>
        <v>9.0322580645161299</v>
      </c>
      <c r="L456" s="128">
        <v>15.5</v>
      </c>
      <c r="M456" s="108">
        <f t="shared" si="110"/>
        <v>0.46774193548387011</v>
      </c>
      <c r="N456" s="128">
        <f t="shared" si="111"/>
        <v>0</v>
      </c>
      <c r="O456" s="403"/>
      <c r="P456" s="403"/>
      <c r="Q456" s="403"/>
      <c r="R456" s="403"/>
      <c r="S456" s="403"/>
      <c r="T456" s="403"/>
      <c r="U456" s="403"/>
      <c r="V456" s="131">
        <f>SUM(X456:AA456)</f>
        <v>0</v>
      </c>
      <c r="W456" s="40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1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03"/>
      <c r="P457" s="403"/>
      <c r="Q457" s="403"/>
      <c r="R457" s="403"/>
      <c r="S457" s="403"/>
      <c r="T457" s="403"/>
      <c r="U457" s="40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1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03"/>
      <c r="P458" s="403"/>
      <c r="Q458" s="403"/>
      <c r="R458" s="403"/>
      <c r="S458" s="403"/>
      <c r="T458" s="403"/>
      <c r="U458" s="40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1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03"/>
      <c r="P459" s="403"/>
      <c r="Q459" s="403"/>
      <c r="R459" s="403"/>
      <c r="S459" s="403"/>
      <c r="T459" s="403"/>
      <c r="U459" s="40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1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03"/>
      <c r="P460" s="403"/>
      <c r="Q460" s="403"/>
      <c r="R460" s="403"/>
      <c r="S460" s="403"/>
      <c r="T460" s="403"/>
      <c r="U460" s="40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1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03"/>
      <c r="P461" s="403"/>
      <c r="Q461" s="403"/>
      <c r="R461" s="403"/>
      <c r="S461" s="403"/>
      <c r="T461" s="403"/>
      <c r="U461" s="40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12">
        <f>D462*G462</f>
        <v>0</v>
      </c>
      <c r="I462" s="128"/>
      <c r="J462" s="129" t="str">
        <f t="array" ref="J462">IF(ISERROR(G462/I462),"",G462/I462)</f>
        <v/>
      </c>
      <c r="K462" s="41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03"/>
      <c r="P462" s="403"/>
      <c r="Q462" s="403"/>
      <c r="R462" s="403"/>
      <c r="S462" s="403"/>
      <c r="T462" s="403"/>
      <c r="U462" s="40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37" t="s">
        <v>224</v>
      </c>
      <c r="B463" s="538"/>
      <c r="C463" s="410" t="s">
        <v>202</v>
      </c>
      <c r="D463" s="141"/>
      <c r="E463" s="141"/>
      <c r="F463" s="141"/>
      <c r="G463" s="143">
        <f>SUM(G429:G462)</f>
        <v>497</v>
      </c>
      <c r="H463" s="144">
        <f>SUM(H429:H462)</f>
        <v>2504.11</v>
      </c>
      <c r="I463" s="144">
        <f>SUM(I429:I462)</f>
        <v>36.5</v>
      </c>
      <c r="J463" s="129">
        <f t="array" ref="J463">IF(ISERROR(G463/I463),"",G463/I463)</f>
        <v>13.616438356164384</v>
      </c>
      <c r="K463" s="144">
        <f>SUM(K429:K462)</f>
        <v>47.419354838709673</v>
      </c>
      <c r="L463" s="145"/>
      <c r="M463" s="148">
        <f t="shared" ref="M463:V463" si="114">SUM(M429:M462)</f>
        <v>-10.919354838709674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1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03"/>
      <c r="P464" s="403"/>
      <c r="Q464" s="403"/>
      <c r="R464" s="403"/>
      <c r="S464" s="403"/>
      <c r="T464" s="403"/>
      <c r="U464" s="40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1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03"/>
      <c r="P465" s="403"/>
      <c r="Q465" s="403"/>
      <c r="R465" s="403"/>
      <c r="S465" s="403"/>
      <c r="T465" s="403"/>
      <c r="U465" s="40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1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03"/>
      <c r="P466" s="403"/>
      <c r="Q466" s="403"/>
      <c r="R466" s="403"/>
      <c r="S466" s="403"/>
      <c r="T466" s="403"/>
      <c r="U466" s="40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1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03"/>
      <c r="P467" s="403"/>
      <c r="Q467" s="403"/>
      <c r="R467" s="403"/>
      <c r="S467" s="403"/>
      <c r="T467" s="403"/>
      <c r="U467" s="40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08" t="s">
        <v>203</v>
      </c>
      <c r="D468" s="107">
        <v>5.03</v>
      </c>
      <c r="E468" s="107"/>
      <c r="F468" s="107"/>
      <c r="G468" s="127"/>
      <c r="H468" s="41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03"/>
      <c r="P468" s="403"/>
      <c r="Q468" s="403"/>
      <c r="R468" s="403"/>
      <c r="S468" s="403"/>
      <c r="T468" s="403"/>
      <c r="U468" s="40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1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03"/>
      <c r="P469" s="403"/>
      <c r="Q469" s="403"/>
      <c r="R469" s="403"/>
      <c r="S469" s="403"/>
      <c r="T469" s="403"/>
      <c r="U469" s="40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1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03"/>
      <c r="P470" s="403"/>
      <c r="Q470" s="403"/>
      <c r="R470" s="403"/>
      <c r="S470" s="403"/>
      <c r="T470" s="403"/>
      <c r="U470" s="40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08" t="s">
        <v>228</v>
      </c>
      <c r="D471" s="107">
        <v>5.03</v>
      </c>
      <c r="E471" s="107"/>
      <c r="F471" s="107"/>
      <c r="G471" s="127"/>
      <c r="H471" s="41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03"/>
      <c r="P471" s="403"/>
      <c r="Q471" s="403"/>
      <c r="R471" s="403"/>
      <c r="S471" s="403"/>
      <c r="T471" s="403"/>
      <c r="U471" s="40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08" t="s">
        <v>212</v>
      </c>
      <c r="D472" s="107">
        <v>5.03</v>
      </c>
      <c r="E472" s="107"/>
      <c r="F472" s="107"/>
      <c r="G472" s="127"/>
      <c r="H472" s="41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03"/>
      <c r="P472" s="403"/>
      <c r="Q472" s="403"/>
      <c r="R472" s="403"/>
      <c r="S472" s="403"/>
      <c r="T472" s="403"/>
      <c r="U472" s="40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08" t="s">
        <v>203</v>
      </c>
      <c r="D473" s="107">
        <v>5.03</v>
      </c>
      <c r="E473" s="107"/>
      <c r="F473" s="107"/>
      <c r="G473" s="127"/>
      <c r="H473" s="41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03"/>
      <c r="P473" s="403"/>
      <c r="Q473" s="403"/>
      <c r="R473" s="403"/>
      <c r="S473" s="403"/>
      <c r="T473" s="403"/>
      <c r="U473" s="40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08" t="s">
        <v>186</v>
      </c>
      <c r="D474" s="107">
        <v>5.03</v>
      </c>
      <c r="E474" s="107"/>
      <c r="F474" s="107"/>
      <c r="G474" s="127"/>
      <c r="H474" s="41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03"/>
      <c r="P474" s="403"/>
      <c r="Q474" s="403"/>
      <c r="R474" s="403"/>
      <c r="S474" s="403"/>
      <c r="T474" s="403"/>
      <c r="U474" s="40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08" t="s">
        <v>228</v>
      </c>
      <c r="D475" s="107">
        <v>5.03</v>
      </c>
      <c r="E475" s="107"/>
      <c r="F475" s="107"/>
      <c r="G475" s="127"/>
      <c r="H475" s="41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03"/>
      <c r="P475" s="403"/>
      <c r="Q475" s="403"/>
      <c r="R475" s="403"/>
      <c r="S475" s="403"/>
      <c r="T475" s="403"/>
      <c r="U475" s="40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08" t="s">
        <v>199</v>
      </c>
      <c r="D476" s="107">
        <v>5.03</v>
      </c>
      <c r="E476" s="107"/>
      <c r="F476" s="107"/>
      <c r="G476" s="127"/>
      <c r="H476" s="41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03"/>
      <c r="P476" s="403"/>
      <c r="Q476" s="403"/>
      <c r="R476" s="403"/>
      <c r="S476" s="403"/>
      <c r="T476" s="403"/>
      <c r="U476" s="40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1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03"/>
      <c r="P477" s="403"/>
      <c r="Q477" s="403"/>
      <c r="R477" s="403"/>
      <c r="S477" s="403"/>
      <c r="T477" s="403"/>
      <c r="U477" s="40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1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03"/>
      <c r="P478" s="403"/>
      <c r="Q478" s="403"/>
      <c r="R478" s="403"/>
      <c r="S478" s="403"/>
      <c r="T478" s="403"/>
      <c r="U478" s="40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10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1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03"/>
      <c r="P480" s="403"/>
      <c r="Q480" s="403"/>
      <c r="R480" s="403"/>
      <c r="S480" s="403"/>
      <c r="T480" s="403"/>
      <c r="U480" s="40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1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03"/>
      <c r="P481" s="403"/>
      <c r="Q481" s="403"/>
      <c r="R481" s="403"/>
      <c r="S481" s="403"/>
      <c r="T481" s="403"/>
      <c r="U481" s="40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1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03"/>
      <c r="P482" s="403"/>
      <c r="Q482" s="403"/>
      <c r="R482" s="403"/>
      <c r="S482" s="403"/>
      <c r="T482" s="403"/>
      <c r="U482" s="40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1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03"/>
      <c r="P483" s="403"/>
      <c r="Q483" s="403"/>
      <c r="R483" s="403"/>
      <c r="S483" s="403"/>
      <c r="T483" s="403"/>
      <c r="U483" s="40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1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03"/>
      <c r="P484" s="403"/>
      <c r="Q484" s="403"/>
      <c r="R484" s="403"/>
      <c r="S484" s="403"/>
      <c r="T484" s="403"/>
      <c r="U484" s="40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1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03"/>
      <c r="P485" s="403"/>
      <c r="Q485" s="403"/>
      <c r="R485" s="403"/>
      <c r="S485" s="403"/>
      <c r="T485" s="403"/>
      <c r="U485" s="40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1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03"/>
      <c r="P486" s="403"/>
      <c r="Q486" s="403"/>
      <c r="R486" s="403"/>
      <c r="S486" s="403"/>
      <c r="T486" s="403"/>
      <c r="U486" s="40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1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03"/>
      <c r="P487" s="403"/>
      <c r="Q487" s="403"/>
      <c r="R487" s="403"/>
      <c r="S487" s="403"/>
      <c r="T487" s="403"/>
      <c r="U487" s="40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1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03"/>
      <c r="P488" s="403"/>
      <c r="Q488" s="403"/>
      <c r="R488" s="403"/>
      <c r="S488" s="403"/>
      <c r="T488" s="403"/>
      <c r="U488" s="40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1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03"/>
      <c r="P489" s="403"/>
      <c r="Q489" s="403"/>
      <c r="R489" s="403"/>
      <c r="S489" s="403"/>
      <c r="T489" s="403"/>
      <c r="U489" s="40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10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02"/>
      <c r="D491" s="107">
        <v>3.65</v>
      </c>
      <c r="E491" s="107"/>
      <c r="F491" s="105"/>
      <c r="G491" s="127"/>
      <c r="H491" s="412">
        <f t="shared" ref="H491:H505" si="127">D491*G491</f>
        <v>0</v>
      </c>
      <c r="I491" s="128"/>
      <c r="J491" s="129" t="str">
        <f t="array" ref="J491">IF(ISERROR(G491/I491),"",G491/I491)</f>
        <v/>
      </c>
      <c r="K491" s="41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03"/>
      <c r="P491" s="403"/>
      <c r="Q491" s="403"/>
      <c r="R491" s="403"/>
      <c r="S491" s="403"/>
      <c r="T491" s="403"/>
      <c r="U491" s="40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02"/>
      <c r="D492" s="107">
        <v>6.58</v>
      </c>
      <c r="E492" s="107"/>
      <c r="F492" s="107"/>
      <c r="G492" s="127"/>
      <c r="H492" s="41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03"/>
      <c r="P492" s="403"/>
      <c r="Q492" s="403"/>
      <c r="R492" s="403"/>
      <c r="S492" s="403"/>
      <c r="T492" s="403"/>
      <c r="U492" s="40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402"/>
      <c r="D493" s="107">
        <v>7.8</v>
      </c>
      <c r="E493" s="107"/>
      <c r="F493" s="107">
        <v>20170213</v>
      </c>
      <c r="G493" s="127">
        <v>104</v>
      </c>
      <c r="H493" s="412">
        <f t="shared" si="127"/>
        <v>811.19999999999993</v>
      </c>
      <c r="I493" s="128">
        <f>9*2</f>
        <v>18</v>
      </c>
      <c r="J493" s="128">
        <f t="array" ref="J493">IF(ISERROR(G493/I493),"",G493/I493)</f>
        <v>5.7777777777777777</v>
      </c>
      <c r="K493" s="130">
        <f t="array" ref="K493">IF(ISERROR(G493/L493),"",G493/L493)</f>
        <v>22.608695652173914</v>
      </c>
      <c r="L493" s="128">
        <v>4.5999999999999996</v>
      </c>
      <c r="M493" s="108">
        <f>IF(ISERROR(I493-K493),"",I493-K493)</f>
        <v>-4.608695652173914</v>
      </c>
      <c r="N493" s="128">
        <f>SUM(O493:U493)</f>
        <v>0</v>
      </c>
      <c r="O493" s="403"/>
      <c r="P493" s="403"/>
      <c r="Q493" s="403"/>
      <c r="R493" s="403"/>
      <c r="S493" s="403"/>
      <c r="T493" s="403"/>
      <c r="U493" s="403"/>
      <c r="V493" s="131">
        <f>SUM(X493:AA493)</f>
        <v>0</v>
      </c>
      <c r="W493" s="406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02"/>
      <c r="D494" s="107">
        <v>4.4000000000000004</v>
      </c>
      <c r="E494" s="107"/>
      <c r="F494" s="107"/>
      <c r="G494" s="127"/>
      <c r="H494" s="41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03"/>
      <c r="P494" s="403"/>
      <c r="Q494" s="403"/>
      <c r="R494" s="403"/>
      <c r="S494" s="403"/>
      <c r="T494" s="403"/>
      <c r="U494" s="40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12">
        <f t="shared" si="127"/>
        <v>0</v>
      </c>
      <c r="I495" s="128"/>
      <c r="J495" s="129"/>
      <c r="K495" s="130"/>
      <c r="L495" s="128"/>
      <c r="M495" s="108"/>
      <c r="N495" s="129"/>
      <c r="O495" s="403"/>
      <c r="P495" s="403"/>
      <c r="Q495" s="403"/>
      <c r="R495" s="403"/>
      <c r="S495" s="403"/>
      <c r="T495" s="403"/>
      <c r="U495" s="40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02"/>
      <c r="D496" s="107"/>
      <c r="E496" s="107"/>
      <c r="F496" s="107"/>
      <c r="G496" s="127"/>
      <c r="H496" s="41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03"/>
      <c r="P496" s="403"/>
      <c r="Q496" s="403"/>
      <c r="R496" s="403"/>
      <c r="S496" s="403"/>
      <c r="T496" s="403"/>
      <c r="U496" s="40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02" t="s">
        <v>239</v>
      </c>
      <c r="C497" s="402" t="s">
        <v>179</v>
      </c>
      <c r="D497" s="107">
        <v>6.04</v>
      </c>
      <c r="E497" s="107"/>
      <c r="F497" s="107"/>
      <c r="G497" s="127"/>
      <c r="H497" s="41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03"/>
      <c r="P497" s="403"/>
      <c r="Q497" s="403"/>
      <c r="R497" s="403"/>
      <c r="S497" s="403"/>
      <c r="T497" s="403"/>
      <c r="U497" s="40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02" t="s">
        <v>239</v>
      </c>
      <c r="C498" s="402" t="s">
        <v>186</v>
      </c>
      <c r="D498" s="107">
        <v>6.04</v>
      </c>
      <c r="E498" s="107"/>
      <c r="F498" s="107"/>
      <c r="G498" s="127"/>
      <c r="H498" s="41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03"/>
      <c r="P498" s="403"/>
      <c r="Q498" s="403"/>
      <c r="R498" s="403"/>
      <c r="S498" s="403"/>
      <c r="T498" s="403"/>
      <c r="U498" s="40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02" t="s">
        <v>440</v>
      </c>
      <c r="C499" s="402" t="s">
        <v>179</v>
      </c>
      <c r="D499" s="107"/>
      <c r="E499" s="107"/>
      <c r="F499" s="107"/>
      <c r="G499" s="127"/>
      <c r="H499" s="412">
        <f t="shared" si="127"/>
        <v>0</v>
      </c>
      <c r="I499" s="128"/>
      <c r="J499" s="129"/>
      <c r="K499" s="130"/>
      <c r="L499" s="128"/>
      <c r="M499" s="108"/>
      <c r="N499" s="129"/>
      <c r="O499" s="403"/>
      <c r="P499" s="403"/>
      <c r="Q499" s="403"/>
      <c r="R499" s="403"/>
      <c r="S499" s="403"/>
      <c r="T499" s="403"/>
      <c r="U499" s="40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02" t="s">
        <v>440</v>
      </c>
      <c r="C500" s="402" t="s">
        <v>186</v>
      </c>
      <c r="D500" s="107"/>
      <c r="E500" s="107"/>
      <c r="F500" s="107"/>
      <c r="G500" s="127"/>
      <c r="H500" s="412">
        <f t="shared" si="127"/>
        <v>0</v>
      </c>
      <c r="I500" s="128"/>
      <c r="J500" s="129"/>
      <c r="K500" s="130"/>
      <c r="L500" s="128"/>
      <c r="M500" s="108"/>
      <c r="N500" s="129"/>
      <c r="O500" s="403"/>
      <c r="P500" s="403"/>
      <c r="Q500" s="403"/>
      <c r="R500" s="403"/>
      <c r="S500" s="403"/>
      <c r="T500" s="403"/>
      <c r="U500" s="40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04" t="s">
        <v>240</v>
      </c>
      <c r="C501" s="125"/>
      <c r="D501" s="107">
        <v>7.3</v>
      </c>
      <c r="E501" s="107"/>
      <c r="F501" s="107"/>
      <c r="G501" s="127"/>
      <c r="H501" s="41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03"/>
      <c r="P501" s="403"/>
      <c r="Q501" s="403"/>
      <c r="R501" s="403"/>
      <c r="S501" s="403"/>
      <c r="T501" s="403"/>
      <c r="U501" s="40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04" t="s">
        <v>241</v>
      </c>
      <c r="C502" s="125"/>
      <c r="D502" s="107">
        <f>78*120/1000</f>
        <v>9.36</v>
      </c>
      <c r="E502" s="107"/>
      <c r="F502" s="107"/>
      <c r="G502" s="127"/>
      <c r="H502" s="412">
        <f t="shared" si="127"/>
        <v>0</v>
      </c>
      <c r="I502" s="128"/>
      <c r="J502" s="129"/>
      <c r="K502" s="130"/>
      <c r="L502" s="128"/>
      <c r="M502" s="108"/>
      <c r="N502" s="129"/>
      <c r="O502" s="403"/>
      <c r="P502" s="403"/>
      <c r="Q502" s="403"/>
      <c r="R502" s="403"/>
      <c r="S502" s="403"/>
      <c r="T502" s="403"/>
      <c r="U502" s="40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04" t="s">
        <v>242</v>
      </c>
      <c r="C503" s="125"/>
      <c r="D503" s="107">
        <v>4.5</v>
      </c>
      <c r="E503" s="107"/>
      <c r="F503" s="107"/>
      <c r="G503" s="127"/>
      <c r="H503" s="412">
        <f t="shared" si="127"/>
        <v>0</v>
      </c>
      <c r="I503" s="128"/>
      <c r="J503" s="129"/>
      <c r="K503" s="130"/>
      <c r="L503" s="128"/>
      <c r="M503" s="108"/>
      <c r="N503" s="129"/>
      <c r="O503" s="403"/>
      <c r="P503" s="403"/>
      <c r="Q503" s="403"/>
      <c r="R503" s="403"/>
      <c r="S503" s="403"/>
      <c r="T503" s="403"/>
      <c r="U503" s="40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04" t="s">
        <v>243</v>
      </c>
      <c r="C504" s="125"/>
      <c r="D504" s="107">
        <v>4.5</v>
      </c>
      <c r="E504" s="107"/>
      <c r="F504" s="107"/>
      <c r="G504" s="127"/>
      <c r="H504" s="412">
        <f t="shared" si="127"/>
        <v>0</v>
      </c>
      <c r="I504" s="128"/>
      <c r="J504" s="129"/>
      <c r="K504" s="130"/>
      <c r="L504" s="128"/>
      <c r="M504" s="108"/>
      <c r="N504" s="129"/>
      <c r="O504" s="403"/>
      <c r="P504" s="403"/>
      <c r="Q504" s="403"/>
      <c r="R504" s="403"/>
      <c r="S504" s="403"/>
      <c r="T504" s="403"/>
      <c r="U504" s="40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04"/>
      <c r="C505" s="125"/>
      <c r="D505" s="107"/>
      <c r="E505" s="107"/>
      <c r="F505" s="107"/>
      <c r="G505" s="127"/>
      <c r="H505" s="412">
        <f t="shared" si="127"/>
        <v>0</v>
      </c>
      <c r="I505" s="128"/>
      <c r="J505" s="129"/>
      <c r="K505" s="130"/>
      <c r="L505" s="128"/>
      <c r="M505" s="108"/>
      <c r="N505" s="129"/>
      <c r="O505" s="403"/>
      <c r="P505" s="403"/>
      <c r="Q505" s="403"/>
      <c r="R505" s="403"/>
      <c r="S505" s="403"/>
      <c r="T505" s="403"/>
      <c r="U505" s="403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410" t="s">
        <v>202</v>
      </c>
      <c r="D506" s="141"/>
      <c r="E506" s="141"/>
      <c r="F506" s="141"/>
      <c r="G506" s="143">
        <f>SUM(G491:G505)</f>
        <v>104</v>
      </c>
      <c r="H506" s="144">
        <f>SUM(H491:H501)</f>
        <v>811.19999999999993</v>
      </c>
      <c r="I506" s="144">
        <f>SUM(I491:I505)</f>
        <v>18</v>
      </c>
      <c r="J506" s="129">
        <f t="array" ref="J506">IF(ISERROR(G506/I506),"",G506/I506)</f>
        <v>5.7777777777777777</v>
      </c>
      <c r="K506" s="144">
        <f>SUM(K491:K501)</f>
        <v>22.608695652173914</v>
      </c>
      <c r="L506" s="145"/>
      <c r="M506" s="148">
        <f t="shared" ref="M506:AA506" si="128">SUM(M491:M501)</f>
        <v>-4.608695652173914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601</v>
      </c>
      <c r="H507" s="152">
        <f>SUM(H370,H428,H463,H479,H490,H506)</f>
        <v>3315.31</v>
      </c>
      <c r="I507" s="152">
        <f>SUM(I370,I428,I463,I479,I490,I506)</f>
        <v>54.5</v>
      </c>
      <c r="J507" s="153">
        <f t="array" ref="J507">IF(ISERROR(G507/I507),"",G507/I507)</f>
        <v>11.027522935779816</v>
      </c>
      <c r="K507" s="152">
        <f>SUM(K370,K428,K463,K479,K490,K506)</f>
        <v>70.028050490883587</v>
      </c>
      <c r="L507" s="153">
        <f>IF(ISERROR(G507/K507),"",G507/K507)</f>
        <v>8.5822751852593644</v>
      </c>
      <c r="M507" s="152">
        <f t="shared" ref="M507:V507" si="129">SUM(M370,M428,M463,M479,M490,M506)</f>
        <v>-15.528050490883588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409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409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409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409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409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409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409">
        <f>G507</f>
        <v>601</v>
      </c>
      <c r="C514" s="513" t="s">
        <v>269</v>
      </c>
      <c r="D514" s="512"/>
      <c r="E514" s="503">
        <f>H507</f>
        <v>3315.31</v>
      </c>
      <c r="F514" s="503"/>
      <c r="G514" s="503" t="s">
        <v>270</v>
      </c>
      <c r="H514" s="503"/>
      <c r="I514" s="531">
        <f>L507</f>
        <v>8.5822751852593644</v>
      </c>
      <c r="J514" s="531"/>
      <c r="K514" s="533" t="s">
        <v>271</v>
      </c>
      <c r="L514" s="533"/>
      <c r="M514" s="531">
        <f>J507</f>
        <v>11.027522935779816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409">
        <f>I507+C513</f>
        <v>55.5</v>
      </c>
      <c r="C515" s="510" t="s">
        <v>251</v>
      </c>
      <c r="D515" s="511"/>
      <c r="E515" s="528">
        <f>K507+I513</f>
        <v>81.028050490883587</v>
      </c>
      <c r="F515" s="528"/>
      <c r="G515" s="503" t="s">
        <v>274</v>
      </c>
      <c r="H515" s="503"/>
      <c r="I515" s="531">
        <f>B515-E515</f>
        <v>-25.528050490883587</v>
      </c>
      <c r="J515" s="531"/>
      <c r="K515" s="533" t="s">
        <v>275</v>
      </c>
      <c r="L515" s="533"/>
      <c r="M515" s="534">
        <f>IF(ISERROR(I515/E515),"",I515/E515)</f>
        <v>-0.31505201391653537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409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11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4481</v>
      </c>
      <c r="D519" s="526"/>
      <c r="E519" s="516" t="s">
        <v>269</v>
      </c>
      <c r="F519" s="516"/>
      <c r="G519" s="528">
        <f>SUM(E171,E342,E514)</f>
        <v>22950.97</v>
      </c>
      <c r="H519" s="528"/>
      <c r="I519" s="503" t="s">
        <v>270</v>
      </c>
      <c r="J519" s="516"/>
      <c r="K519" s="525">
        <f>IF(ISERROR(C519/G520),"",C519/G520)</f>
        <v>14.435763128897856</v>
      </c>
      <c r="L519" s="526"/>
      <c r="M519" s="503" t="s">
        <v>271</v>
      </c>
      <c r="N519" s="503"/>
      <c r="O519" s="504">
        <f t="array" ref="O519">IF(ISERROR(C519/C520),"",C519/C520)</f>
        <v>27.240121580547111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164.5</v>
      </c>
      <c r="D520" s="526"/>
      <c r="E520" s="503" t="s">
        <v>251</v>
      </c>
      <c r="F520" s="503"/>
      <c r="G520" s="528">
        <f>SUM(E172,E343,E515)</f>
        <v>310.40963750851711</v>
      </c>
      <c r="H520" s="528"/>
      <c r="I520" s="510" t="s">
        <v>274</v>
      </c>
      <c r="J520" s="511"/>
      <c r="K520" s="513">
        <f>C520-G520</f>
        <v>-145.90963750851711</v>
      </c>
      <c r="L520" s="512"/>
      <c r="M520" s="513" t="s">
        <v>275</v>
      </c>
      <c r="N520" s="512"/>
      <c r="O520" s="517">
        <f>IF(ISERROR(K520/C520),"",K520/C520)</f>
        <v>-0.88698867786332591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11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0</v>
      </c>
      <c r="D524" s="511"/>
      <c r="E524" s="506">
        <f>IF(ISERROR(C524/C530),"",C524/C530)</f>
        <v>0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2672</v>
      </c>
      <c r="D525" s="511"/>
      <c r="E525" s="506">
        <f>IF(ISERROR(C525/C530),"",C525/C530)</f>
        <v>0.59629546976121406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937</v>
      </c>
      <c r="D526" s="511"/>
      <c r="E526" s="506">
        <f>IF(ISERROR(C526/C530),"",C526/C530)</f>
        <v>0.20910511046641375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670</v>
      </c>
      <c r="D527" s="511"/>
      <c r="E527" s="506">
        <f>IF(ISERROR(C527/C530),"",C527/C530)</f>
        <v>0.14952019638473554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202</v>
      </c>
      <c r="D529" s="511"/>
      <c r="E529" s="506">
        <f>IF(ISERROR(C529/C530),"",C529/C530)</f>
        <v>4.5079223387636688E-2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4481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02" t="s">
        <v>309</v>
      </c>
      <c r="D532" s="402" t="s">
        <v>310</v>
      </c>
      <c r="E532" s="402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0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2" t="s">
        <v>322</v>
      </c>
      <c r="Q532" s="128" t="s">
        <v>323</v>
      </c>
      <c r="R532" s="108" t="s">
        <v>324</v>
      </c>
      <c r="S532" s="402" t="s">
        <v>325</v>
      </c>
      <c r="T532" s="402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11</v>
      </c>
      <c r="D533" s="105">
        <v>11</v>
      </c>
      <c r="E533" s="105"/>
      <c r="F533" s="105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405">
        <f t="array" ref="S533">IF(ISERROR(Q533/J533),"",Q533/J533)</f>
        <v>1</v>
      </c>
      <c r="T533" s="405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05">
        <f t="array" ref="S534">IF(ISERROR(Q534/J534),"",Q534/J534)</f>
        <v>1</v>
      </c>
      <c r="T534" s="405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9</v>
      </c>
      <c r="D535" s="109"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>
        <v>1</v>
      </c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05">
        <f t="array" ref="S535">IF(ISERROR(Q535/J535),"",Q535/J535)</f>
        <v>0.88888888888888884</v>
      </c>
      <c r="T535" s="405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27</v>
      </c>
      <c r="D536" s="111">
        <f t="shared" ref="D536:N536" si="132">SUM(D533:D535)</f>
        <v>27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27</v>
      </c>
      <c r="K536" s="111">
        <f t="shared" si="132"/>
        <v>1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26</v>
      </c>
      <c r="R536" s="113">
        <f>SUM(R533:R535)</f>
        <v>286</v>
      </c>
      <c r="S536" s="114">
        <f t="array" ref="S536">IF(ISERROR(Q536/J536),"",Q536/J536)</f>
        <v>0.96296296296296291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6"/>
  <sheetViews>
    <sheetView zoomScaleNormal="100" workbookViewId="0">
      <pane xSplit="4" ySplit="6" topLeftCell="E493" activePane="bottomRight" state="frozen"/>
      <selection activeCell="E487" sqref="E487"/>
      <selection pane="topRight" activeCell="E487" sqref="E487"/>
      <selection pane="bottomLeft" activeCell="E487" sqref="E487"/>
      <selection pane="bottomRight" activeCell="I536" sqref="I536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24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13" t="s">
        <v>178</v>
      </c>
      <c r="C7" s="125" t="s">
        <v>179</v>
      </c>
      <c r="D7" s="107">
        <v>5.03</v>
      </c>
      <c r="E7" s="107"/>
      <c r="F7" s="107"/>
      <c r="G7" s="127"/>
      <c r="H7" s="41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22"/>
      <c r="P7" s="422"/>
      <c r="Q7" s="422"/>
      <c r="R7" s="422"/>
      <c r="S7" s="422"/>
      <c r="T7" s="422"/>
      <c r="U7" s="42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1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22"/>
      <c r="Q8" s="422"/>
      <c r="R8" s="422"/>
      <c r="S8" s="422"/>
      <c r="T8" s="422"/>
      <c r="U8" s="42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1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22"/>
      <c r="P9" s="422"/>
      <c r="Q9" s="422"/>
      <c r="R9" s="422"/>
      <c r="S9" s="422"/>
      <c r="T9" s="422"/>
      <c r="U9" s="42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1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22"/>
      <c r="P10" s="422"/>
      <c r="Q10" s="422"/>
      <c r="R10" s="422"/>
      <c r="S10" s="422"/>
      <c r="T10" s="422"/>
      <c r="U10" s="42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1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22"/>
      <c r="P11" s="422"/>
      <c r="Q11" s="422"/>
      <c r="R11" s="422"/>
      <c r="S11" s="422"/>
      <c r="T11" s="422"/>
      <c r="U11" s="42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14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22"/>
      <c r="P12" s="422"/>
      <c r="Q12" s="422"/>
      <c r="R12" s="422"/>
      <c r="S12" s="422"/>
      <c r="T12" s="422"/>
      <c r="U12" s="42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1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22"/>
      <c r="P13" s="422"/>
      <c r="Q13" s="422"/>
      <c r="R13" s="422"/>
      <c r="S13" s="422"/>
      <c r="T13" s="422"/>
      <c r="U13" s="42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1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22"/>
      <c r="P14" s="422"/>
      <c r="Q14" s="422"/>
      <c r="R14" s="422"/>
      <c r="S14" s="422"/>
      <c r="T14" s="422"/>
      <c r="U14" s="42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14">
        <f t="shared" si="0"/>
        <v>0</v>
      </c>
      <c r="I15" s="41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22"/>
      <c r="P15" s="422"/>
      <c r="Q15" s="422"/>
      <c r="R15" s="422"/>
      <c r="S15" s="422"/>
      <c r="T15" s="422"/>
      <c r="U15" s="42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14">
        <f t="shared" si="0"/>
        <v>0</v>
      </c>
      <c r="I16" s="41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22"/>
      <c r="P16" s="422"/>
      <c r="Q16" s="422"/>
      <c r="R16" s="422"/>
      <c r="S16" s="422"/>
      <c r="T16" s="422"/>
      <c r="U16" s="42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1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22"/>
      <c r="P17" s="422"/>
      <c r="Q17" s="422"/>
      <c r="R17" s="422"/>
      <c r="S17" s="422"/>
      <c r="T17" s="422"/>
      <c r="U17" s="42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1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22"/>
      <c r="P18" s="422"/>
      <c r="Q18" s="422"/>
      <c r="R18" s="422"/>
      <c r="S18" s="422"/>
      <c r="T18" s="422"/>
      <c r="U18" s="42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1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22"/>
      <c r="P19" s="422"/>
      <c r="Q19" s="422"/>
      <c r="R19" s="422"/>
      <c r="S19" s="422"/>
      <c r="T19" s="422"/>
      <c r="U19" s="422"/>
      <c r="V19" s="131">
        <f>SUM(X19:AA19)</f>
        <v>0</v>
      </c>
      <c r="W19" s="415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20170217</v>
      </c>
      <c r="G20" s="127">
        <v>980</v>
      </c>
      <c r="H20" s="430">
        <f t="shared" si="0"/>
        <v>4988.2</v>
      </c>
      <c r="I20" s="128">
        <f>8*5</f>
        <v>40</v>
      </c>
      <c r="J20" s="128">
        <f t="array" ref="J20">IF(ISERROR(G20/I20),"",G20/I20)</f>
        <v>24.5</v>
      </c>
      <c r="K20" s="130">
        <f t="array" ref="K20">IF(ISERROR(G20/L20),"",G20/L20)</f>
        <v>42.608695652173914</v>
      </c>
      <c r="L20" s="128">
        <v>23</v>
      </c>
      <c r="M20" s="108">
        <f t="shared" si="1"/>
        <v>-2.608695652173914</v>
      </c>
      <c r="N20" s="128">
        <f t="shared" si="4"/>
        <v>0</v>
      </c>
      <c r="O20" s="426"/>
      <c r="P20" s="426"/>
      <c r="Q20" s="426"/>
      <c r="R20" s="426"/>
      <c r="S20" s="426"/>
      <c r="T20" s="426"/>
      <c r="U20" s="426"/>
      <c r="V20" s="131">
        <f>SUM(X20:AA20)</f>
        <v>0</v>
      </c>
      <c r="W20" s="428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1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22"/>
      <c r="P21" s="422"/>
      <c r="Q21" s="422"/>
      <c r="R21" s="422"/>
      <c r="S21" s="422"/>
      <c r="T21" s="422"/>
      <c r="U21" s="42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20" t="s">
        <v>190</v>
      </c>
      <c r="D22" s="107">
        <v>4.8</v>
      </c>
      <c r="E22" s="107"/>
      <c r="F22" s="107"/>
      <c r="G22" s="127"/>
      <c r="H22" s="41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22"/>
      <c r="P22" s="422"/>
      <c r="Q22" s="422"/>
      <c r="R22" s="422"/>
      <c r="S22" s="422"/>
      <c r="T22" s="422"/>
      <c r="U22" s="42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20" t="s">
        <v>187</v>
      </c>
      <c r="D23" s="107">
        <v>4.8</v>
      </c>
      <c r="E23" s="107"/>
      <c r="F23" s="107"/>
      <c r="G23" s="127"/>
      <c r="H23" s="41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22"/>
      <c r="P23" s="422"/>
      <c r="Q23" s="422"/>
      <c r="R23" s="422"/>
      <c r="S23" s="422"/>
      <c r="T23" s="422"/>
      <c r="U23" s="42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20" t="s">
        <v>179</v>
      </c>
      <c r="D24" s="107">
        <v>4.8</v>
      </c>
      <c r="E24" s="107"/>
      <c r="F24" s="107"/>
      <c r="G24" s="127"/>
      <c r="H24" s="41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22"/>
      <c r="P24" s="422"/>
      <c r="Q24" s="422"/>
      <c r="R24" s="422"/>
      <c r="S24" s="422"/>
      <c r="T24" s="422"/>
      <c r="U24" s="42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20" t="s">
        <v>199</v>
      </c>
      <c r="D25" s="107">
        <v>4.8</v>
      </c>
      <c r="E25" s="107"/>
      <c r="F25" s="107"/>
      <c r="G25" s="127"/>
      <c r="H25" s="41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22"/>
      <c r="P25" s="422"/>
      <c r="Q25" s="422"/>
      <c r="R25" s="422"/>
      <c r="S25" s="422"/>
      <c r="T25" s="422"/>
      <c r="U25" s="42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1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22"/>
      <c r="P26" s="422"/>
      <c r="Q26" s="422"/>
      <c r="R26" s="422"/>
      <c r="S26" s="422"/>
      <c r="T26" s="422"/>
      <c r="U26" s="42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1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22"/>
      <c r="P27" s="422"/>
      <c r="Q27" s="422"/>
      <c r="R27" s="422"/>
      <c r="S27" s="422"/>
      <c r="T27" s="422"/>
      <c r="U27" s="42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423" t="s">
        <v>202</v>
      </c>
      <c r="D28" s="141"/>
      <c r="E28" s="141"/>
      <c r="F28" s="141"/>
      <c r="G28" s="143">
        <f>SUM(G7:G27)</f>
        <v>980</v>
      </c>
      <c r="H28" s="144">
        <f>SUM(H7:H27)</f>
        <v>4988.2</v>
      </c>
      <c r="I28" s="144">
        <f>SUM(I7:I27)</f>
        <v>40</v>
      </c>
      <c r="J28" s="129">
        <f t="array" ref="J28">IF(ISERROR(G28/I28),"",G28/I28)</f>
        <v>24.5</v>
      </c>
      <c r="K28" s="144">
        <f>SUM(K7:K27)</f>
        <v>42.608695652173914</v>
      </c>
      <c r="L28" s="145"/>
      <c r="M28" s="144">
        <f t="shared" ref="M28:V28" si="5">SUM(M7:M27)</f>
        <v>-2.608695652173914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13" t="s">
        <v>206</v>
      </c>
      <c r="C29" s="125" t="s">
        <v>199</v>
      </c>
      <c r="D29" s="107">
        <v>5.03</v>
      </c>
      <c r="E29" s="107"/>
      <c r="F29" s="107"/>
      <c r="G29" s="127"/>
      <c r="H29" s="41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18"/>
      <c r="P29" s="418"/>
      <c r="Q29" s="418"/>
      <c r="R29" s="418"/>
      <c r="S29" s="418"/>
      <c r="T29" s="418"/>
      <c r="U29" s="41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13" t="s">
        <v>425</v>
      </c>
      <c r="C30" s="183" t="s">
        <v>427</v>
      </c>
      <c r="D30" s="107">
        <v>5.03</v>
      </c>
      <c r="E30" s="107"/>
      <c r="F30" s="107"/>
      <c r="G30" s="127"/>
      <c r="H30" s="41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8"/>
      <c r="P30" s="418"/>
      <c r="Q30" s="418"/>
      <c r="R30" s="418"/>
      <c r="S30" s="418"/>
      <c r="T30" s="418"/>
      <c r="U30" s="41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13" t="s">
        <v>206</v>
      </c>
      <c r="C31" s="125" t="s">
        <v>186</v>
      </c>
      <c r="D31" s="107">
        <v>5.03</v>
      </c>
      <c r="E31" s="107"/>
      <c r="F31" s="107"/>
      <c r="G31" s="127"/>
      <c r="H31" s="41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8"/>
      <c r="P31" s="418"/>
      <c r="Q31" s="418"/>
      <c r="R31" s="418"/>
      <c r="S31" s="418"/>
      <c r="T31" s="418"/>
      <c r="U31" s="41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13" t="s">
        <v>206</v>
      </c>
      <c r="C32" s="125" t="s">
        <v>203</v>
      </c>
      <c r="D32" s="107">
        <v>5.03</v>
      </c>
      <c r="E32" s="107"/>
      <c r="F32" s="107"/>
      <c r="G32" s="127"/>
      <c r="H32" s="41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8"/>
      <c r="P32" s="418"/>
      <c r="Q32" s="418"/>
      <c r="R32" s="418"/>
      <c r="S32" s="418"/>
      <c r="T32" s="418"/>
      <c r="U32" s="41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13" t="s">
        <v>206</v>
      </c>
      <c r="C33" s="125" t="s">
        <v>207</v>
      </c>
      <c r="D33" s="107">
        <v>5.03</v>
      </c>
      <c r="E33" s="107"/>
      <c r="F33" s="107"/>
      <c r="G33" s="127"/>
      <c r="H33" s="41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8"/>
      <c r="P33" s="418"/>
      <c r="Q33" s="418"/>
      <c r="R33" s="418"/>
      <c r="S33" s="418"/>
      <c r="T33" s="418"/>
      <c r="U33" s="41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13" t="s">
        <v>414</v>
      </c>
      <c r="C34" s="183" t="s">
        <v>415</v>
      </c>
      <c r="D34" s="107">
        <v>5.03</v>
      </c>
      <c r="E34" s="107"/>
      <c r="F34" s="107"/>
      <c r="G34" s="127"/>
      <c r="H34" s="414">
        <f t="shared" si="7"/>
        <v>0</v>
      </c>
      <c r="I34" s="128"/>
      <c r="J34" s="129"/>
      <c r="K34" s="130"/>
      <c r="L34" s="128">
        <v>52</v>
      </c>
      <c r="M34" s="108"/>
      <c r="N34" s="129"/>
      <c r="O34" s="418"/>
      <c r="P34" s="418"/>
      <c r="Q34" s="418"/>
      <c r="R34" s="418"/>
      <c r="S34" s="418"/>
      <c r="T34" s="418"/>
      <c r="U34" s="41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13" t="s">
        <v>414</v>
      </c>
      <c r="C35" s="183" t="s">
        <v>416</v>
      </c>
      <c r="D35" s="107">
        <v>5.03</v>
      </c>
      <c r="E35" s="107"/>
      <c r="F35" s="107"/>
      <c r="G35" s="127"/>
      <c r="H35" s="414">
        <f t="shared" si="7"/>
        <v>0</v>
      </c>
      <c r="I35" s="128"/>
      <c r="J35" s="129"/>
      <c r="K35" s="130"/>
      <c r="L35" s="128">
        <v>52</v>
      </c>
      <c r="M35" s="108"/>
      <c r="N35" s="129"/>
      <c r="O35" s="418"/>
      <c r="P35" s="418"/>
      <c r="Q35" s="418"/>
      <c r="R35" s="418"/>
      <c r="S35" s="418"/>
      <c r="T35" s="418"/>
      <c r="U35" s="41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13" t="s">
        <v>414</v>
      </c>
      <c r="C36" s="183" t="s">
        <v>61</v>
      </c>
      <c r="D36" s="107">
        <v>5.03</v>
      </c>
      <c r="E36" s="107"/>
      <c r="F36" s="107"/>
      <c r="G36" s="127"/>
      <c r="H36" s="414">
        <f t="shared" si="7"/>
        <v>0</v>
      </c>
      <c r="I36" s="128"/>
      <c r="J36" s="129"/>
      <c r="K36" s="130"/>
      <c r="L36" s="128">
        <v>52</v>
      </c>
      <c r="M36" s="108"/>
      <c r="N36" s="129"/>
      <c r="O36" s="418"/>
      <c r="P36" s="418"/>
      <c r="Q36" s="418"/>
      <c r="R36" s="418"/>
      <c r="S36" s="418"/>
      <c r="T36" s="418"/>
      <c r="U36" s="41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13" t="s">
        <v>208</v>
      </c>
      <c r="C37" s="125" t="s">
        <v>179</v>
      </c>
      <c r="D37" s="107">
        <v>5.08</v>
      </c>
      <c r="E37" s="107"/>
      <c r="F37" s="107"/>
      <c r="G37" s="127"/>
      <c r="H37" s="41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18"/>
      <c r="P37" s="418"/>
      <c r="Q37" s="418"/>
      <c r="R37" s="418"/>
      <c r="S37" s="418"/>
      <c r="T37" s="418"/>
      <c r="U37" s="41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13" t="s">
        <v>208</v>
      </c>
      <c r="C38" s="125" t="s">
        <v>204</v>
      </c>
      <c r="D38" s="107">
        <v>5.08</v>
      </c>
      <c r="E38" s="107"/>
      <c r="F38" s="107"/>
      <c r="G38" s="127"/>
      <c r="H38" s="41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8"/>
      <c r="P38" s="418"/>
      <c r="Q38" s="418"/>
      <c r="R38" s="418"/>
      <c r="S38" s="418"/>
      <c r="T38" s="418"/>
      <c r="U38" s="41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13" t="s">
        <v>208</v>
      </c>
      <c r="C39" s="125" t="s">
        <v>205</v>
      </c>
      <c r="D39" s="107">
        <v>5.08</v>
      </c>
      <c r="E39" s="107"/>
      <c r="F39" s="107"/>
      <c r="G39" s="127"/>
      <c r="H39" s="41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8"/>
      <c r="P39" s="418"/>
      <c r="Q39" s="418"/>
      <c r="R39" s="418"/>
      <c r="S39" s="418"/>
      <c r="T39" s="418"/>
      <c r="U39" s="41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13" t="s">
        <v>208</v>
      </c>
      <c r="C40" s="125" t="s">
        <v>186</v>
      </c>
      <c r="D40" s="107">
        <v>5.08</v>
      </c>
      <c r="E40" s="107"/>
      <c r="F40" s="107"/>
      <c r="G40" s="127"/>
      <c r="H40" s="41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8"/>
      <c r="P40" s="418"/>
      <c r="Q40" s="418"/>
      <c r="R40" s="418"/>
      <c r="S40" s="418"/>
      <c r="T40" s="418"/>
      <c r="U40" s="41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13" t="s">
        <v>208</v>
      </c>
      <c r="C41" s="125" t="s">
        <v>203</v>
      </c>
      <c r="D41" s="107">
        <v>5.08</v>
      </c>
      <c r="E41" s="107"/>
      <c r="F41" s="107"/>
      <c r="G41" s="127"/>
      <c r="H41" s="41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8"/>
      <c r="P41" s="418"/>
      <c r="Q41" s="418"/>
      <c r="R41" s="418"/>
      <c r="S41" s="418"/>
      <c r="T41" s="418"/>
      <c r="U41" s="41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13" t="s">
        <v>208</v>
      </c>
      <c r="C42" s="125" t="s">
        <v>199</v>
      </c>
      <c r="D42" s="107">
        <v>5.08</v>
      </c>
      <c r="E42" s="107"/>
      <c r="F42" s="107"/>
      <c r="G42" s="127"/>
      <c r="H42" s="41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22"/>
      <c r="P42" s="422"/>
      <c r="Q42" s="422"/>
      <c r="R42" s="422"/>
      <c r="S42" s="422"/>
      <c r="T42" s="422"/>
      <c r="U42" s="42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13" t="s">
        <v>208</v>
      </c>
      <c r="C43" s="125" t="s">
        <v>187</v>
      </c>
      <c r="D43" s="107">
        <v>5.08</v>
      </c>
      <c r="E43" s="107"/>
      <c r="F43" s="107"/>
      <c r="G43" s="127"/>
      <c r="H43" s="41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8"/>
      <c r="P43" s="418"/>
      <c r="Q43" s="418"/>
      <c r="R43" s="418"/>
      <c r="S43" s="418"/>
      <c r="T43" s="418"/>
      <c r="U43" s="41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13" t="s">
        <v>208</v>
      </c>
      <c r="C44" s="125" t="s">
        <v>207</v>
      </c>
      <c r="D44" s="107">
        <v>5.08</v>
      </c>
      <c r="E44" s="107"/>
      <c r="F44" s="107"/>
      <c r="G44" s="127"/>
      <c r="H44" s="41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22"/>
      <c r="P44" s="422"/>
      <c r="Q44" s="422"/>
      <c r="R44" s="422"/>
      <c r="S44" s="422"/>
      <c r="T44" s="422"/>
      <c r="U44" s="42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13" t="s">
        <v>209</v>
      </c>
      <c r="C45" s="125" t="s">
        <v>194</v>
      </c>
      <c r="D45" s="107">
        <v>5.03</v>
      </c>
      <c r="E45" s="107"/>
      <c r="F45" s="107"/>
      <c r="G45" s="127"/>
      <c r="H45" s="41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8"/>
      <c r="P45" s="418"/>
      <c r="Q45" s="418"/>
      <c r="R45" s="418"/>
      <c r="S45" s="418"/>
      <c r="T45" s="418"/>
      <c r="U45" s="41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13" t="s">
        <v>209</v>
      </c>
      <c r="C46" s="125" t="s">
        <v>179</v>
      </c>
      <c r="D46" s="107">
        <v>5.03</v>
      </c>
      <c r="E46" s="107"/>
      <c r="F46" s="107"/>
      <c r="G46" s="127"/>
      <c r="H46" s="41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8"/>
      <c r="P46" s="418"/>
      <c r="Q46" s="418"/>
      <c r="R46" s="418"/>
      <c r="S46" s="418"/>
      <c r="T46" s="418"/>
      <c r="U46" s="41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13" t="s">
        <v>209</v>
      </c>
      <c r="C47" s="125" t="s">
        <v>195</v>
      </c>
      <c r="D47" s="107">
        <v>5.03</v>
      </c>
      <c r="E47" s="107"/>
      <c r="F47" s="107"/>
      <c r="G47" s="127"/>
      <c r="H47" s="41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8"/>
      <c r="P47" s="418"/>
      <c r="Q47" s="418"/>
      <c r="R47" s="418"/>
      <c r="S47" s="418"/>
      <c r="T47" s="418"/>
      <c r="U47" s="41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13" t="s">
        <v>209</v>
      </c>
      <c r="C48" s="125" t="s">
        <v>204</v>
      </c>
      <c r="D48" s="107">
        <v>5.03</v>
      </c>
      <c r="E48" s="107"/>
      <c r="F48" s="107"/>
      <c r="G48" s="127"/>
      <c r="H48" s="41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8"/>
      <c r="P48" s="418"/>
      <c r="Q48" s="418"/>
      <c r="R48" s="418"/>
      <c r="S48" s="418"/>
      <c r="T48" s="418"/>
      <c r="U48" s="41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13" t="s">
        <v>382</v>
      </c>
      <c r="C49" s="183" t="s">
        <v>383</v>
      </c>
      <c r="D49" s="107">
        <v>5.03</v>
      </c>
      <c r="E49" s="107"/>
      <c r="F49" s="107"/>
      <c r="G49" s="127"/>
      <c r="H49" s="41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8"/>
      <c r="P49" s="418"/>
      <c r="Q49" s="418"/>
      <c r="R49" s="418"/>
      <c r="S49" s="418"/>
      <c r="T49" s="418"/>
      <c r="U49" s="41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13" t="s">
        <v>382</v>
      </c>
      <c r="C50" s="183" t="s">
        <v>384</v>
      </c>
      <c r="D50" s="107">
        <v>5.03</v>
      </c>
      <c r="E50" s="107"/>
      <c r="F50" s="107"/>
      <c r="G50" s="127"/>
      <c r="H50" s="41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8"/>
      <c r="P50" s="418"/>
      <c r="Q50" s="418"/>
      <c r="R50" s="418"/>
      <c r="S50" s="418"/>
      <c r="T50" s="418"/>
      <c r="U50" s="41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13" t="s">
        <v>382</v>
      </c>
      <c r="C51" s="183" t="s">
        <v>389</v>
      </c>
      <c r="D51" s="107">
        <v>5.03</v>
      </c>
      <c r="E51" s="107"/>
      <c r="F51" s="107"/>
      <c r="G51" s="127"/>
      <c r="H51" s="41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8"/>
      <c r="P51" s="418"/>
      <c r="Q51" s="418"/>
      <c r="R51" s="418"/>
      <c r="S51" s="418"/>
      <c r="T51" s="418"/>
      <c r="U51" s="41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13" t="s">
        <v>382</v>
      </c>
      <c r="C52" s="183" t="s">
        <v>391</v>
      </c>
      <c r="D52" s="107">
        <v>5.03</v>
      </c>
      <c r="E52" s="107"/>
      <c r="F52" s="107"/>
      <c r="G52" s="127"/>
      <c r="H52" s="41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8"/>
      <c r="P52" s="418"/>
      <c r="Q52" s="418"/>
      <c r="R52" s="418"/>
      <c r="S52" s="418"/>
      <c r="T52" s="418"/>
      <c r="U52" s="41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13" t="s">
        <v>418</v>
      </c>
      <c r="C53" s="183" t="s">
        <v>364</v>
      </c>
      <c r="D53" s="107">
        <v>5.03</v>
      </c>
      <c r="E53" s="107"/>
      <c r="F53" s="107"/>
      <c r="G53" s="127"/>
      <c r="H53" s="41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8"/>
      <c r="P53" s="418"/>
      <c r="Q53" s="418"/>
      <c r="R53" s="418"/>
      <c r="S53" s="418"/>
      <c r="T53" s="418"/>
      <c r="U53" s="41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13" t="s">
        <v>418</v>
      </c>
      <c r="C54" s="183" t="s">
        <v>365</v>
      </c>
      <c r="D54" s="107">
        <v>5.03</v>
      </c>
      <c r="E54" s="107"/>
      <c r="F54" s="107"/>
      <c r="G54" s="127"/>
      <c r="H54" s="41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8"/>
      <c r="P54" s="418"/>
      <c r="Q54" s="418"/>
      <c r="R54" s="418"/>
      <c r="S54" s="418"/>
      <c r="T54" s="418"/>
      <c r="U54" s="41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13" t="s">
        <v>418</v>
      </c>
      <c r="C55" s="183" t="s">
        <v>366</v>
      </c>
      <c r="D55" s="107">
        <v>5.03</v>
      </c>
      <c r="E55" s="107"/>
      <c r="F55" s="107"/>
      <c r="G55" s="127"/>
      <c r="H55" s="41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8"/>
      <c r="P55" s="418"/>
      <c r="Q55" s="418"/>
      <c r="R55" s="418"/>
      <c r="S55" s="418"/>
      <c r="T55" s="418"/>
      <c r="U55" s="41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13" t="s">
        <v>418</v>
      </c>
      <c r="C56" s="183" t="s">
        <v>367</v>
      </c>
      <c r="D56" s="107">
        <v>5.03</v>
      </c>
      <c r="E56" s="107"/>
      <c r="F56" s="107"/>
      <c r="G56" s="127"/>
      <c r="H56" s="41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8"/>
      <c r="P56" s="418"/>
      <c r="Q56" s="418"/>
      <c r="R56" s="418"/>
      <c r="S56" s="418"/>
      <c r="T56" s="418"/>
      <c r="U56" s="41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1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22"/>
      <c r="P57" s="422"/>
      <c r="Q57" s="422"/>
      <c r="R57" s="422"/>
      <c r="S57" s="422"/>
      <c r="T57" s="422"/>
      <c r="U57" s="42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1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22"/>
      <c r="P58" s="422"/>
      <c r="Q58" s="422"/>
      <c r="R58" s="422"/>
      <c r="S58" s="422"/>
      <c r="T58" s="422"/>
      <c r="U58" s="42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1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22"/>
      <c r="P59" s="422"/>
      <c r="Q59" s="422"/>
      <c r="R59" s="422"/>
      <c r="S59" s="422"/>
      <c r="T59" s="422"/>
      <c r="U59" s="42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1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22"/>
      <c r="P60" s="422"/>
      <c r="Q60" s="422"/>
      <c r="R60" s="422"/>
      <c r="S60" s="422"/>
      <c r="T60" s="422"/>
      <c r="U60" s="42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1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22"/>
      <c r="P61" s="422"/>
      <c r="Q61" s="422"/>
      <c r="R61" s="422"/>
      <c r="S61" s="422"/>
      <c r="T61" s="422"/>
      <c r="U61" s="42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1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22"/>
      <c r="P62" s="422"/>
      <c r="Q62" s="422"/>
      <c r="R62" s="422"/>
      <c r="S62" s="422"/>
      <c r="T62" s="422"/>
      <c r="U62" s="42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1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22"/>
      <c r="P63" s="422"/>
      <c r="Q63" s="422"/>
      <c r="R63" s="422"/>
      <c r="S63" s="422"/>
      <c r="T63" s="422"/>
      <c r="U63" s="42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1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22"/>
      <c r="P64" s="422"/>
      <c r="Q64" s="422"/>
      <c r="R64" s="422"/>
      <c r="S64" s="422"/>
      <c r="T64" s="422"/>
      <c r="U64" s="42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1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22"/>
      <c r="P65" s="422"/>
      <c r="Q65" s="422"/>
      <c r="R65" s="422"/>
      <c r="S65" s="422"/>
      <c r="T65" s="422"/>
      <c r="U65" s="42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1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22"/>
      <c r="P66" s="422"/>
      <c r="Q66" s="422"/>
      <c r="R66" s="422"/>
      <c r="S66" s="422"/>
      <c r="T66" s="422"/>
      <c r="U66" s="42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1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22"/>
      <c r="P67" s="422"/>
      <c r="Q67" s="422"/>
      <c r="R67" s="422"/>
      <c r="S67" s="422"/>
      <c r="T67" s="422"/>
      <c r="U67" s="42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1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22"/>
      <c r="P68" s="422"/>
      <c r="Q68" s="422"/>
      <c r="R68" s="422"/>
      <c r="S68" s="422"/>
      <c r="T68" s="422"/>
      <c r="U68" s="42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1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22"/>
      <c r="P69" s="422"/>
      <c r="Q69" s="422"/>
      <c r="R69" s="422"/>
      <c r="S69" s="422"/>
      <c r="T69" s="422"/>
      <c r="U69" s="42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1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22"/>
      <c r="P70" s="422"/>
      <c r="Q70" s="422"/>
      <c r="R70" s="422"/>
      <c r="S70" s="422"/>
      <c r="T70" s="422"/>
      <c r="U70" s="42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14">
        <f t="shared" si="7"/>
        <v>0</v>
      </c>
      <c r="I71" s="128"/>
      <c r="J71" s="129"/>
      <c r="K71" s="130"/>
      <c r="L71" s="128"/>
      <c r="M71" s="108"/>
      <c r="N71" s="129"/>
      <c r="O71" s="422"/>
      <c r="P71" s="422"/>
      <c r="Q71" s="422"/>
      <c r="R71" s="422"/>
      <c r="S71" s="422"/>
      <c r="T71" s="422"/>
      <c r="U71" s="42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1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22"/>
      <c r="P72" s="422"/>
      <c r="Q72" s="422"/>
      <c r="R72" s="422"/>
      <c r="S72" s="422"/>
      <c r="T72" s="422"/>
      <c r="U72" s="42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1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22"/>
      <c r="P73" s="422"/>
      <c r="Q73" s="422"/>
      <c r="R73" s="422"/>
      <c r="S73" s="422"/>
      <c r="T73" s="422"/>
      <c r="U73" s="42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1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22"/>
      <c r="P74" s="422"/>
      <c r="Q74" s="422"/>
      <c r="R74" s="422"/>
      <c r="S74" s="422"/>
      <c r="T74" s="422"/>
      <c r="U74" s="42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1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22"/>
      <c r="P75" s="422"/>
      <c r="Q75" s="422"/>
      <c r="R75" s="422"/>
      <c r="S75" s="422"/>
      <c r="T75" s="422"/>
      <c r="U75" s="42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1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22"/>
      <c r="P76" s="422"/>
      <c r="Q76" s="422"/>
      <c r="R76" s="422"/>
      <c r="S76" s="422"/>
      <c r="T76" s="422"/>
      <c r="U76" s="42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1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22"/>
      <c r="P77" s="422"/>
      <c r="Q77" s="422"/>
      <c r="R77" s="422"/>
      <c r="S77" s="422"/>
      <c r="T77" s="422"/>
      <c r="U77" s="42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1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22"/>
      <c r="P78" s="422"/>
      <c r="Q78" s="422"/>
      <c r="R78" s="422"/>
      <c r="S78" s="422"/>
      <c r="T78" s="422"/>
      <c r="U78" s="42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1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22"/>
      <c r="P79" s="422"/>
      <c r="Q79" s="422"/>
      <c r="R79" s="422"/>
      <c r="S79" s="422"/>
      <c r="T79" s="422"/>
      <c r="U79" s="42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1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22"/>
      <c r="P80" s="422"/>
      <c r="Q80" s="422"/>
      <c r="R80" s="422"/>
      <c r="S80" s="422"/>
      <c r="T80" s="422"/>
      <c r="U80" s="42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1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22"/>
      <c r="P81" s="422"/>
      <c r="Q81" s="422"/>
      <c r="R81" s="422"/>
      <c r="S81" s="422"/>
      <c r="T81" s="422"/>
      <c r="U81" s="42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1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22"/>
      <c r="P82" s="422"/>
      <c r="Q82" s="422"/>
      <c r="R82" s="422"/>
      <c r="S82" s="422"/>
      <c r="T82" s="422"/>
      <c r="U82" s="42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1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22"/>
      <c r="P83" s="422"/>
      <c r="Q83" s="422"/>
      <c r="R83" s="422"/>
      <c r="S83" s="422"/>
      <c r="T83" s="422"/>
      <c r="U83" s="42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1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22"/>
      <c r="P84" s="422"/>
      <c r="Q84" s="422"/>
      <c r="R84" s="422"/>
      <c r="S84" s="422"/>
      <c r="T84" s="422"/>
      <c r="U84" s="42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1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22"/>
      <c r="P85" s="422"/>
      <c r="Q85" s="422"/>
      <c r="R85" s="422"/>
      <c r="S85" s="422"/>
      <c r="T85" s="422"/>
      <c r="U85" s="42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45" t="s">
        <v>216</v>
      </c>
      <c r="B86" s="545"/>
      <c r="C86" s="423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13" t="s">
        <v>217</v>
      </c>
      <c r="C87" s="125" t="s">
        <v>179</v>
      </c>
      <c r="D87" s="107">
        <v>5.03</v>
      </c>
      <c r="E87" s="107"/>
      <c r="F87" s="107"/>
      <c r="G87" s="127"/>
      <c r="H87" s="41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22"/>
      <c r="P87" s="422"/>
      <c r="Q87" s="422"/>
      <c r="R87" s="422"/>
      <c r="S87" s="422"/>
      <c r="T87" s="422"/>
      <c r="U87" s="42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13" t="s">
        <v>217</v>
      </c>
      <c r="C88" s="125" t="s">
        <v>186</v>
      </c>
      <c r="D88" s="107">
        <v>5.03</v>
      </c>
      <c r="E88" s="107"/>
      <c r="F88" s="107"/>
      <c r="G88" s="127"/>
      <c r="H88" s="41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22"/>
      <c r="P88" s="422"/>
      <c r="Q88" s="422"/>
      <c r="R88" s="422"/>
      <c r="S88" s="422"/>
      <c r="T88" s="422"/>
      <c r="U88" s="42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13" t="s">
        <v>217</v>
      </c>
      <c r="C89" s="125" t="s">
        <v>204</v>
      </c>
      <c r="D89" s="107">
        <v>5.03</v>
      </c>
      <c r="E89" s="107"/>
      <c r="F89" s="107"/>
      <c r="G89" s="127"/>
      <c r="H89" s="41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22"/>
      <c r="P89" s="422"/>
      <c r="Q89" s="422"/>
      <c r="R89" s="422"/>
      <c r="S89" s="422"/>
      <c r="T89" s="422"/>
      <c r="U89" s="42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1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22"/>
      <c r="P90" s="422"/>
      <c r="Q90" s="422"/>
      <c r="R90" s="422"/>
      <c r="S90" s="422"/>
      <c r="T90" s="422"/>
      <c r="U90" s="42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1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22"/>
      <c r="P91" s="422"/>
      <c r="Q91" s="422"/>
      <c r="R91" s="422"/>
      <c r="S91" s="422"/>
      <c r="T91" s="422"/>
      <c r="U91" s="42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1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22"/>
      <c r="P92" s="422"/>
      <c r="Q92" s="422"/>
      <c r="R92" s="422"/>
      <c r="S92" s="422"/>
      <c r="T92" s="422"/>
      <c r="U92" s="42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1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22"/>
      <c r="P93" s="422"/>
      <c r="Q93" s="422"/>
      <c r="R93" s="422"/>
      <c r="S93" s="422"/>
      <c r="T93" s="422"/>
      <c r="U93" s="42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1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22"/>
      <c r="P94" s="422"/>
      <c r="Q94" s="422"/>
      <c r="R94" s="422"/>
      <c r="S94" s="422"/>
      <c r="T94" s="422"/>
      <c r="U94" s="42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1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22"/>
      <c r="P95" s="422"/>
      <c r="Q95" s="422"/>
      <c r="R95" s="422"/>
      <c r="S95" s="422"/>
      <c r="T95" s="422"/>
      <c r="U95" s="42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1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22"/>
      <c r="P96" s="422"/>
      <c r="Q96" s="422"/>
      <c r="R96" s="422"/>
      <c r="S96" s="422"/>
      <c r="T96" s="422"/>
      <c r="U96" s="42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1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22"/>
      <c r="P97" s="422"/>
      <c r="Q97" s="422"/>
      <c r="R97" s="422"/>
      <c r="S97" s="422"/>
      <c r="T97" s="422"/>
      <c r="U97" s="42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1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22"/>
      <c r="P98" s="422"/>
      <c r="Q98" s="422"/>
      <c r="R98" s="422"/>
      <c r="S98" s="422"/>
      <c r="T98" s="422"/>
      <c r="U98" s="42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1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22"/>
      <c r="P99" s="422"/>
      <c r="Q99" s="422"/>
      <c r="R99" s="422"/>
      <c r="S99" s="422"/>
      <c r="T99" s="422"/>
      <c r="U99" s="42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1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22"/>
      <c r="P100" s="422"/>
      <c r="Q100" s="422"/>
      <c r="R100" s="422"/>
      <c r="S100" s="422"/>
      <c r="T100" s="422"/>
      <c r="U100" s="42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1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22"/>
      <c r="P101" s="422"/>
      <c r="Q101" s="422"/>
      <c r="R101" s="422"/>
      <c r="S101" s="422"/>
      <c r="T101" s="422"/>
      <c r="U101" s="42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1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22"/>
      <c r="P102" s="422"/>
      <c r="Q102" s="422"/>
      <c r="R102" s="422"/>
      <c r="S102" s="422"/>
      <c r="T102" s="422"/>
      <c r="U102" s="42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1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1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22"/>
      <c r="P103" s="422"/>
      <c r="Q103" s="422"/>
      <c r="R103" s="422"/>
      <c r="S103" s="422"/>
      <c r="T103" s="422"/>
      <c r="U103" s="42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1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1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22"/>
      <c r="P104" s="422"/>
      <c r="Q104" s="422"/>
      <c r="R104" s="422"/>
      <c r="S104" s="422"/>
      <c r="T104" s="422"/>
      <c r="U104" s="42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1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1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22"/>
      <c r="P105" s="422"/>
      <c r="Q105" s="422"/>
      <c r="R105" s="422"/>
      <c r="S105" s="422"/>
      <c r="T105" s="422"/>
      <c r="U105" s="42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1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1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22"/>
      <c r="P106" s="422"/>
      <c r="Q106" s="422"/>
      <c r="R106" s="422"/>
      <c r="S106" s="422"/>
      <c r="T106" s="422"/>
      <c r="U106" s="42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13" t="s">
        <v>393</v>
      </c>
      <c r="C107" s="183" t="s">
        <v>395</v>
      </c>
      <c r="D107" s="107">
        <v>5</v>
      </c>
      <c r="E107" s="107"/>
      <c r="F107" s="107"/>
      <c r="G107" s="127"/>
      <c r="H107" s="41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22"/>
      <c r="P107" s="422"/>
      <c r="Q107" s="422"/>
      <c r="R107" s="422"/>
      <c r="S107" s="422"/>
      <c r="T107" s="422"/>
      <c r="U107" s="42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27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17</v>
      </c>
      <c r="H108" s="430">
        <f t="shared" si="19"/>
        <v>85</v>
      </c>
      <c r="I108" s="128">
        <v>4</v>
      </c>
      <c r="J108" s="128"/>
      <c r="K108" s="130">
        <f t="array" ref="K108">IF(ISERROR(G108/L108),"",G108/L108)</f>
        <v>3.4</v>
      </c>
      <c r="L108" s="128">
        <v>5</v>
      </c>
      <c r="M108" s="108">
        <f t="shared" si="20"/>
        <v>0.60000000000000009</v>
      </c>
      <c r="N108" s="128">
        <f t="shared" si="23"/>
        <v>0</v>
      </c>
      <c r="O108" s="426"/>
      <c r="P108" s="426"/>
      <c r="Q108" s="426"/>
      <c r="R108" s="426"/>
      <c r="S108" s="426"/>
      <c r="T108" s="426"/>
      <c r="U108" s="426"/>
      <c r="V108" s="131"/>
      <c r="W108" s="428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27" t="s">
        <v>404</v>
      </c>
      <c r="C109" s="183" t="s">
        <v>405</v>
      </c>
      <c r="D109" s="107">
        <v>5</v>
      </c>
      <c r="E109" s="107"/>
      <c r="F109" s="107"/>
      <c r="G109" s="127"/>
      <c r="H109" s="430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26"/>
      <c r="P109" s="426"/>
      <c r="Q109" s="426"/>
      <c r="R109" s="426"/>
      <c r="S109" s="426"/>
      <c r="T109" s="426"/>
      <c r="U109" s="426"/>
      <c r="V109" s="131"/>
      <c r="W109" s="428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27" t="s">
        <v>486</v>
      </c>
      <c r="C110" s="183" t="s">
        <v>372</v>
      </c>
      <c r="D110" s="107">
        <v>5</v>
      </c>
      <c r="E110" s="107"/>
      <c r="F110" s="107"/>
      <c r="G110" s="127"/>
      <c r="H110" s="430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26"/>
      <c r="P110" s="426"/>
      <c r="Q110" s="426"/>
      <c r="R110" s="426"/>
      <c r="S110" s="426"/>
      <c r="T110" s="426"/>
      <c r="U110" s="426"/>
      <c r="V110" s="131"/>
      <c r="W110" s="428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427" t="s">
        <v>343</v>
      </c>
      <c r="C111" s="125" t="s">
        <v>345</v>
      </c>
      <c r="D111" s="107">
        <v>5</v>
      </c>
      <c r="E111" s="107"/>
      <c r="F111" s="107"/>
      <c r="G111" s="127"/>
      <c r="H111" s="430">
        <f t="shared" si="19"/>
        <v>0</v>
      </c>
      <c r="I111" s="128"/>
      <c r="J111" s="128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8">
        <f t="shared" si="23"/>
        <v>0</v>
      </c>
      <c r="O111" s="426"/>
      <c r="P111" s="426"/>
      <c r="Q111" s="426"/>
      <c r="R111" s="426"/>
      <c r="S111" s="426"/>
      <c r="T111" s="426"/>
      <c r="U111" s="426"/>
      <c r="V111" s="131"/>
      <c r="W111" s="428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27" t="s">
        <v>343</v>
      </c>
      <c r="C112" s="125" t="s">
        <v>347</v>
      </c>
      <c r="D112" s="107">
        <v>5</v>
      </c>
      <c r="E112" s="107"/>
      <c r="F112" s="107"/>
      <c r="G112" s="127"/>
      <c r="H112" s="430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26"/>
      <c r="P112" s="426"/>
      <c r="Q112" s="426"/>
      <c r="R112" s="426"/>
      <c r="S112" s="426"/>
      <c r="T112" s="426"/>
      <c r="U112" s="426"/>
      <c r="V112" s="131"/>
      <c r="W112" s="428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0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26"/>
      <c r="P113" s="426"/>
      <c r="Q113" s="426"/>
      <c r="R113" s="426"/>
      <c r="S113" s="426"/>
      <c r="T113" s="426"/>
      <c r="U113" s="426"/>
      <c r="V113" s="131">
        <f>SUM(X113:AA113)</f>
        <v>0</v>
      </c>
      <c r="W113" s="428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0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26"/>
      <c r="P114" s="426"/>
      <c r="Q114" s="426"/>
      <c r="R114" s="426"/>
      <c r="S114" s="426"/>
      <c r="T114" s="426"/>
      <c r="U114" s="426"/>
      <c r="V114" s="131">
        <f>SUM(X114:AA114)</f>
        <v>0</v>
      </c>
      <c r="W114" s="428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30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26"/>
      <c r="P115" s="426"/>
      <c r="Q115" s="426"/>
      <c r="R115" s="426"/>
      <c r="S115" s="426"/>
      <c r="T115" s="426"/>
      <c r="U115" s="426"/>
      <c r="V115" s="131"/>
      <c r="W115" s="428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81</v>
      </c>
      <c r="H116" s="430">
        <f t="shared" si="19"/>
        <v>405</v>
      </c>
      <c r="I116" s="128">
        <v>4</v>
      </c>
      <c r="J116" s="128"/>
      <c r="K116" s="130">
        <f t="array" ref="K116">IF(ISERROR(G116/L116),"",G116/L116)</f>
        <v>3.375</v>
      </c>
      <c r="L116" s="128">
        <v>24</v>
      </c>
      <c r="M116" s="108"/>
      <c r="N116" s="128"/>
      <c r="O116" s="426"/>
      <c r="P116" s="426"/>
      <c r="Q116" s="426"/>
      <c r="R116" s="426"/>
      <c r="S116" s="426"/>
      <c r="T116" s="426"/>
      <c r="U116" s="426"/>
      <c r="V116" s="131"/>
      <c r="W116" s="428"/>
      <c r="X116" s="131"/>
      <c r="Y116" s="131"/>
      <c r="Z116" s="131"/>
      <c r="AA116" s="131"/>
    </row>
    <row r="117" spans="1:27" s="311" customFormat="1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>
        <v>20170213</v>
      </c>
      <c r="G117" s="127">
        <v>163</v>
      </c>
      <c r="H117" s="430">
        <f t="shared" si="19"/>
        <v>815</v>
      </c>
      <c r="I117" s="128">
        <v>6</v>
      </c>
      <c r="J117" s="128"/>
      <c r="K117" s="130">
        <f t="array" ref="K117">IF(ISERROR(G117/L117),"",G117/L117)</f>
        <v>6.791666666666667</v>
      </c>
      <c r="L117" s="128">
        <v>24</v>
      </c>
      <c r="M117" s="108"/>
      <c r="N117" s="128"/>
      <c r="O117" s="426"/>
      <c r="P117" s="426"/>
      <c r="Q117" s="426"/>
      <c r="R117" s="426"/>
      <c r="S117" s="426"/>
      <c r="T117" s="426"/>
      <c r="U117" s="426"/>
      <c r="V117" s="131"/>
      <c r="W117" s="428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1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22"/>
      <c r="P118" s="422"/>
      <c r="Q118" s="422"/>
      <c r="R118" s="422"/>
      <c r="S118" s="422"/>
      <c r="T118" s="422"/>
      <c r="U118" s="42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1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22"/>
      <c r="P119" s="422"/>
      <c r="Q119" s="422"/>
      <c r="R119" s="422"/>
      <c r="S119" s="422"/>
      <c r="T119" s="422"/>
      <c r="U119" s="42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14">
        <f t="shared" si="19"/>
        <v>0</v>
      </c>
      <c r="I120" s="128"/>
      <c r="J120" s="129" t="str">
        <f t="array" ref="J120">IF(ISERROR(G120/I120),"",G120/I120)</f>
        <v/>
      </c>
      <c r="K120" s="41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22"/>
      <c r="P120" s="422"/>
      <c r="Q120" s="422"/>
      <c r="R120" s="422"/>
      <c r="S120" s="422"/>
      <c r="T120" s="422"/>
      <c r="U120" s="42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23" t="s">
        <v>202</v>
      </c>
      <c r="D121" s="141"/>
      <c r="E121" s="141"/>
      <c r="F121" s="141"/>
      <c r="G121" s="143">
        <f>SUM(G87:G120)</f>
        <v>261</v>
      </c>
      <c r="H121" s="144">
        <f>SUM(H87:H120)</f>
        <v>1305</v>
      </c>
      <c r="I121" s="144">
        <f>SUM(I87:I120)</f>
        <v>14</v>
      </c>
      <c r="J121" s="129">
        <f t="array" ref="J121">IF(ISERROR(G121/I121),"",G121/I121)</f>
        <v>18.642857142857142</v>
      </c>
      <c r="K121" s="144">
        <f>SUM(K87:K120)</f>
        <v>13.566666666666666</v>
      </c>
      <c r="L121" s="145"/>
      <c r="M121" s="148">
        <f t="shared" ref="M121:V121" si="27">SUM(M87:M120)</f>
        <v>0.60000000000000009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1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22"/>
      <c r="P122" s="422"/>
      <c r="Q122" s="422"/>
      <c r="R122" s="422"/>
      <c r="S122" s="422"/>
      <c r="T122" s="422"/>
      <c r="U122" s="42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1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22"/>
      <c r="P123" s="422"/>
      <c r="Q123" s="422"/>
      <c r="R123" s="422"/>
      <c r="S123" s="422"/>
      <c r="T123" s="422"/>
      <c r="U123" s="42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1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22"/>
      <c r="P124" s="422"/>
      <c r="Q124" s="422"/>
      <c r="R124" s="422"/>
      <c r="S124" s="422"/>
      <c r="T124" s="422"/>
      <c r="U124" s="42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1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22"/>
      <c r="P125" s="422"/>
      <c r="Q125" s="422"/>
      <c r="R125" s="422"/>
      <c r="S125" s="422"/>
      <c r="T125" s="422"/>
      <c r="U125" s="42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19" t="s">
        <v>203</v>
      </c>
      <c r="D126" s="107">
        <v>5.03</v>
      </c>
      <c r="E126" s="107"/>
      <c r="F126" s="107"/>
      <c r="G126" s="127"/>
      <c r="H126" s="41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22"/>
      <c r="P126" s="422"/>
      <c r="Q126" s="422"/>
      <c r="R126" s="422"/>
      <c r="S126" s="422"/>
      <c r="T126" s="422"/>
      <c r="U126" s="42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1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22"/>
      <c r="P127" s="422"/>
      <c r="Q127" s="422"/>
      <c r="R127" s="422"/>
      <c r="S127" s="422"/>
      <c r="T127" s="422"/>
      <c r="U127" s="42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1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22"/>
      <c r="P128" s="422"/>
      <c r="Q128" s="422"/>
      <c r="R128" s="422"/>
      <c r="S128" s="422"/>
      <c r="T128" s="422"/>
      <c r="U128" s="42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19" t="s">
        <v>228</v>
      </c>
      <c r="D129" s="107">
        <v>5.03</v>
      </c>
      <c r="E129" s="107"/>
      <c r="F129" s="107"/>
      <c r="G129" s="127"/>
      <c r="H129" s="41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22"/>
      <c r="P129" s="422"/>
      <c r="Q129" s="422"/>
      <c r="R129" s="422"/>
      <c r="S129" s="422"/>
      <c r="T129" s="422"/>
      <c r="U129" s="42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19" t="s">
        <v>212</v>
      </c>
      <c r="D130" s="107">
        <v>5.03</v>
      </c>
      <c r="E130" s="107"/>
      <c r="F130" s="107"/>
      <c r="G130" s="127"/>
      <c r="H130" s="41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22"/>
      <c r="P130" s="422"/>
      <c r="Q130" s="422"/>
      <c r="R130" s="422"/>
      <c r="S130" s="422"/>
      <c r="T130" s="422"/>
      <c r="U130" s="42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19" t="s">
        <v>203</v>
      </c>
      <c r="D131" s="107">
        <v>5.03</v>
      </c>
      <c r="E131" s="107"/>
      <c r="F131" s="107"/>
      <c r="G131" s="127"/>
      <c r="H131" s="41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22"/>
      <c r="P131" s="422"/>
      <c r="Q131" s="422"/>
      <c r="R131" s="422"/>
      <c r="S131" s="422"/>
      <c r="T131" s="422"/>
      <c r="U131" s="42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19" t="s">
        <v>186</v>
      </c>
      <c r="D132" s="107">
        <v>5.03</v>
      </c>
      <c r="E132" s="107"/>
      <c r="F132" s="107"/>
      <c r="G132" s="127"/>
      <c r="H132" s="41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22"/>
      <c r="P132" s="422"/>
      <c r="Q132" s="422"/>
      <c r="R132" s="422"/>
      <c r="S132" s="422"/>
      <c r="T132" s="422"/>
      <c r="U132" s="42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19" t="s">
        <v>228</v>
      </c>
      <c r="D133" s="107">
        <v>5.03</v>
      </c>
      <c r="E133" s="107"/>
      <c r="F133" s="107"/>
      <c r="G133" s="127"/>
      <c r="H133" s="41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22"/>
      <c r="P133" s="422"/>
      <c r="Q133" s="422"/>
      <c r="R133" s="422"/>
      <c r="S133" s="422"/>
      <c r="T133" s="422"/>
      <c r="U133" s="42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19" t="s">
        <v>199</v>
      </c>
      <c r="D134" s="107">
        <v>5.03</v>
      </c>
      <c r="E134" s="107"/>
      <c r="F134" s="107"/>
      <c r="G134" s="127"/>
      <c r="H134" s="41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22"/>
      <c r="P134" s="422"/>
      <c r="Q134" s="422"/>
      <c r="R134" s="422"/>
      <c r="S134" s="422"/>
      <c r="T134" s="422"/>
      <c r="U134" s="42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1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22"/>
      <c r="P135" s="422"/>
      <c r="Q135" s="422"/>
      <c r="R135" s="422"/>
      <c r="S135" s="422"/>
      <c r="T135" s="422"/>
      <c r="U135" s="42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1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22"/>
      <c r="P136" s="422"/>
      <c r="Q136" s="422"/>
      <c r="R136" s="422"/>
      <c r="S136" s="422"/>
      <c r="T136" s="422"/>
      <c r="U136" s="42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23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1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22"/>
      <c r="P138" s="422"/>
      <c r="Q138" s="422"/>
      <c r="R138" s="422"/>
      <c r="S138" s="422"/>
      <c r="T138" s="422"/>
      <c r="U138" s="42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1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22"/>
      <c r="P139" s="422"/>
      <c r="Q139" s="422"/>
      <c r="R139" s="422"/>
      <c r="S139" s="422"/>
      <c r="T139" s="422"/>
      <c r="U139" s="42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1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22"/>
      <c r="P140" s="422"/>
      <c r="Q140" s="422"/>
      <c r="R140" s="422"/>
      <c r="S140" s="422"/>
      <c r="T140" s="422"/>
      <c r="U140" s="42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1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22"/>
      <c r="P141" s="422"/>
      <c r="Q141" s="422"/>
      <c r="R141" s="422"/>
      <c r="S141" s="422"/>
      <c r="T141" s="422"/>
      <c r="U141" s="42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1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22"/>
      <c r="P142" s="422"/>
      <c r="Q142" s="422"/>
      <c r="R142" s="422"/>
      <c r="S142" s="422"/>
      <c r="T142" s="422"/>
      <c r="U142" s="42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1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22"/>
      <c r="P143" s="422"/>
      <c r="Q143" s="422"/>
      <c r="R143" s="422"/>
      <c r="S143" s="422"/>
      <c r="T143" s="422"/>
      <c r="U143" s="42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1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22"/>
      <c r="P144" s="422"/>
      <c r="Q144" s="422"/>
      <c r="R144" s="422"/>
      <c r="S144" s="422"/>
      <c r="T144" s="422"/>
      <c r="U144" s="42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1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22"/>
      <c r="P145" s="422"/>
      <c r="Q145" s="422"/>
      <c r="R145" s="422"/>
      <c r="S145" s="422"/>
      <c r="T145" s="422"/>
      <c r="U145" s="42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1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22"/>
      <c r="P146" s="422"/>
      <c r="Q146" s="422"/>
      <c r="R146" s="422"/>
      <c r="S146" s="422"/>
      <c r="T146" s="422"/>
      <c r="U146" s="42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1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22"/>
      <c r="P147" s="422"/>
      <c r="Q147" s="422"/>
      <c r="R147" s="422"/>
      <c r="S147" s="422"/>
      <c r="T147" s="422"/>
      <c r="U147" s="42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23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20"/>
      <c r="D149" s="107">
        <v>3.65</v>
      </c>
      <c r="E149" s="107"/>
      <c r="F149" s="105"/>
      <c r="G149" s="127"/>
      <c r="H149" s="414">
        <f t="shared" ref="H149:H162" si="40">D149*G149</f>
        <v>0</v>
      </c>
      <c r="I149" s="128"/>
      <c r="J149" s="129" t="str">
        <f t="array" ref="J149">IF(ISERROR(G149/I149),"",G149/I149)</f>
        <v/>
      </c>
      <c r="K149" s="41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22"/>
      <c r="P149" s="422"/>
      <c r="Q149" s="422"/>
      <c r="R149" s="422"/>
      <c r="S149" s="422"/>
      <c r="T149" s="422"/>
      <c r="U149" s="42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20"/>
      <c r="D150" s="107">
        <v>6.58</v>
      </c>
      <c r="E150" s="107"/>
      <c r="F150" s="107"/>
      <c r="G150" s="127"/>
      <c r="H150" s="41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22"/>
      <c r="P150" s="422"/>
      <c r="Q150" s="422"/>
      <c r="R150" s="422"/>
      <c r="S150" s="422"/>
      <c r="T150" s="422"/>
      <c r="U150" s="42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20"/>
      <c r="D151" s="107">
        <v>7.8</v>
      </c>
      <c r="E151" s="107"/>
      <c r="F151" s="107"/>
      <c r="G151" s="127"/>
      <c r="H151" s="41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22"/>
      <c r="P151" s="422"/>
      <c r="Q151" s="422"/>
      <c r="R151" s="422"/>
      <c r="S151" s="422"/>
      <c r="T151" s="422"/>
      <c r="U151" s="42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20"/>
      <c r="D152" s="107">
        <v>4.4000000000000004</v>
      </c>
      <c r="E152" s="107"/>
      <c r="F152" s="107"/>
      <c r="G152" s="127"/>
      <c r="H152" s="41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22"/>
      <c r="P152" s="422"/>
      <c r="Q152" s="422"/>
      <c r="R152" s="422"/>
      <c r="S152" s="422"/>
      <c r="T152" s="422"/>
      <c r="U152" s="42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1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22"/>
      <c r="P153" s="422"/>
      <c r="Q153" s="422"/>
      <c r="R153" s="422"/>
      <c r="S153" s="422"/>
      <c r="T153" s="422"/>
      <c r="U153" s="42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20" t="s">
        <v>239</v>
      </c>
      <c r="C154" s="420" t="s">
        <v>179</v>
      </c>
      <c r="D154" s="107">
        <v>6.04</v>
      </c>
      <c r="E154" s="107"/>
      <c r="F154" s="107"/>
      <c r="G154" s="127"/>
      <c r="H154" s="41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22"/>
      <c r="P154" s="422"/>
      <c r="Q154" s="422"/>
      <c r="R154" s="422"/>
      <c r="S154" s="422"/>
      <c r="T154" s="422"/>
      <c r="U154" s="42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20" t="s">
        <v>239</v>
      </c>
      <c r="C155" s="420" t="s">
        <v>186</v>
      </c>
      <c r="D155" s="107">
        <v>6.04</v>
      </c>
      <c r="E155" s="107"/>
      <c r="F155" s="107"/>
      <c r="G155" s="127"/>
      <c r="H155" s="41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22"/>
      <c r="P155" s="422"/>
      <c r="Q155" s="422"/>
      <c r="R155" s="422"/>
      <c r="S155" s="422"/>
      <c r="T155" s="422"/>
      <c r="U155" s="42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s="311" customFormat="1" ht="18" customHeight="1">
      <c r="A156" s="265">
        <v>30601015</v>
      </c>
      <c r="B156" s="425" t="s">
        <v>440</v>
      </c>
      <c r="C156" s="425" t="s">
        <v>179</v>
      </c>
      <c r="D156" s="107">
        <v>6</v>
      </c>
      <c r="E156" s="107"/>
      <c r="F156" s="107">
        <v>20170214</v>
      </c>
      <c r="G156" s="127">
        <f>42+29</f>
        <v>71</v>
      </c>
      <c r="H156" s="430">
        <f t="shared" si="40"/>
        <v>426</v>
      </c>
      <c r="I156" s="128">
        <v>2.5</v>
      </c>
      <c r="J156" s="128"/>
      <c r="K156" s="130"/>
      <c r="L156" s="128"/>
      <c r="M156" s="108"/>
      <c r="N156" s="128"/>
      <c r="O156" s="426"/>
      <c r="P156" s="426"/>
      <c r="Q156" s="426"/>
      <c r="R156" s="426"/>
      <c r="S156" s="426"/>
      <c r="T156" s="426"/>
      <c r="U156" s="426"/>
      <c r="V156" s="131"/>
      <c r="W156" s="428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20" t="s">
        <v>440</v>
      </c>
      <c r="C157" s="420" t="s">
        <v>60</v>
      </c>
      <c r="D157" s="107">
        <v>6</v>
      </c>
      <c r="E157" s="107"/>
      <c r="F157" s="107"/>
      <c r="G157" s="127"/>
      <c r="H157" s="41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22"/>
      <c r="P157" s="422"/>
      <c r="Q157" s="422"/>
      <c r="R157" s="422"/>
      <c r="S157" s="422"/>
      <c r="T157" s="422"/>
      <c r="U157" s="42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13" t="s">
        <v>240</v>
      </c>
      <c r="C158" s="125"/>
      <c r="D158" s="107">
        <v>7.3</v>
      </c>
      <c r="E158" s="107"/>
      <c r="F158" s="107"/>
      <c r="G158" s="127"/>
      <c r="H158" s="41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22"/>
      <c r="P158" s="422"/>
      <c r="Q158" s="422"/>
      <c r="R158" s="422"/>
      <c r="S158" s="422"/>
      <c r="T158" s="422"/>
      <c r="U158" s="42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13" t="s">
        <v>241</v>
      </c>
      <c r="C159" s="125"/>
      <c r="D159" s="107">
        <f>78*120/1000</f>
        <v>9.36</v>
      </c>
      <c r="E159" s="107"/>
      <c r="F159" s="107"/>
      <c r="G159" s="127"/>
      <c r="H159" s="41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22"/>
      <c r="P159" s="422"/>
      <c r="Q159" s="422"/>
      <c r="R159" s="422"/>
      <c r="S159" s="422"/>
      <c r="T159" s="422"/>
      <c r="U159" s="42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13" t="s">
        <v>242</v>
      </c>
      <c r="C160" s="125"/>
      <c r="D160" s="107">
        <v>4.5</v>
      </c>
      <c r="E160" s="107"/>
      <c r="F160" s="107"/>
      <c r="G160" s="127"/>
      <c r="H160" s="414">
        <f t="shared" si="40"/>
        <v>0</v>
      </c>
      <c r="I160" s="128"/>
      <c r="J160" s="129"/>
      <c r="K160" s="130"/>
      <c r="L160" s="128"/>
      <c r="M160" s="108"/>
      <c r="N160" s="129"/>
      <c r="O160" s="422"/>
      <c r="P160" s="422"/>
      <c r="Q160" s="422"/>
      <c r="R160" s="422"/>
      <c r="S160" s="422"/>
      <c r="T160" s="422"/>
      <c r="U160" s="42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13" t="s">
        <v>243</v>
      </c>
      <c r="C161" s="125"/>
      <c r="D161" s="107">
        <v>4.5</v>
      </c>
      <c r="E161" s="107"/>
      <c r="F161" s="107"/>
      <c r="G161" s="127"/>
      <c r="H161" s="414">
        <f t="shared" si="40"/>
        <v>0</v>
      </c>
      <c r="I161" s="128"/>
      <c r="J161" s="129"/>
      <c r="K161" s="130"/>
      <c r="L161" s="128"/>
      <c r="M161" s="108"/>
      <c r="N161" s="129"/>
      <c r="O161" s="422"/>
      <c r="P161" s="422"/>
      <c r="Q161" s="422"/>
      <c r="R161" s="422"/>
      <c r="S161" s="422"/>
      <c r="T161" s="422"/>
      <c r="U161" s="42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14">
        <f t="shared" si="40"/>
        <v>0</v>
      </c>
      <c r="I162" s="128"/>
      <c r="J162" s="129"/>
      <c r="K162" s="130"/>
      <c r="L162" s="128"/>
      <c r="M162" s="108"/>
      <c r="N162" s="129"/>
      <c r="O162" s="422"/>
      <c r="P162" s="422"/>
      <c r="Q162" s="422"/>
      <c r="R162" s="422"/>
      <c r="S162" s="422"/>
      <c r="T162" s="422"/>
      <c r="U162" s="422"/>
      <c r="V162" s="131"/>
      <c r="W162" s="132"/>
      <c r="X162" s="131"/>
      <c r="Y162" s="131"/>
      <c r="Z162" s="131"/>
      <c r="AA162" s="131"/>
    </row>
    <row r="163" spans="1:27" ht="20.100000000000001" customHeight="1">
      <c r="A163" s="537" t="s">
        <v>244</v>
      </c>
      <c r="B163" s="538"/>
      <c r="C163" s="423" t="s">
        <v>202</v>
      </c>
      <c r="D163" s="141"/>
      <c r="E163" s="141"/>
      <c r="F163" s="141"/>
      <c r="G163" s="143">
        <f>SUM(G149:G161)</f>
        <v>71</v>
      </c>
      <c r="H163" s="144">
        <f>SUM(H149:H159)</f>
        <v>426</v>
      </c>
      <c r="I163" s="144">
        <f>SUM(I149:I161)</f>
        <v>2.5</v>
      </c>
      <c r="J163" s="129">
        <f t="array" ref="J163">IF(ISERROR(G163/I163),"",G163/I163)</f>
        <v>28.4</v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>
        <f>IF(ISERROR(V163/G163),"",V163/G163)</f>
        <v>0</v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1312</v>
      </c>
      <c r="H164" s="152">
        <f>SUM(H28,H86,H121,H137,H148,H163)</f>
        <v>6719.2</v>
      </c>
      <c r="I164" s="152">
        <f>SUM(I28,I86,I121,I137,I148,I163)</f>
        <v>56.5</v>
      </c>
      <c r="J164" s="153">
        <f t="array" ref="J164">IF(ISERROR(G164/I164),"",G164/I164)</f>
        <v>23.221238938053098</v>
      </c>
      <c r="K164" s="152">
        <f>SUM(K28,K86,K121,K137,K148,K163)</f>
        <v>56.175362318840584</v>
      </c>
      <c r="L164" s="153">
        <f>IF(ISERROR(G164/K164),"",G164/K164)</f>
        <v>23.355434586310981</v>
      </c>
      <c r="M164" s="152">
        <f t="shared" ref="M164:AA164" si="42">SUM(M28,M86,M121,M137,M148,M163)</f>
        <v>-2.0086956521739139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16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16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16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16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16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16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16">
        <f>G164</f>
        <v>1312</v>
      </c>
      <c r="C171" s="513" t="s">
        <v>269</v>
      </c>
      <c r="D171" s="512"/>
      <c r="E171" s="503">
        <f>H164</f>
        <v>6719.2</v>
      </c>
      <c r="F171" s="503"/>
      <c r="G171" s="503" t="s">
        <v>270</v>
      </c>
      <c r="H171" s="503"/>
      <c r="I171" s="531">
        <f>L164</f>
        <v>23.355434586310981</v>
      </c>
      <c r="J171" s="531"/>
      <c r="K171" s="533" t="s">
        <v>271</v>
      </c>
      <c r="L171" s="533"/>
      <c r="M171" s="531">
        <f>J164</f>
        <v>23.221238938053098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16">
        <f>I164+C170</f>
        <v>60.5</v>
      </c>
      <c r="C172" s="510" t="s">
        <v>251</v>
      </c>
      <c r="D172" s="511"/>
      <c r="E172" s="528">
        <f>K164+I170</f>
        <v>97.175362318840584</v>
      </c>
      <c r="F172" s="528"/>
      <c r="G172" s="503" t="s">
        <v>274</v>
      </c>
      <c r="H172" s="503"/>
      <c r="I172" s="531">
        <f>B172-E172</f>
        <v>-36.675362318840584</v>
      </c>
      <c r="J172" s="531"/>
      <c r="K172" s="533" t="s">
        <v>275</v>
      </c>
      <c r="L172" s="533"/>
      <c r="M172" s="534">
        <f>IF(ISERROR(I172/E172),"",I172/E172)</f>
        <v>-0.37741420709609108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16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20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13" t="s">
        <v>178</v>
      </c>
      <c r="C178" s="125" t="s">
        <v>179</v>
      </c>
      <c r="D178" s="107">
        <v>5.03</v>
      </c>
      <c r="E178" s="107"/>
      <c r="F178" s="107"/>
      <c r="G178" s="150"/>
      <c r="H178" s="41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22"/>
      <c r="P178" s="422"/>
      <c r="Q178" s="422"/>
      <c r="R178" s="422"/>
      <c r="S178" s="422"/>
      <c r="T178" s="422"/>
      <c r="U178" s="42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1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22"/>
      <c r="P179" s="422"/>
      <c r="Q179" s="422"/>
      <c r="R179" s="422"/>
      <c r="S179" s="422"/>
      <c r="T179" s="422"/>
      <c r="U179" s="42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1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22"/>
      <c r="P180" s="422"/>
      <c r="Q180" s="422"/>
      <c r="R180" s="422"/>
      <c r="S180" s="422"/>
      <c r="T180" s="422"/>
      <c r="U180" s="42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1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22"/>
      <c r="P181" s="422"/>
      <c r="Q181" s="422"/>
      <c r="R181" s="422"/>
      <c r="S181" s="422"/>
      <c r="T181" s="422"/>
      <c r="U181" s="42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1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22"/>
      <c r="P182" s="422"/>
      <c r="Q182" s="422"/>
      <c r="R182" s="422"/>
      <c r="S182" s="422"/>
      <c r="T182" s="422"/>
      <c r="U182" s="42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14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22"/>
      <c r="P183" s="422"/>
      <c r="Q183" s="422"/>
      <c r="R183" s="422"/>
      <c r="S183" s="422"/>
      <c r="T183" s="422"/>
      <c r="U183" s="42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1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22"/>
      <c r="P184" s="422"/>
      <c r="Q184" s="422"/>
      <c r="R184" s="422"/>
      <c r="S184" s="422"/>
      <c r="T184" s="422"/>
      <c r="U184" s="42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1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22"/>
      <c r="P185" s="422"/>
      <c r="Q185" s="422"/>
      <c r="R185" s="422"/>
      <c r="S185" s="422"/>
      <c r="T185" s="422"/>
      <c r="U185" s="42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14">
        <f t="shared" si="43"/>
        <v>0</v>
      </c>
      <c r="I186" s="41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22"/>
      <c r="P186" s="422"/>
      <c r="Q186" s="422"/>
      <c r="R186" s="422"/>
      <c r="S186" s="422"/>
      <c r="T186" s="422"/>
      <c r="U186" s="42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14">
        <f t="shared" si="43"/>
        <v>0</v>
      </c>
      <c r="I187" s="41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22"/>
      <c r="P187" s="422"/>
      <c r="Q187" s="422"/>
      <c r="R187" s="422"/>
      <c r="S187" s="422"/>
      <c r="T187" s="422"/>
      <c r="U187" s="42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1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22"/>
      <c r="P188" s="422"/>
      <c r="Q188" s="422"/>
      <c r="R188" s="422"/>
      <c r="S188" s="422"/>
      <c r="T188" s="422"/>
      <c r="U188" s="42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1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22"/>
      <c r="P189" s="422"/>
      <c r="Q189" s="422"/>
      <c r="R189" s="422"/>
      <c r="S189" s="422"/>
      <c r="T189" s="422"/>
      <c r="U189" s="42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1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22"/>
      <c r="P190" s="422"/>
      <c r="Q190" s="422"/>
      <c r="R190" s="422"/>
      <c r="S190" s="422"/>
      <c r="T190" s="422"/>
      <c r="U190" s="42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1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22"/>
      <c r="P191" s="422"/>
      <c r="Q191" s="422"/>
      <c r="R191" s="422"/>
      <c r="S191" s="422"/>
      <c r="T191" s="422"/>
      <c r="U191" s="42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1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22"/>
      <c r="P192" s="422"/>
      <c r="Q192" s="422"/>
      <c r="R192" s="422"/>
      <c r="S192" s="422"/>
      <c r="T192" s="422"/>
      <c r="U192" s="42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20" t="s">
        <v>190</v>
      </c>
      <c r="D193" s="107">
        <v>4.8</v>
      </c>
      <c r="E193" s="107"/>
      <c r="F193" s="107"/>
      <c r="G193" s="127"/>
      <c r="H193" s="41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22"/>
      <c r="P193" s="422"/>
      <c r="Q193" s="422"/>
      <c r="R193" s="422"/>
      <c r="S193" s="422"/>
      <c r="T193" s="422"/>
      <c r="U193" s="42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20" t="s">
        <v>187</v>
      </c>
      <c r="D194" s="107">
        <v>4.8</v>
      </c>
      <c r="E194" s="107"/>
      <c r="F194" s="107"/>
      <c r="G194" s="127"/>
      <c r="H194" s="41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22"/>
      <c r="P194" s="422"/>
      <c r="Q194" s="422"/>
      <c r="R194" s="422"/>
      <c r="S194" s="422"/>
      <c r="T194" s="422"/>
      <c r="U194" s="42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20" t="s">
        <v>179</v>
      </c>
      <c r="D195" s="107">
        <v>4.8</v>
      </c>
      <c r="E195" s="107"/>
      <c r="F195" s="107"/>
      <c r="G195" s="127"/>
      <c r="H195" s="41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22"/>
      <c r="P195" s="422"/>
      <c r="Q195" s="422"/>
      <c r="R195" s="422"/>
      <c r="S195" s="422"/>
      <c r="T195" s="422"/>
      <c r="U195" s="42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20" t="s">
        <v>199</v>
      </c>
      <c r="D196" s="107">
        <v>4.8</v>
      </c>
      <c r="E196" s="107"/>
      <c r="F196" s="107"/>
      <c r="G196" s="127"/>
      <c r="H196" s="41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22"/>
      <c r="P196" s="422"/>
      <c r="Q196" s="422"/>
      <c r="R196" s="422"/>
      <c r="S196" s="422"/>
      <c r="T196" s="422"/>
      <c r="U196" s="42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1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22"/>
      <c r="P197" s="422"/>
      <c r="Q197" s="422"/>
      <c r="R197" s="422"/>
      <c r="S197" s="422"/>
      <c r="T197" s="422"/>
      <c r="U197" s="42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1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22"/>
      <c r="P198" s="422"/>
      <c r="Q198" s="422"/>
      <c r="R198" s="422"/>
      <c r="S198" s="422"/>
      <c r="T198" s="422"/>
      <c r="U198" s="42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37" t="s">
        <v>201</v>
      </c>
      <c r="B199" s="538"/>
      <c r="C199" s="423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13" t="s">
        <v>206</v>
      </c>
      <c r="C200" s="125" t="s">
        <v>199</v>
      </c>
      <c r="D200" s="107">
        <v>5.03</v>
      </c>
      <c r="E200" s="107"/>
      <c r="F200" s="107"/>
      <c r="G200" s="127"/>
      <c r="H200" s="41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8"/>
      <c r="P200" s="418"/>
      <c r="Q200" s="418"/>
      <c r="R200" s="418"/>
      <c r="S200" s="418"/>
      <c r="T200" s="418"/>
      <c r="U200" s="41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13" t="s">
        <v>425</v>
      </c>
      <c r="C201" s="183" t="s">
        <v>427</v>
      </c>
      <c r="D201" s="107">
        <v>5.03</v>
      </c>
      <c r="E201" s="107"/>
      <c r="F201" s="107"/>
      <c r="G201" s="127"/>
      <c r="H201" s="41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8"/>
      <c r="P201" s="418"/>
      <c r="Q201" s="418"/>
      <c r="R201" s="418"/>
      <c r="S201" s="418"/>
      <c r="T201" s="418"/>
      <c r="U201" s="418"/>
      <c r="V201" s="131"/>
      <c r="W201" s="132"/>
      <c r="X201" s="131"/>
      <c r="Y201" s="131"/>
      <c r="Z201" s="131"/>
      <c r="AA201" s="131"/>
    </row>
    <row r="202" spans="1:27" s="311" customFormat="1" ht="20.100000000000001" customHeight="1">
      <c r="A202" s="260">
        <v>30100010</v>
      </c>
      <c r="B202" s="427" t="s">
        <v>206</v>
      </c>
      <c r="C202" s="125" t="s">
        <v>186</v>
      </c>
      <c r="D202" s="107">
        <v>5.03</v>
      </c>
      <c r="E202" s="107"/>
      <c r="F202" s="107">
        <v>20170216</v>
      </c>
      <c r="G202" s="127">
        <v>668</v>
      </c>
      <c r="H202" s="430">
        <f t="shared" si="51"/>
        <v>3360.04</v>
      </c>
      <c r="I202" s="128">
        <f>3*2</f>
        <v>6</v>
      </c>
      <c r="J202" s="128">
        <f t="array" ref="J202">IF(ISERROR(G202/I202),"",G202/I202)</f>
        <v>111.33333333333333</v>
      </c>
      <c r="K202" s="130">
        <f t="array" ref="K202">IF(ISERROR(G202/L202),"",G202/L202)</f>
        <v>12.846153846153847</v>
      </c>
      <c r="L202" s="128">
        <v>52</v>
      </c>
      <c r="M202" s="108">
        <f>IF(ISERROR(I202-K202),"",I202-K202)</f>
        <v>-6.8461538461538467</v>
      </c>
      <c r="N202" s="128">
        <f>SUM(O202:U202)</f>
        <v>0</v>
      </c>
      <c r="O202" s="429"/>
      <c r="P202" s="429"/>
      <c r="Q202" s="429"/>
      <c r="R202" s="429"/>
      <c r="S202" s="429"/>
      <c r="T202" s="429"/>
      <c r="U202" s="429"/>
      <c r="V202" s="131">
        <f>SUM(X202:AA202)</f>
        <v>0</v>
      </c>
      <c r="W202" s="428">
        <f>IF(ISERROR(V202/G202),"",V202/G202)</f>
        <v>0</v>
      </c>
      <c r="X202" s="131"/>
      <c r="Y202" s="131"/>
      <c r="Z202" s="131"/>
      <c r="AA202" s="131"/>
    </row>
    <row r="203" spans="1:27" s="311" customFormat="1" ht="20.100000000000001" customHeight="1">
      <c r="A203" s="260">
        <v>30100014</v>
      </c>
      <c r="B203" s="427" t="s">
        <v>206</v>
      </c>
      <c r="C203" s="125" t="s">
        <v>203</v>
      </c>
      <c r="D203" s="107">
        <v>5.03</v>
      </c>
      <c r="E203" s="107"/>
      <c r="F203" s="107">
        <v>20170216</v>
      </c>
      <c r="G203" s="127">
        <v>758</v>
      </c>
      <c r="H203" s="430">
        <f t="shared" si="51"/>
        <v>3812.7400000000002</v>
      </c>
      <c r="I203" s="128">
        <f>5*2</f>
        <v>10</v>
      </c>
      <c r="J203" s="128">
        <f t="array" ref="J203">IF(ISERROR(G203/I203),"",G203/I203)</f>
        <v>75.8</v>
      </c>
      <c r="K203" s="130">
        <f t="array" ref="K203">IF(ISERROR(G203/L203),"",G203/L203)</f>
        <v>14.576923076923077</v>
      </c>
      <c r="L203" s="128">
        <v>52</v>
      </c>
      <c r="M203" s="108">
        <f>IF(ISERROR(I203-K203),"",I203-K203)</f>
        <v>-4.5769230769230766</v>
      </c>
      <c r="N203" s="128">
        <f>SUM(O203:U203)</f>
        <v>0</v>
      </c>
      <c r="O203" s="429"/>
      <c r="P203" s="429"/>
      <c r="Q203" s="429"/>
      <c r="R203" s="429"/>
      <c r="S203" s="429"/>
      <c r="T203" s="429"/>
      <c r="U203" s="429"/>
      <c r="V203" s="131">
        <f>SUM(X203:AA203)</f>
        <v>0</v>
      </c>
      <c r="W203" s="428">
        <f>IF(ISERROR(V203/G203),"",V203/G203)</f>
        <v>0</v>
      </c>
      <c r="X203" s="131"/>
      <c r="Y203" s="131"/>
      <c r="Z203" s="131"/>
      <c r="AA203" s="131"/>
    </row>
    <row r="204" spans="1:27" s="311" customFormat="1" ht="20.100000000000001" hidden="1" customHeight="1">
      <c r="A204" s="260">
        <v>30100013</v>
      </c>
      <c r="B204" s="427" t="s">
        <v>206</v>
      </c>
      <c r="C204" s="125" t="s">
        <v>207</v>
      </c>
      <c r="D204" s="107">
        <v>5.03</v>
      </c>
      <c r="E204" s="107"/>
      <c r="F204" s="107"/>
      <c r="G204" s="127"/>
      <c r="H204" s="43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29"/>
      <c r="P204" s="429"/>
      <c r="Q204" s="429"/>
      <c r="R204" s="429"/>
      <c r="S204" s="429"/>
      <c r="T204" s="429"/>
      <c r="U204" s="429"/>
      <c r="V204" s="131">
        <f>SUM(X204:AA204)</f>
        <v>0</v>
      </c>
      <c r="W204" s="428" t="str">
        <f>IF(ISERROR(V204/G204),"",V204/G204)</f>
        <v/>
      </c>
      <c r="X204" s="131"/>
      <c r="Y204" s="131"/>
      <c r="Z204" s="131"/>
      <c r="AA204" s="131"/>
    </row>
    <row r="205" spans="1:27" s="311" customFormat="1" ht="20.100000000000001" hidden="1" customHeight="1">
      <c r="A205" s="260">
        <v>30100016</v>
      </c>
      <c r="B205" s="427" t="s">
        <v>414</v>
      </c>
      <c r="C205" s="183" t="s">
        <v>415</v>
      </c>
      <c r="D205" s="107">
        <v>5.03</v>
      </c>
      <c r="E205" s="107"/>
      <c r="F205" s="107"/>
      <c r="G205" s="127"/>
      <c r="H205" s="43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29"/>
      <c r="P205" s="429"/>
      <c r="Q205" s="429"/>
      <c r="R205" s="429"/>
      <c r="S205" s="429"/>
      <c r="T205" s="429"/>
      <c r="U205" s="429"/>
      <c r="V205" s="131"/>
      <c r="W205" s="428"/>
      <c r="X205" s="131"/>
      <c r="Y205" s="131"/>
      <c r="Z205" s="131"/>
      <c r="AA205" s="131"/>
    </row>
    <row r="206" spans="1:27" s="311" customFormat="1" ht="20.100000000000001" hidden="1" customHeight="1">
      <c r="A206" s="260">
        <v>30100017</v>
      </c>
      <c r="B206" s="427" t="s">
        <v>414</v>
      </c>
      <c r="C206" s="183" t="s">
        <v>416</v>
      </c>
      <c r="D206" s="107">
        <v>5.03</v>
      </c>
      <c r="E206" s="107"/>
      <c r="F206" s="107"/>
      <c r="G206" s="127"/>
      <c r="H206" s="43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29"/>
      <c r="P206" s="429"/>
      <c r="Q206" s="429"/>
      <c r="R206" s="429"/>
      <c r="S206" s="429"/>
      <c r="T206" s="429"/>
      <c r="U206" s="429"/>
      <c r="V206" s="131"/>
      <c r="W206" s="428"/>
      <c r="X206" s="131"/>
      <c r="Y206" s="131"/>
      <c r="Z206" s="131"/>
      <c r="AA206" s="131"/>
    </row>
    <row r="207" spans="1:27" s="311" customFormat="1" ht="20.100000000000001" hidden="1" customHeight="1">
      <c r="A207" s="260">
        <v>30100015</v>
      </c>
      <c r="B207" s="427" t="s">
        <v>414</v>
      </c>
      <c r="C207" s="183" t="s">
        <v>61</v>
      </c>
      <c r="D207" s="107">
        <v>5.03</v>
      </c>
      <c r="E207" s="107"/>
      <c r="F207" s="107"/>
      <c r="G207" s="127"/>
      <c r="H207" s="43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29"/>
      <c r="P207" s="429"/>
      <c r="Q207" s="429"/>
      <c r="R207" s="429"/>
      <c r="S207" s="429"/>
      <c r="T207" s="429"/>
      <c r="U207" s="429"/>
      <c r="V207" s="131"/>
      <c r="W207" s="428"/>
      <c r="X207" s="131"/>
      <c r="Y207" s="131"/>
      <c r="Z207" s="131"/>
      <c r="AA207" s="131"/>
    </row>
    <row r="208" spans="1:27" s="311" customFormat="1" ht="20.100000000000001" hidden="1" customHeight="1">
      <c r="A208" s="260">
        <v>30100027</v>
      </c>
      <c r="B208" s="427" t="s">
        <v>208</v>
      </c>
      <c r="C208" s="125" t="s">
        <v>179</v>
      </c>
      <c r="D208" s="107">
        <v>5.08</v>
      </c>
      <c r="E208" s="107"/>
      <c r="F208" s="107"/>
      <c r="G208" s="127"/>
      <c r="H208" s="43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29"/>
      <c r="P208" s="429"/>
      <c r="Q208" s="429"/>
      <c r="R208" s="429"/>
      <c r="S208" s="429"/>
      <c r="T208" s="429"/>
      <c r="U208" s="429"/>
      <c r="V208" s="131">
        <f t="shared" ref="V208:V219" si="54">SUM(X208:AA208)</f>
        <v>0</v>
      </c>
      <c r="W208" s="428" t="str">
        <f t="shared" ref="W208:W219" si="55">IF(ISERROR(V208/G208),"",V208/G208)</f>
        <v/>
      </c>
      <c r="X208" s="131"/>
      <c r="Y208" s="131"/>
      <c r="Z208" s="131"/>
      <c r="AA208" s="131"/>
    </row>
    <row r="209" spans="1:27" s="311" customFormat="1" ht="20.100000000000001" hidden="1" customHeight="1">
      <c r="A209" s="260">
        <v>30100023</v>
      </c>
      <c r="B209" s="427" t="s">
        <v>208</v>
      </c>
      <c r="C209" s="125" t="s">
        <v>204</v>
      </c>
      <c r="D209" s="107">
        <v>5.08</v>
      </c>
      <c r="E209" s="107"/>
      <c r="F209" s="107"/>
      <c r="G209" s="127"/>
      <c r="H209" s="43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29"/>
      <c r="P209" s="429"/>
      <c r="Q209" s="429"/>
      <c r="R209" s="429"/>
      <c r="S209" s="429"/>
      <c r="T209" s="429"/>
      <c r="U209" s="429"/>
      <c r="V209" s="131">
        <f t="shared" si="54"/>
        <v>0</v>
      </c>
      <c r="W209" s="428" t="str">
        <f t="shared" si="55"/>
        <v/>
      </c>
      <c r="X209" s="131"/>
      <c r="Y209" s="131"/>
      <c r="Z209" s="131"/>
      <c r="AA209" s="131"/>
    </row>
    <row r="210" spans="1:27" s="311" customFormat="1" ht="20.100000000000001" hidden="1" customHeight="1">
      <c r="A210" s="260">
        <v>30100024</v>
      </c>
      <c r="B210" s="427" t="s">
        <v>208</v>
      </c>
      <c r="C210" s="125" t="s">
        <v>205</v>
      </c>
      <c r="D210" s="107">
        <v>5.08</v>
      </c>
      <c r="E210" s="107"/>
      <c r="F210" s="107"/>
      <c r="G210" s="127"/>
      <c r="H210" s="43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29"/>
      <c r="P210" s="429"/>
      <c r="Q210" s="429"/>
      <c r="R210" s="429"/>
      <c r="S210" s="429"/>
      <c r="T210" s="429"/>
      <c r="U210" s="429"/>
      <c r="V210" s="131">
        <f t="shared" si="54"/>
        <v>0</v>
      </c>
      <c r="W210" s="428" t="str">
        <f t="shared" si="55"/>
        <v/>
      </c>
      <c r="X210" s="131"/>
      <c r="Y210" s="131"/>
      <c r="Z210" s="131"/>
      <c r="AA210" s="131"/>
    </row>
    <row r="211" spans="1:27" s="311" customFormat="1" ht="20.100000000000001" hidden="1" customHeight="1">
      <c r="A211" s="260">
        <v>30100022</v>
      </c>
      <c r="B211" s="427" t="s">
        <v>208</v>
      </c>
      <c r="C211" s="125" t="s">
        <v>186</v>
      </c>
      <c r="D211" s="107">
        <v>5.08</v>
      </c>
      <c r="E211" s="107"/>
      <c r="F211" s="107"/>
      <c r="G211" s="127"/>
      <c r="H211" s="43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29"/>
      <c r="P211" s="429"/>
      <c r="Q211" s="429"/>
      <c r="R211" s="429"/>
      <c r="S211" s="429"/>
      <c r="T211" s="429"/>
      <c r="U211" s="429"/>
      <c r="V211" s="131">
        <f t="shared" si="54"/>
        <v>0</v>
      </c>
      <c r="W211" s="428" t="str">
        <f t="shared" si="55"/>
        <v/>
      </c>
      <c r="X211" s="131"/>
      <c r="Y211" s="131"/>
      <c r="Z211" s="131"/>
      <c r="AA211" s="131"/>
    </row>
    <row r="212" spans="1:27" s="311" customFormat="1" ht="20.100000000000001" hidden="1" customHeight="1">
      <c r="A212" s="260">
        <v>30100029</v>
      </c>
      <c r="B212" s="427" t="s">
        <v>208</v>
      </c>
      <c r="C212" s="125" t="s">
        <v>203</v>
      </c>
      <c r="D212" s="107">
        <v>5.08</v>
      </c>
      <c r="E212" s="107"/>
      <c r="F212" s="107"/>
      <c r="G212" s="127"/>
      <c r="H212" s="43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29"/>
      <c r="P212" s="429"/>
      <c r="Q212" s="429"/>
      <c r="R212" s="429"/>
      <c r="S212" s="429"/>
      <c r="T212" s="429"/>
      <c r="U212" s="429"/>
      <c r="V212" s="131">
        <f t="shared" si="54"/>
        <v>0</v>
      </c>
      <c r="W212" s="428" t="str">
        <f t="shared" si="55"/>
        <v/>
      </c>
      <c r="X212" s="131"/>
      <c r="Y212" s="131"/>
      <c r="Z212" s="131"/>
      <c r="AA212" s="131"/>
    </row>
    <row r="213" spans="1:27" s="311" customFormat="1" ht="20.100000000000001" hidden="1" customHeight="1">
      <c r="A213" s="260">
        <v>30100026</v>
      </c>
      <c r="B213" s="427" t="s">
        <v>208</v>
      </c>
      <c r="C213" s="125" t="s">
        <v>199</v>
      </c>
      <c r="D213" s="107">
        <v>5.08</v>
      </c>
      <c r="E213" s="107"/>
      <c r="F213" s="107"/>
      <c r="G213" s="127"/>
      <c r="H213" s="43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26"/>
      <c r="P213" s="426"/>
      <c r="Q213" s="426"/>
      <c r="R213" s="426"/>
      <c r="S213" s="426"/>
      <c r="T213" s="426"/>
      <c r="U213" s="426"/>
      <c r="V213" s="131">
        <f t="shared" si="54"/>
        <v>0</v>
      </c>
      <c r="W213" s="428" t="str">
        <f t="shared" si="55"/>
        <v/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427" t="s">
        <v>208</v>
      </c>
      <c r="C214" s="125" t="s">
        <v>187</v>
      </c>
      <c r="D214" s="107">
        <v>5.08</v>
      </c>
      <c r="E214" s="107"/>
      <c r="F214" s="107"/>
      <c r="G214" s="127"/>
      <c r="H214" s="43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29"/>
      <c r="P214" s="429"/>
      <c r="Q214" s="429"/>
      <c r="R214" s="429"/>
      <c r="S214" s="429"/>
      <c r="T214" s="429"/>
      <c r="U214" s="429"/>
      <c r="V214" s="131">
        <f t="shared" si="54"/>
        <v>0</v>
      </c>
      <c r="W214" s="428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427" t="s">
        <v>208</v>
      </c>
      <c r="C215" s="125" t="s">
        <v>207</v>
      </c>
      <c r="D215" s="107">
        <v>5.08</v>
      </c>
      <c r="E215" s="107"/>
      <c r="F215" s="107"/>
      <c r="G215" s="127"/>
      <c r="H215" s="43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427" t="s">
        <v>209</v>
      </c>
      <c r="C216" s="125" t="s">
        <v>194</v>
      </c>
      <c r="D216" s="107">
        <v>5.03</v>
      </c>
      <c r="E216" s="107"/>
      <c r="F216" s="107"/>
      <c r="G216" s="127"/>
      <c r="H216" s="43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29"/>
      <c r="P216" s="429"/>
      <c r="Q216" s="429"/>
      <c r="R216" s="429"/>
      <c r="S216" s="429"/>
      <c r="T216" s="429"/>
      <c r="U216" s="429"/>
      <c r="V216" s="131">
        <f t="shared" si="54"/>
        <v>0</v>
      </c>
      <c r="W216" s="428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427" t="s">
        <v>209</v>
      </c>
      <c r="C217" s="125" t="s">
        <v>179</v>
      </c>
      <c r="D217" s="107">
        <v>5.03</v>
      </c>
      <c r="E217" s="107"/>
      <c r="F217" s="107"/>
      <c r="G217" s="127"/>
      <c r="H217" s="43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29"/>
      <c r="P217" s="429"/>
      <c r="Q217" s="429"/>
      <c r="R217" s="429"/>
      <c r="S217" s="429"/>
      <c r="T217" s="429"/>
      <c r="U217" s="429"/>
      <c r="V217" s="131">
        <f t="shared" si="54"/>
        <v>0</v>
      </c>
      <c r="W217" s="428" t="str">
        <f t="shared" si="55"/>
        <v/>
      </c>
      <c r="X217" s="131"/>
      <c r="Y217" s="131"/>
      <c r="Z217" s="131"/>
      <c r="AA217" s="131"/>
    </row>
    <row r="218" spans="1:27" s="311" customFormat="1" ht="20.100000000000001" hidden="1" customHeight="1">
      <c r="A218" s="260">
        <v>30100062</v>
      </c>
      <c r="B218" s="427" t="s">
        <v>209</v>
      </c>
      <c r="C218" s="125" t="s">
        <v>195</v>
      </c>
      <c r="D218" s="107">
        <v>5.03</v>
      </c>
      <c r="E218" s="107"/>
      <c r="F218" s="107"/>
      <c r="G218" s="127"/>
      <c r="H218" s="43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29"/>
      <c r="P218" s="429"/>
      <c r="Q218" s="429"/>
      <c r="R218" s="429"/>
      <c r="S218" s="429"/>
      <c r="T218" s="429"/>
      <c r="U218" s="429"/>
      <c r="V218" s="131">
        <f t="shared" si="54"/>
        <v>0</v>
      </c>
      <c r="W218" s="428" t="str">
        <f t="shared" si="55"/>
        <v/>
      </c>
      <c r="X218" s="131"/>
      <c r="Y218" s="131"/>
      <c r="Z218" s="131"/>
      <c r="AA218" s="131"/>
    </row>
    <row r="219" spans="1:27" s="311" customFormat="1" ht="20.100000000000001" hidden="1" customHeight="1">
      <c r="A219" s="260">
        <v>30100031</v>
      </c>
      <c r="B219" s="427" t="s">
        <v>209</v>
      </c>
      <c r="C219" s="125" t="s">
        <v>204</v>
      </c>
      <c r="D219" s="107">
        <v>5.03</v>
      </c>
      <c r="E219" s="107"/>
      <c r="F219" s="107"/>
      <c r="G219" s="127"/>
      <c r="H219" s="43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29"/>
      <c r="P219" s="429"/>
      <c r="Q219" s="429"/>
      <c r="R219" s="429"/>
      <c r="S219" s="429"/>
      <c r="T219" s="429"/>
      <c r="U219" s="429"/>
      <c r="V219" s="131">
        <f t="shared" si="54"/>
        <v>0</v>
      </c>
      <c r="W219" s="428" t="str">
        <f t="shared" si="55"/>
        <v/>
      </c>
      <c r="X219" s="131"/>
      <c r="Y219" s="131"/>
      <c r="Z219" s="131"/>
      <c r="AA219" s="131"/>
    </row>
    <row r="220" spans="1:27" s="311" customFormat="1" ht="20.100000000000001" hidden="1" customHeight="1">
      <c r="A220" s="260">
        <v>30100019</v>
      </c>
      <c r="B220" s="427" t="s">
        <v>382</v>
      </c>
      <c r="C220" s="183" t="s">
        <v>383</v>
      </c>
      <c r="D220" s="107">
        <v>5.03</v>
      </c>
      <c r="E220" s="107"/>
      <c r="F220" s="107"/>
      <c r="G220" s="127"/>
      <c r="H220" s="43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29"/>
      <c r="P220" s="429"/>
      <c r="Q220" s="429"/>
      <c r="R220" s="429"/>
      <c r="S220" s="429"/>
      <c r="T220" s="429"/>
      <c r="U220" s="429"/>
      <c r="V220" s="131"/>
      <c r="W220" s="428"/>
      <c r="X220" s="131"/>
      <c r="Y220" s="131"/>
      <c r="Z220" s="131"/>
      <c r="AA220" s="131"/>
    </row>
    <row r="221" spans="1:27" s="311" customFormat="1" ht="20.100000000000001" hidden="1" customHeight="1">
      <c r="A221" s="260">
        <v>30100020</v>
      </c>
      <c r="B221" s="427" t="s">
        <v>382</v>
      </c>
      <c r="C221" s="183" t="s">
        <v>384</v>
      </c>
      <c r="D221" s="107">
        <v>5.03</v>
      </c>
      <c r="E221" s="107"/>
      <c r="F221" s="107"/>
      <c r="G221" s="127"/>
      <c r="H221" s="43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29"/>
      <c r="P221" s="429"/>
      <c r="Q221" s="429"/>
      <c r="R221" s="429"/>
      <c r="S221" s="429"/>
      <c r="T221" s="429"/>
      <c r="U221" s="429"/>
      <c r="V221" s="131"/>
      <c r="W221" s="428"/>
      <c r="X221" s="131"/>
      <c r="Y221" s="131"/>
      <c r="Z221" s="131"/>
      <c r="AA221" s="131"/>
    </row>
    <row r="222" spans="1:27" s="311" customFormat="1" ht="20.100000000000001" hidden="1" customHeight="1">
      <c r="A222" s="260">
        <v>30100021</v>
      </c>
      <c r="B222" s="427" t="s">
        <v>382</v>
      </c>
      <c r="C222" s="183" t="s">
        <v>389</v>
      </c>
      <c r="D222" s="107">
        <v>5.03</v>
      </c>
      <c r="E222" s="107"/>
      <c r="F222" s="107"/>
      <c r="G222" s="127"/>
      <c r="H222" s="43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29"/>
      <c r="P222" s="429"/>
      <c r="Q222" s="429"/>
      <c r="R222" s="429"/>
      <c r="S222" s="429"/>
      <c r="T222" s="429"/>
      <c r="U222" s="429"/>
      <c r="V222" s="131"/>
      <c r="W222" s="428"/>
      <c r="X222" s="131"/>
      <c r="Y222" s="131"/>
      <c r="Z222" s="131"/>
      <c r="AA222" s="131"/>
    </row>
    <row r="223" spans="1:27" s="311" customFormat="1" ht="20.100000000000001" hidden="1" customHeight="1">
      <c r="A223" s="260">
        <v>30100018</v>
      </c>
      <c r="B223" s="427" t="s">
        <v>382</v>
      </c>
      <c r="C223" s="183" t="s">
        <v>391</v>
      </c>
      <c r="D223" s="107">
        <v>5.03</v>
      </c>
      <c r="E223" s="107"/>
      <c r="F223" s="107"/>
      <c r="G223" s="127"/>
      <c r="H223" s="43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29"/>
      <c r="P223" s="429"/>
      <c r="Q223" s="429"/>
      <c r="R223" s="429"/>
      <c r="S223" s="429"/>
      <c r="T223" s="429"/>
      <c r="U223" s="429"/>
      <c r="V223" s="131"/>
      <c r="W223" s="428"/>
      <c r="X223" s="131"/>
      <c r="Y223" s="131"/>
      <c r="Z223" s="131"/>
      <c r="AA223" s="131"/>
    </row>
    <row r="224" spans="1:27" s="311" customFormat="1" ht="20.100000000000001" hidden="1" customHeight="1">
      <c r="A224" s="263">
        <v>30700007</v>
      </c>
      <c r="B224" s="427" t="s">
        <v>418</v>
      </c>
      <c r="C224" s="183" t="s">
        <v>364</v>
      </c>
      <c r="D224" s="107">
        <v>5.03</v>
      </c>
      <c r="E224" s="107"/>
      <c r="F224" s="107"/>
      <c r="G224" s="127"/>
      <c r="H224" s="43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29"/>
      <c r="P224" s="429"/>
      <c r="Q224" s="429"/>
      <c r="R224" s="429"/>
      <c r="S224" s="429"/>
      <c r="T224" s="429"/>
      <c r="U224" s="429"/>
      <c r="V224" s="131"/>
      <c r="W224" s="428"/>
      <c r="X224" s="131"/>
      <c r="Y224" s="131"/>
      <c r="Z224" s="131"/>
      <c r="AA224" s="131"/>
    </row>
    <row r="225" spans="1:27" s="311" customFormat="1" ht="20.100000000000001" hidden="1" customHeight="1">
      <c r="A225" s="263">
        <v>30700006</v>
      </c>
      <c r="B225" s="427" t="s">
        <v>418</v>
      </c>
      <c r="C225" s="183" t="s">
        <v>365</v>
      </c>
      <c r="D225" s="107">
        <v>5.03</v>
      </c>
      <c r="E225" s="107"/>
      <c r="F225" s="107"/>
      <c r="G225" s="127"/>
      <c r="H225" s="43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29"/>
      <c r="P225" s="429"/>
      <c r="Q225" s="429"/>
      <c r="R225" s="429"/>
      <c r="S225" s="429"/>
      <c r="T225" s="429"/>
      <c r="U225" s="429"/>
      <c r="V225" s="131"/>
      <c r="W225" s="428"/>
      <c r="X225" s="131"/>
      <c r="Y225" s="131"/>
      <c r="Z225" s="131"/>
      <c r="AA225" s="131"/>
    </row>
    <row r="226" spans="1:27" s="311" customFormat="1" ht="20.100000000000001" hidden="1" customHeight="1">
      <c r="A226" s="263">
        <v>30700008</v>
      </c>
      <c r="B226" s="427" t="s">
        <v>418</v>
      </c>
      <c r="C226" s="183" t="s">
        <v>366</v>
      </c>
      <c r="D226" s="107">
        <v>5.03</v>
      </c>
      <c r="E226" s="107"/>
      <c r="F226" s="107"/>
      <c r="G226" s="127"/>
      <c r="H226" s="43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29"/>
      <c r="P226" s="429"/>
      <c r="Q226" s="429"/>
      <c r="R226" s="429"/>
      <c r="S226" s="429"/>
      <c r="T226" s="429"/>
      <c r="U226" s="429"/>
      <c r="V226" s="131"/>
      <c r="W226" s="428"/>
      <c r="X226" s="131"/>
      <c r="Y226" s="131"/>
      <c r="Z226" s="131"/>
      <c r="AA226" s="131"/>
    </row>
    <row r="227" spans="1:27" s="311" customFormat="1" ht="20.100000000000001" hidden="1" customHeight="1">
      <c r="A227" s="263">
        <v>30700009</v>
      </c>
      <c r="B227" s="427" t="s">
        <v>418</v>
      </c>
      <c r="C227" s="183" t="s">
        <v>367</v>
      </c>
      <c r="D227" s="107">
        <v>5.03</v>
      </c>
      <c r="E227" s="107"/>
      <c r="F227" s="107"/>
      <c r="G227" s="127"/>
      <c r="H227" s="43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29"/>
      <c r="P227" s="429"/>
      <c r="Q227" s="429"/>
      <c r="R227" s="429"/>
      <c r="S227" s="429"/>
      <c r="T227" s="429"/>
      <c r="U227" s="429"/>
      <c r="V227" s="131"/>
      <c r="W227" s="428"/>
      <c r="X227" s="131"/>
      <c r="Y227" s="131"/>
      <c r="Z227" s="131"/>
      <c r="AA227" s="131"/>
    </row>
    <row r="228" spans="1:27" s="311" customFormat="1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3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26"/>
      <c r="P228" s="426"/>
      <c r="Q228" s="426"/>
      <c r="R228" s="426"/>
      <c r="S228" s="426"/>
      <c r="T228" s="426"/>
      <c r="U228" s="426"/>
      <c r="V228" s="131">
        <f t="shared" ref="V228:V237" si="56">SUM(X228:AA228)</f>
        <v>0</v>
      </c>
      <c r="W228" s="42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11" customFormat="1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3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26"/>
      <c r="P229" s="426"/>
      <c r="Q229" s="426"/>
      <c r="R229" s="426"/>
      <c r="S229" s="426"/>
      <c r="T229" s="426"/>
      <c r="U229" s="426"/>
      <c r="V229" s="131">
        <f t="shared" si="56"/>
        <v>0</v>
      </c>
      <c r="W229" s="428" t="str">
        <f t="shared" si="57"/>
        <v/>
      </c>
      <c r="X229" s="131"/>
      <c r="Y229" s="131"/>
      <c r="Z229" s="131"/>
      <c r="AA229" s="131"/>
    </row>
    <row r="230" spans="1:27" s="311" customFormat="1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3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26"/>
      <c r="P230" s="426"/>
      <c r="Q230" s="426"/>
      <c r="R230" s="426"/>
      <c r="S230" s="426"/>
      <c r="T230" s="426"/>
      <c r="U230" s="426"/>
      <c r="V230" s="131">
        <f t="shared" si="56"/>
        <v>0</v>
      </c>
      <c r="W230" s="428" t="str">
        <f t="shared" si="57"/>
        <v/>
      </c>
      <c r="X230" s="131"/>
      <c r="Y230" s="131"/>
      <c r="Z230" s="131"/>
      <c r="AA230" s="131"/>
    </row>
    <row r="231" spans="1:27" s="311" customFormat="1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26"/>
      <c r="P231" s="426"/>
      <c r="Q231" s="426"/>
      <c r="R231" s="426"/>
      <c r="S231" s="426"/>
      <c r="T231" s="426"/>
      <c r="U231" s="426"/>
      <c r="V231" s="131">
        <f t="shared" si="56"/>
        <v>0</v>
      </c>
      <c r="W231" s="428" t="str">
        <f t="shared" si="57"/>
        <v/>
      </c>
      <c r="X231" s="131"/>
      <c r="Y231" s="131"/>
      <c r="Z231" s="131"/>
      <c r="AA231" s="131"/>
    </row>
    <row r="232" spans="1:27" s="311" customFormat="1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26"/>
      <c r="P232" s="426"/>
      <c r="Q232" s="426"/>
      <c r="R232" s="426"/>
      <c r="S232" s="426"/>
      <c r="T232" s="426"/>
      <c r="U232" s="426"/>
      <c r="V232" s="131">
        <f t="shared" si="56"/>
        <v>0</v>
      </c>
      <c r="W232" s="428" t="str">
        <f t="shared" si="57"/>
        <v/>
      </c>
      <c r="X232" s="131"/>
      <c r="Y232" s="131"/>
      <c r="Z232" s="131"/>
      <c r="AA232" s="131"/>
    </row>
    <row r="233" spans="1:27" s="311" customFormat="1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26"/>
      <c r="P233" s="426"/>
      <c r="Q233" s="426"/>
      <c r="R233" s="426"/>
      <c r="S233" s="426"/>
      <c r="T233" s="426"/>
      <c r="U233" s="426"/>
      <c r="V233" s="131">
        <f t="shared" si="56"/>
        <v>0</v>
      </c>
      <c r="W233" s="428" t="str">
        <f t="shared" si="57"/>
        <v/>
      </c>
      <c r="X233" s="131"/>
      <c r="Y233" s="131"/>
      <c r="Z233" s="131"/>
      <c r="AA233" s="131"/>
    </row>
    <row r="234" spans="1:27" s="311" customFormat="1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26"/>
      <c r="P234" s="426"/>
      <c r="Q234" s="426"/>
      <c r="R234" s="426"/>
      <c r="S234" s="426"/>
      <c r="T234" s="426"/>
      <c r="U234" s="426"/>
      <c r="V234" s="131">
        <f t="shared" si="56"/>
        <v>0</v>
      </c>
      <c r="W234" s="428" t="str">
        <f t="shared" si="57"/>
        <v/>
      </c>
      <c r="X234" s="131"/>
      <c r="Y234" s="131"/>
      <c r="Z234" s="131"/>
      <c r="AA234" s="131"/>
    </row>
    <row r="235" spans="1:27" s="311" customFormat="1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>
        <v>20170217</v>
      </c>
      <c r="G235" s="127">
        <v>308</v>
      </c>
      <c r="H235" s="430">
        <f t="shared" si="51"/>
        <v>1549.24</v>
      </c>
      <c r="I235" s="128">
        <v>5</v>
      </c>
      <c r="J235" s="128">
        <f t="array" ref="J235">IF(ISERROR(G235/I235),"",G235/I235)</f>
        <v>61.6</v>
      </c>
      <c r="K235" s="130">
        <f t="array" ref="K235">IF(ISERROR(G235/L235),"",G235/L235)</f>
        <v>6.16</v>
      </c>
      <c r="L235" s="128">
        <v>50</v>
      </c>
      <c r="M235" s="108">
        <f t="shared" si="52"/>
        <v>-1.1600000000000001</v>
      </c>
      <c r="N235" s="128">
        <f t="shared" si="53"/>
        <v>0</v>
      </c>
      <c r="O235" s="426"/>
      <c r="P235" s="426"/>
      <c r="Q235" s="426"/>
      <c r="R235" s="426"/>
      <c r="S235" s="426"/>
      <c r="T235" s="426"/>
      <c r="U235" s="426"/>
      <c r="V235" s="131">
        <f t="shared" si="56"/>
        <v>0</v>
      </c>
      <c r="W235" s="428">
        <f t="shared" si="57"/>
        <v>0</v>
      </c>
      <c r="X235" s="131"/>
      <c r="Y235" s="131"/>
      <c r="Z235" s="131"/>
      <c r="AA235" s="131"/>
    </row>
    <row r="236" spans="1:27" s="311" customFormat="1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26"/>
      <c r="P236" s="426"/>
      <c r="Q236" s="426"/>
      <c r="R236" s="426"/>
      <c r="S236" s="426"/>
      <c r="T236" s="426"/>
      <c r="U236" s="426"/>
      <c r="V236" s="131">
        <f t="shared" si="56"/>
        <v>0</v>
      </c>
      <c r="W236" s="428" t="str">
        <f t="shared" si="57"/>
        <v/>
      </c>
      <c r="X236" s="131"/>
      <c r="Y236" s="131"/>
      <c r="Z236" s="131"/>
      <c r="AA236" s="131"/>
    </row>
    <row r="237" spans="1:27" s="311" customFormat="1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26"/>
      <c r="P237" s="426"/>
      <c r="Q237" s="426"/>
      <c r="R237" s="426"/>
      <c r="S237" s="426"/>
      <c r="T237" s="426"/>
      <c r="U237" s="426"/>
      <c r="V237" s="131">
        <f t="shared" si="56"/>
        <v>0</v>
      </c>
      <c r="W237" s="428" t="str">
        <f t="shared" si="57"/>
        <v/>
      </c>
      <c r="X237" s="131"/>
      <c r="Y237" s="131"/>
      <c r="Z237" s="131"/>
      <c r="AA237" s="131"/>
    </row>
    <row r="238" spans="1:27" s="311" customFormat="1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3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26"/>
      <c r="P238" s="426"/>
      <c r="Q238" s="426"/>
      <c r="R238" s="426"/>
      <c r="S238" s="426"/>
      <c r="T238" s="426"/>
      <c r="U238" s="426"/>
      <c r="V238" s="131"/>
      <c r="W238" s="428"/>
      <c r="X238" s="131"/>
      <c r="Y238" s="131"/>
      <c r="Z238" s="131"/>
      <c r="AA238" s="131"/>
    </row>
    <row r="239" spans="1:27" s="311" customFormat="1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3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26"/>
      <c r="P239" s="426"/>
      <c r="Q239" s="426"/>
      <c r="R239" s="426"/>
      <c r="S239" s="426"/>
      <c r="T239" s="426"/>
      <c r="U239" s="426"/>
      <c r="V239" s="131"/>
      <c r="W239" s="428"/>
      <c r="X239" s="131"/>
      <c r="Y239" s="131"/>
      <c r="Z239" s="131"/>
      <c r="AA239" s="131"/>
    </row>
    <row r="240" spans="1:27" s="311" customFormat="1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26"/>
      <c r="P240" s="426"/>
      <c r="Q240" s="426"/>
      <c r="R240" s="426"/>
      <c r="S240" s="426"/>
      <c r="T240" s="426"/>
      <c r="U240" s="426"/>
      <c r="V240" s="131">
        <f>SUM(X240:AA240)</f>
        <v>0</v>
      </c>
      <c r="W240" s="428" t="str">
        <f>IF(ISERROR(V240/G240),"",V240/G240)</f>
        <v/>
      </c>
      <c r="X240" s="131"/>
      <c r="Y240" s="131"/>
      <c r="Z240" s="131"/>
      <c r="AA240" s="131"/>
    </row>
    <row r="241" spans="1:27" s="311" customFormat="1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>
        <v>20170215</v>
      </c>
      <c r="G241" s="127">
        <v>639</v>
      </c>
      <c r="H241" s="430">
        <f t="shared" si="51"/>
        <v>3214.17</v>
      </c>
      <c r="I241" s="128">
        <f>5*5</f>
        <v>25</v>
      </c>
      <c r="J241" s="128">
        <f t="array" ref="J241">IF(ISERROR(G241/I241),"",G241/I241)</f>
        <v>25.56</v>
      </c>
      <c r="K241" s="130">
        <f t="array" ref="K241">IF(ISERROR(G241/L241),"",G241/L241)</f>
        <v>29.720930232558139</v>
      </c>
      <c r="L241" s="128">
        <v>21.5</v>
      </c>
      <c r="M241" s="108">
        <f t="shared" si="58"/>
        <v>-4.720930232558139</v>
      </c>
      <c r="N241" s="128">
        <f>SUM(O241:U241)</f>
        <v>0</v>
      </c>
      <c r="O241" s="426"/>
      <c r="P241" s="426"/>
      <c r="Q241" s="426"/>
      <c r="R241" s="426"/>
      <c r="S241" s="426"/>
      <c r="T241" s="426"/>
      <c r="U241" s="426"/>
      <c r="V241" s="131">
        <f>SUM(X241:AA241)</f>
        <v>0</v>
      </c>
      <c r="W241" s="42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1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22"/>
      <c r="P242" s="422"/>
      <c r="Q242" s="422"/>
      <c r="R242" s="422"/>
      <c r="S242" s="422"/>
      <c r="T242" s="422"/>
      <c r="U242" s="42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1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22"/>
      <c r="P243" s="422"/>
      <c r="Q243" s="422"/>
      <c r="R243" s="422"/>
      <c r="S243" s="422"/>
      <c r="T243" s="422"/>
      <c r="U243" s="42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1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22"/>
      <c r="P244" s="422"/>
      <c r="Q244" s="422"/>
      <c r="R244" s="422"/>
      <c r="S244" s="422"/>
      <c r="T244" s="422"/>
      <c r="U244" s="42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1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22"/>
      <c r="P245" s="422"/>
      <c r="Q245" s="422"/>
      <c r="R245" s="422"/>
      <c r="S245" s="422"/>
      <c r="T245" s="422"/>
      <c r="U245" s="42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1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22"/>
      <c r="P246" s="422"/>
      <c r="Q246" s="422"/>
      <c r="R246" s="422"/>
      <c r="S246" s="422"/>
      <c r="T246" s="422"/>
      <c r="U246" s="42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1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22"/>
      <c r="P247" s="422"/>
      <c r="Q247" s="422"/>
      <c r="R247" s="422"/>
      <c r="S247" s="422"/>
      <c r="T247" s="422"/>
      <c r="U247" s="42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1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22"/>
      <c r="P248" s="422"/>
      <c r="Q248" s="422"/>
      <c r="R248" s="422"/>
      <c r="S248" s="422"/>
      <c r="T248" s="422"/>
      <c r="U248" s="42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1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22"/>
      <c r="P249" s="422"/>
      <c r="Q249" s="422"/>
      <c r="R249" s="422"/>
      <c r="S249" s="422"/>
      <c r="T249" s="422"/>
      <c r="U249" s="42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1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22"/>
      <c r="P250" s="422"/>
      <c r="Q250" s="422"/>
      <c r="R250" s="422"/>
      <c r="S250" s="422"/>
      <c r="T250" s="422"/>
      <c r="U250" s="42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1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22"/>
      <c r="P251" s="422"/>
      <c r="Q251" s="422"/>
      <c r="R251" s="422"/>
      <c r="S251" s="422"/>
      <c r="T251" s="422"/>
      <c r="U251" s="42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1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22"/>
      <c r="P252" s="422"/>
      <c r="Q252" s="422"/>
      <c r="R252" s="422"/>
      <c r="S252" s="422"/>
      <c r="T252" s="422"/>
      <c r="U252" s="42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1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22"/>
      <c r="P253" s="422"/>
      <c r="Q253" s="422"/>
      <c r="R253" s="422"/>
      <c r="S253" s="422"/>
      <c r="T253" s="422"/>
      <c r="U253" s="42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1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22"/>
      <c r="P254" s="422"/>
      <c r="Q254" s="422"/>
      <c r="R254" s="422"/>
      <c r="S254" s="422"/>
      <c r="T254" s="422"/>
      <c r="U254" s="42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1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22"/>
      <c r="P255" s="422"/>
      <c r="Q255" s="422"/>
      <c r="R255" s="422"/>
      <c r="S255" s="422"/>
      <c r="T255" s="422"/>
      <c r="U255" s="42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1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22"/>
      <c r="P256" s="422"/>
      <c r="Q256" s="422"/>
      <c r="R256" s="422"/>
      <c r="S256" s="422"/>
      <c r="T256" s="422"/>
      <c r="U256" s="422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423" t="s">
        <v>202</v>
      </c>
      <c r="D257" s="141"/>
      <c r="E257" s="141"/>
      <c r="F257" s="141"/>
      <c r="G257" s="143">
        <f>SUM(G200:G256)</f>
        <v>2373</v>
      </c>
      <c r="H257" s="144">
        <f>SUM(H200:H256)</f>
        <v>11936.19</v>
      </c>
      <c r="I257" s="144">
        <f>SUM(I200:I256)</f>
        <v>46</v>
      </c>
      <c r="J257" s="129">
        <f t="array" ref="J257">IF(ISERROR(G257/I257),"",G257/I257)</f>
        <v>51.586956521739133</v>
      </c>
      <c r="K257" s="144">
        <f>SUM(K200:K256)</f>
        <v>63.304007155635063</v>
      </c>
      <c r="L257" s="145"/>
      <c r="M257" s="148">
        <f t="shared" ref="M257:V257" si="59">SUM(M200:M256)</f>
        <v>-17.304007155635063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13" t="s">
        <v>217</v>
      </c>
      <c r="C258" s="125" t="s">
        <v>179</v>
      </c>
      <c r="D258" s="107">
        <v>5.03</v>
      </c>
      <c r="E258" s="107"/>
      <c r="F258" s="107"/>
      <c r="G258" s="127"/>
      <c r="H258" s="41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22"/>
      <c r="P258" s="422"/>
      <c r="Q258" s="422"/>
      <c r="R258" s="422"/>
      <c r="S258" s="422"/>
      <c r="T258" s="422"/>
      <c r="U258" s="42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13" t="s">
        <v>217</v>
      </c>
      <c r="C259" s="125" t="s">
        <v>186</v>
      </c>
      <c r="D259" s="107">
        <v>5.03</v>
      </c>
      <c r="E259" s="107"/>
      <c r="F259" s="107"/>
      <c r="G259" s="127"/>
      <c r="H259" s="41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22"/>
      <c r="P259" s="422"/>
      <c r="Q259" s="422"/>
      <c r="R259" s="422"/>
      <c r="S259" s="422"/>
      <c r="T259" s="422"/>
      <c r="U259" s="42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13" t="s">
        <v>217</v>
      </c>
      <c r="C260" s="125" t="s">
        <v>204</v>
      </c>
      <c r="D260" s="107">
        <v>5.03</v>
      </c>
      <c r="E260" s="107"/>
      <c r="F260" s="107"/>
      <c r="G260" s="127"/>
      <c r="H260" s="41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22"/>
      <c r="P260" s="422"/>
      <c r="Q260" s="422"/>
      <c r="R260" s="422"/>
      <c r="S260" s="422"/>
      <c r="T260" s="422"/>
      <c r="U260" s="42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1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22"/>
      <c r="P261" s="422"/>
      <c r="Q261" s="422"/>
      <c r="R261" s="422"/>
      <c r="S261" s="422"/>
      <c r="T261" s="422"/>
      <c r="U261" s="42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1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22"/>
      <c r="P262" s="422"/>
      <c r="Q262" s="422"/>
      <c r="R262" s="422"/>
      <c r="S262" s="422"/>
      <c r="T262" s="422"/>
      <c r="U262" s="42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1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22"/>
      <c r="P263" s="422"/>
      <c r="Q263" s="422"/>
      <c r="R263" s="422"/>
      <c r="S263" s="422"/>
      <c r="T263" s="422"/>
      <c r="U263" s="42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1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22"/>
      <c r="P264" s="422"/>
      <c r="Q264" s="422"/>
      <c r="R264" s="422"/>
      <c r="S264" s="422"/>
      <c r="T264" s="422"/>
      <c r="U264" s="42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1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22"/>
      <c r="P265" s="422"/>
      <c r="Q265" s="422"/>
      <c r="R265" s="422"/>
      <c r="S265" s="422"/>
      <c r="T265" s="422"/>
      <c r="U265" s="42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1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22"/>
      <c r="P266" s="422"/>
      <c r="Q266" s="422"/>
      <c r="R266" s="422"/>
      <c r="S266" s="422"/>
      <c r="T266" s="422"/>
      <c r="U266" s="42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1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22"/>
      <c r="P267" s="422"/>
      <c r="Q267" s="422"/>
      <c r="R267" s="422"/>
      <c r="S267" s="422"/>
      <c r="T267" s="422"/>
      <c r="U267" s="42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1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22"/>
      <c r="P268" s="422"/>
      <c r="Q268" s="422"/>
      <c r="R268" s="422"/>
      <c r="S268" s="422"/>
      <c r="T268" s="422"/>
      <c r="U268" s="42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1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22"/>
      <c r="P269" s="422"/>
      <c r="Q269" s="422"/>
      <c r="R269" s="422"/>
      <c r="S269" s="422"/>
      <c r="T269" s="422"/>
      <c r="U269" s="42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1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22"/>
      <c r="P270" s="422"/>
      <c r="Q270" s="422"/>
      <c r="R270" s="422"/>
      <c r="S270" s="422"/>
      <c r="T270" s="422"/>
      <c r="U270" s="42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1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22"/>
      <c r="P271" s="422"/>
      <c r="Q271" s="422"/>
      <c r="R271" s="422"/>
      <c r="S271" s="422"/>
      <c r="T271" s="422"/>
      <c r="U271" s="42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1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22"/>
      <c r="P272" s="422"/>
      <c r="Q272" s="422"/>
      <c r="R272" s="422"/>
      <c r="S272" s="422"/>
      <c r="T272" s="422"/>
      <c r="U272" s="42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1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22"/>
      <c r="P273" s="422"/>
      <c r="Q273" s="422"/>
      <c r="R273" s="422"/>
      <c r="S273" s="422"/>
      <c r="T273" s="422"/>
      <c r="U273" s="42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13" t="s">
        <v>222</v>
      </c>
      <c r="C274" s="125" t="s">
        <v>181</v>
      </c>
      <c r="D274" s="107">
        <v>9.36</v>
      </c>
      <c r="E274" s="107"/>
      <c r="F274" s="107"/>
      <c r="G274" s="127"/>
      <c r="H274" s="41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22"/>
      <c r="P274" s="422"/>
      <c r="Q274" s="422"/>
      <c r="R274" s="422"/>
      <c r="S274" s="422"/>
      <c r="T274" s="422"/>
      <c r="U274" s="42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13" t="s">
        <v>222</v>
      </c>
      <c r="C275" s="125" t="s">
        <v>179</v>
      </c>
      <c r="D275" s="107">
        <v>9.36</v>
      </c>
      <c r="E275" s="107"/>
      <c r="F275" s="107"/>
      <c r="G275" s="127"/>
      <c r="H275" s="41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22"/>
      <c r="P275" s="422"/>
      <c r="Q275" s="422"/>
      <c r="R275" s="422"/>
      <c r="S275" s="422"/>
      <c r="T275" s="422"/>
      <c r="U275" s="42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13" t="s">
        <v>222</v>
      </c>
      <c r="C276" s="125" t="s">
        <v>221</v>
      </c>
      <c r="D276" s="107">
        <v>9.36</v>
      </c>
      <c r="E276" s="107"/>
      <c r="F276" s="107"/>
      <c r="G276" s="127"/>
      <c r="H276" s="41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22"/>
      <c r="P276" s="422"/>
      <c r="Q276" s="422"/>
      <c r="R276" s="422"/>
      <c r="S276" s="422"/>
      <c r="T276" s="422"/>
      <c r="U276" s="42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13" t="s">
        <v>222</v>
      </c>
      <c r="C277" s="125" t="s">
        <v>186</v>
      </c>
      <c r="D277" s="107">
        <v>9.36</v>
      </c>
      <c r="E277" s="107"/>
      <c r="F277" s="107"/>
      <c r="G277" s="127"/>
      <c r="H277" s="41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22"/>
      <c r="P277" s="422"/>
      <c r="Q277" s="422"/>
      <c r="R277" s="422"/>
      <c r="S277" s="422"/>
      <c r="T277" s="422"/>
      <c r="U277" s="42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13" t="s">
        <v>393</v>
      </c>
      <c r="C278" s="183" t="s">
        <v>395</v>
      </c>
      <c r="D278" s="107">
        <v>5</v>
      </c>
      <c r="E278" s="107"/>
      <c r="F278" s="107"/>
      <c r="G278" s="127"/>
      <c r="H278" s="41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22"/>
      <c r="P278" s="422"/>
      <c r="Q278" s="422"/>
      <c r="R278" s="422"/>
      <c r="S278" s="422"/>
      <c r="T278" s="422"/>
      <c r="U278" s="42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13" t="s">
        <v>393</v>
      </c>
      <c r="C279" s="183" t="s">
        <v>402</v>
      </c>
      <c r="D279" s="107">
        <v>5</v>
      </c>
      <c r="E279" s="107"/>
      <c r="F279" s="107"/>
      <c r="G279" s="127"/>
      <c r="H279" s="41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22"/>
      <c r="P279" s="422"/>
      <c r="Q279" s="422"/>
      <c r="R279" s="422"/>
      <c r="S279" s="422"/>
      <c r="T279" s="422"/>
      <c r="U279" s="42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13" t="s">
        <v>404</v>
      </c>
      <c r="C280" s="183" t="s">
        <v>405</v>
      </c>
      <c r="D280" s="107">
        <v>5</v>
      </c>
      <c r="E280" s="107"/>
      <c r="F280" s="107"/>
      <c r="G280" s="127"/>
      <c r="H280" s="41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22"/>
      <c r="P280" s="422"/>
      <c r="Q280" s="422"/>
      <c r="R280" s="422"/>
      <c r="S280" s="422"/>
      <c r="T280" s="422"/>
      <c r="U280" s="42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13" t="s">
        <v>342</v>
      </c>
      <c r="C281" s="183" t="s">
        <v>372</v>
      </c>
      <c r="D281" s="107">
        <v>5</v>
      </c>
      <c r="E281" s="107"/>
      <c r="F281" s="107"/>
      <c r="G281" s="127"/>
      <c r="H281" s="41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22"/>
      <c r="P281" s="422"/>
      <c r="Q281" s="422"/>
      <c r="R281" s="422"/>
      <c r="S281" s="422"/>
      <c r="T281" s="422"/>
      <c r="U281" s="42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13" t="s">
        <v>343</v>
      </c>
      <c r="C282" s="125" t="s">
        <v>345</v>
      </c>
      <c r="D282" s="107">
        <v>5</v>
      </c>
      <c r="E282" s="107"/>
      <c r="F282" s="107"/>
      <c r="G282" s="127"/>
      <c r="H282" s="41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22"/>
      <c r="P282" s="422"/>
      <c r="Q282" s="422"/>
      <c r="R282" s="422"/>
      <c r="S282" s="422"/>
      <c r="T282" s="422"/>
      <c r="U282" s="42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13" t="s">
        <v>343</v>
      </c>
      <c r="C283" s="125" t="s">
        <v>347</v>
      </c>
      <c r="D283" s="107">
        <v>5</v>
      </c>
      <c r="E283" s="107"/>
      <c r="F283" s="107"/>
      <c r="G283" s="127"/>
      <c r="H283" s="41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22"/>
      <c r="P283" s="422"/>
      <c r="Q283" s="422"/>
      <c r="R283" s="422"/>
      <c r="S283" s="422"/>
      <c r="T283" s="422"/>
      <c r="U283" s="42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1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22"/>
      <c r="P284" s="422"/>
      <c r="Q284" s="422"/>
      <c r="R284" s="422"/>
      <c r="S284" s="422"/>
      <c r="T284" s="422"/>
      <c r="U284" s="42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1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22"/>
      <c r="P285" s="422"/>
      <c r="Q285" s="422"/>
      <c r="R285" s="422"/>
      <c r="S285" s="422"/>
      <c r="T285" s="422"/>
      <c r="U285" s="42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1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22"/>
      <c r="P286" s="422"/>
      <c r="Q286" s="422"/>
      <c r="R286" s="422"/>
      <c r="S286" s="422"/>
      <c r="T286" s="422"/>
      <c r="U286" s="42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1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22"/>
      <c r="P287" s="422"/>
      <c r="Q287" s="422"/>
      <c r="R287" s="422"/>
      <c r="S287" s="422"/>
      <c r="T287" s="422"/>
      <c r="U287" s="42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1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22"/>
      <c r="P288" s="422"/>
      <c r="Q288" s="422"/>
      <c r="R288" s="422"/>
      <c r="S288" s="422"/>
      <c r="T288" s="422"/>
      <c r="U288" s="42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1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22"/>
      <c r="P289" s="422"/>
      <c r="Q289" s="422"/>
      <c r="R289" s="422"/>
      <c r="S289" s="422"/>
      <c r="T289" s="422"/>
      <c r="U289" s="42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1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22"/>
      <c r="P290" s="422"/>
      <c r="Q290" s="422"/>
      <c r="R290" s="422"/>
      <c r="S290" s="422"/>
      <c r="T290" s="422"/>
      <c r="U290" s="42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14">
        <f>D291*G291</f>
        <v>0</v>
      </c>
      <c r="I291" s="128"/>
      <c r="J291" s="129" t="str">
        <f t="array" ref="J291">IF(ISERROR(G291/I291),"",G291/I291)</f>
        <v/>
      </c>
      <c r="K291" s="41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22"/>
      <c r="P291" s="422"/>
      <c r="Q291" s="422"/>
      <c r="R291" s="422"/>
      <c r="S291" s="422"/>
      <c r="T291" s="422"/>
      <c r="U291" s="42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37" t="s">
        <v>224</v>
      </c>
      <c r="B292" s="538"/>
      <c r="C292" s="423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1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22"/>
      <c r="P293" s="422"/>
      <c r="Q293" s="422"/>
      <c r="R293" s="422"/>
      <c r="S293" s="422"/>
      <c r="T293" s="422"/>
      <c r="U293" s="42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1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22"/>
      <c r="P294" s="422"/>
      <c r="Q294" s="422"/>
      <c r="R294" s="422"/>
      <c r="S294" s="422"/>
      <c r="T294" s="422"/>
      <c r="U294" s="42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1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22"/>
      <c r="P295" s="422"/>
      <c r="Q295" s="422"/>
      <c r="R295" s="422"/>
      <c r="S295" s="422"/>
      <c r="T295" s="422"/>
      <c r="U295" s="42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1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22"/>
      <c r="P296" s="422"/>
      <c r="Q296" s="422"/>
      <c r="R296" s="422"/>
      <c r="S296" s="422"/>
      <c r="T296" s="422"/>
      <c r="U296" s="42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19" t="s">
        <v>203</v>
      </c>
      <c r="D297" s="107">
        <v>5.03</v>
      </c>
      <c r="E297" s="107"/>
      <c r="F297" s="107"/>
      <c r="G297" s="150"/>
      <c r="H297" s="41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22"/>
      <c r="P297" s="422"/>
      <c r="Q297" s="422"/>
      <c r="R297" s="422"/>
      <c r="S297" s="422"/>
      <c r="T297" s="422"/>
      <c r="U297" s="42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1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22"/>
      <c r="P298" s="422"/>
      <c r="Q298" s="422"/>
      <c r="R298" s="422"/>
      <c r="S298" s="422"/>
      <c r="T298" s="422"/>
      <c r="U298" s="42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1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22"/>
      <c r="P299" s="422"/>
      <c r="Q299" s="422"/>
      <c r="R299" s="422"/>
      <c r="S299" s="422"/>
      <c r="T299" s="422"/>
      <c r="U299" s="42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19" t="s">
        <v>228</v>
      </c>
      <c r="D300" s="107">
        <v>5.03</v>
      </c>
      <c r="E300" s="107"/>
      <c r="F300" s="107"/>
      <c r="G300" s="127"/>
      <c r="H300" s="41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22"/>
      <c r="P300" s="422"/>
      <c r="Q300" s="422"/>
      <c r="R300" s="422"/>
      <c r="S300" s="422"/>
      <c r="T300" s="422"/>
      <c r="U300" s="42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19" t="s">
        <v>212</v>
      </c>
      <c r="D301" s="107">
        <v>5.03</v>
      </c>
      <c r="E301" s="107"/>
      <c r="F301" s="107"/>
      <c r="G301" s="127"/>
      <c r="H301" s="41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22"/>
      <c r="P301" s="422"/>
      <c r="Q301" s="422"/>
      <c r="R301" s="422"/>
      <c r="S301" s="422"/>
      <c r="T301" s="422"/>
      <c r="U301" s="42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19" t="s">
        <v>203</v>
      </c>
      <c r="D302" s="107">
        <v>5.03</v>
      </c>
      <c r="E302" s="107"/>
      <c r="F302" s="107"/>
      <c r="G302" s="127"/>
      <c r="H302" s="41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22"/>
      <c r="P302" s="422"/>
      <c r="Q302" s="422"/>
      <c r="R302" s="422"/>
      <c r="S302" s="422"/>
      <c r="T302" s="422"/>
      <c r="U302" s="42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19" t="s">
        <v>186</v>
      </c>
      <c r="D303" s="107">
        <v>5.03</v>
      </c>
      <c r="E303" s="107"/>
      <c r="F303" s="107"/>
      <c r="G303" s="127"/>
      <c r="H303" s="41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22"/>
      <c r="P303" s="422"/>
      <c r="Q303" s="422"/>
      <c r="R303" s="422"/>
      <c r="S303" s="422"/>
      <c r="T303" s="422"/>
      <c r="U303" s="42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19" t="s">
        <v>228</v>
      </c>
      <c r="D304" s="107">
        <v>5.03</v>
      </c>
      <c r="E304" s="107"/>
      <c r="F304" s="107"/>
      <c r="G304" s="127"/>
      <c r="H304" s="41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22"/>
      <c r="P304" s="422"/>
      <c r="Q304" s="422"/>
      <c r="R304" s="422"/>
      <c r="S304" s="422"/>
      <c r="T304" s="422"/>
      <c r="U304" s="42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19" t="s">
        <v>199</v>
      </c>
      <c r="D305" s="107">
        <v>5.03</v>
      </c>
      <c r="E305" s="107"/>
      <c r="F305" s="107"/>
      <c r="G305" s="127"/>
      <c r="H305" s="41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22"/>
      <c r="P305" s="422"/>
      <c r="Q305" s="422"/>
      <c r="R305" s="422"/>
      <c r="S305" s="422"/>
      <c r="T305" s="422"/>
      <c r="U305" s="42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1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22"/>
      <c r="P306" s="422"/>
      <c r="Q306" s="422"/>
      <c r="R306" s="422"/>
      <c r="S306" s="422"/>
      <c r="T306" s="422"/>
      <c r="U306" s="42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1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22"/>
      <c r="P307" s="422"/>
      <c r="Q307" s="422"/>
      <c r="R307" s="422"/>
      <c r="S307" s="422"/>
      <c r="T307" s="422"/>
      <c r="U307" s="42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423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1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22"/>
      <c r="P309" s="422"/>
      <c r="Q309" s="422"/>
      <c r="R309" s="422"/>
      <c r="S309" s="422"/>
      <c r="T309" s="422"/>
      <c r="U309" s="42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1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22"/>
      <c r="P310" s="422"/>
      <c r="Q310" s="422"/>
      <c r="R310" s="422"/>
      <c r="S310" s="422"/>
      <c r="T310" s="422"/>
      <c r="U310" s="42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1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22"/>
      <c r="P311" s="422"/>
      <c r="Q311" s="422"/>
      <c r="R311" s="422"/>
      <c r="S311" s="422"/>
      <c r="T311" s="422"/>
      <c r="U311" s="42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1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22"/>
      <c r="P312" s="422"/>
      <c r="Q312" s="422"/>
      <c r="R312" s="422"/>
      <c r="S312" s="422"/>
      <c r="T312" s="422"/>
      <c r="U312" s="42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1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22"/>
      <c r="P313" s="422"/>
      <c r="Q313" s="422"/>
      <c r="R313" s="422"/>
      <c r="S313" s="422"/>
      <c r="T313" s="422"/>
      <c r="U313" s="42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1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22"/>
      <c r="P314" s="422"/>
      <c r="Q314" s="422"/>
      <c r="R314" s="422"/>
      <c r="S314" s="422"/>
      <c r="T314" s="422"/>
      <c r="U314" s="42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1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22"/>
      <c r="P315" s="422"/>
      <c r="Q315" s="422"/>
      <c r="R315" s="422"/>
      <c r="S315" s="422"/>
      <c r="T315" s="422"/>
      <c r="U315" s="42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1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22"/>
      <c r="P316" s="422"/>
      <c r="Q316" s="422"/>
      <c r="R316" s="422"/>
      <c r="S316" s="422"/>
      <c r="T316" s="422"/>
      <c r="U316" s="42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14">
        <f t="shared" si="75"/>
        <v>0</v>
      </c>
      <c r="I317" s="128"/>
      <c r="J317" s="129"/>
      <c r="K317" s="130"/>
      <c r="L317" s="128"/>
      <c r="M317" s="108"/>
      <c r="N317" s="129"/>
      <c r="O317" s="422"/>
      <c r="P317" s="422"/>
      <c r="Q317" s="422"/>
      <c r="R317" s="422"/>
      <c r="S317" s="422"/>
      <c r="T317" s="422"/>
      <c r="U317" s="42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1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22"/>
      <c r="P318" s="422"/>
      <c r="Q318" s="422"/>
      <c r="R318" s="422"/>
      <c r="S318" s="422"/>
      <c r="T318" s="422"/>
      <c r="U318" s="42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23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20"/>
      <c r="D320" s="107">
        <v>3.65</v>
      </c>
      <c r="E320" s="107"/>
      <c r="F320" s="105"/>
      <c r="G320" s="127"/>
      <c r="H320" s="414">
        <f t="shared" ref="H320:H329" si="83">D320*G320</f>
        <v>0</v>
      </c>
      <c r="I320" s="128"/>
      <c r="J320" s="129" t="str">
        <f t="array" ref="J320">IF(ISERROR(G320/I320),"",G320/I320)</f>
        <v/>
      </c>
      <c r="K320" s="41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22"/>
      <c r="P320" s="422"/>
      <c r="Q320" s="422"/>
      <c r="R320" s="422"/>
      <c r="S320" s="422"/>
      <c r="T320" s="422"/>
      <c r="U320" s="42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20"/>
      <c r="D321" s="107">
        <v>6.58</v>
      </c>
      <c r="E321" s="107"/>
      <c r="F321" s="107"/>
      <c r="G321" s="127"/>
      <c r="H321" s="41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22"/>
      <c r="P321" s="422"/>
      <c r="Q321" s="422"/>
      <c r="R321" s="422"/>
      <c r="S321" s="422"/>
      <c r="T321" s="422"/>
      <c r="U321" s="42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20"/>
      <c r="D322" s="107">
        <v>7.8</v>
      </c>
      <c r="E322" s="107"/>
      <c r="F322" s="107"/>
      <c r="G322" s="127"/>
      <c r="H322" s="41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22"/>
      <c r="P322" s="422"/>
      <c r="Q322" s="422"/>
      <c r="R322" s="422"/>
      <c r="S322" s="422"/>
      <c r="T322" s="422"/>
      <c r="U322" s="42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20"/>
      <c r="D323" s="107">
        <v>4.4000000000000004</v>
      </c>
      <c r="E323" s="107"/>
      <c r="F323" s="107"/>
      <c r="G323" s="127"/>
      <c r="H323" s="41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22"/>
      <c r="P323" s="422"/>
      <c r="Q323" s="422"/>
      <c r="R323" s="422"/>
      <c r="S323" s="422"/>
      <c r="T323" s="422"/>
      <c r="U323" s="42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20"/>
      <c r="D324" s="107"/>
      <c r="E324" s="107"/>
      <c r="F324" s="107"/>
      <c r="G324" s="127"/>
      <c r="H324" s="41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22"/>
      <c r="P324" s="422"/>
      <c r="Q324" s="422"/>
      <c r="R324" s="422"/>
      <c r="S324" s="422"/>
      <c r="T324" s="422"/>
      <c r="U324" s="42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20" t="s">
        <v>239</v>
      </c>
      <c r="C325" s="420" t="s">
        <v>179</v>
      </c>
      <c r="D325" s="107">
        <v>6.04</v>
      </c>
      <c r="E325" s="107"/>
      <c r="F325" s="107"/>
      <c r="G325" s="127"/>
      <c r="H325" s="41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22"/>
      <c r="P325" s="422"/>
      <c r="Q325" s="422"/>
      <c r="R325" s="422"/>
      <c r="S325" s="422"/>
      <c r="T325" s="422"/>
      <c r="U325" s="42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20" t="s">
        <v>239</v>
      </c>
      <c r="C326" s="420" t="s">
        <v>186</v>
      </c>
      <c r="D326" s="107">
        <v>6.04</v>
      </c>
      <c r="E326" s="107"/>
      <c r="F326" s="107"/>
      <c r="G326" s="127"/>
      <c r="H326" s="41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22"/>
      <c r="P326" s="422"/>
      <c r="Q326" s="422"/>
      <c r="R326" s="422"/>
      <c r="S326" s="422"/>
      <c r="T326" s="422"/>
      <c r="U326" s="42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20" t="s">
        <v>440</v>
      </c>
      <c r="C327" s="420" t="s">
        <v>179</v>
      </c>
      <c r="D327" s="107">
        <v>6</v>
      </c>
      <c r="E327" s="107"/>
      <c r="F327" s="107"/>
      <c r="G327" s="127"/>
      <c r="H327" s="414">
        <f t="shared" si="83"/>
        <v>0</v>
      </c>
      <c r="I327" s="128"/>
      <c r="J327" s="129"/>
      <c r="K327" s="130"/>
      <c r="L327" s="128"/>
      <c r="M327" s="108"/>
      <c r="N327" s="129"/>
      <c r="O327" s="422"/>
      <c r="P327" s="422"/>
      <c r="Q327" s="422"/>
      <c r="R327" s="422"/>
      <c r="S327" s="422"/>
      <c r="T327" s="422"/>
      <c r="U327" s="42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20" t="s">
        <v>440</v>
      </c>
      <c r="C328" s="420" t="s">
        <v>60</v>
      </c>
      <c r="D328" s="107">
        <v>6</v>
      </c>
      <c r="E328" s="107"/>
      <c r="F328" s="107"/>
      <c r="G328" s="127"/>
      <c r="H328" s="41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22"/>
      <c r="P328" s="422"/>
      <c r="Q328" s="422"/>
      <c r="R328" s="422"/>
      <c r="S328" s="422"/>
      <c r="T328" s="422"/>
      <c r="U328" s="42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13" t="s">
        <v>240</v>
      </c>
      <c r="C329" s="125"/>
      <c r="D329" s="107">
        <v>7.3</v>
      </c>
      <c r="E329" s="107"/>
      <c r="F329" s="107"/>
      <c r="G329" s="127"/>
      <c r="H329" s="414">
        <f t="shared" si="83"/>
        <v>0</v>
      </c>
      <c r="I329" s="128"/>
      <c r="J329" s="129"/>
      <c r="K329" s="130"/>
      <c r="L329" s="128"/>
      <c r="M329" s="108"/>
      <c r="N329" s="129"/>
      <c r="O329" s="422"/>
      <c r="P329" s="422"/>
      <c r="Q329" s="422"/>
      <c r="R329" s="422"/>
      <c r="S329" s="422"/>
      <c r="T329" s="422"/>
      <c r="U329" s="42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13" t="s">
        <v>241</v>
      </c>
      <c r="C330" s="125"/>
      <c r="D330" s="107">
        <f>78*120/1000</f>
        <v>9.36</v>
      </c>
      <c r="E330" s="107"/>
      <c r="F330" s="107"/>
      <c r="G330" s="127"/>
      <c r="H330" s="41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22"/>
      <c r="P330" s="422"/>
      <c r="Q330" s="422"/>
      <c r="R330" s="422"/>
      <c r="S330" s="422"/>
      <c r="T330" s="422"/>
      <c r="U330" s="42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13" t="s">
        <v>242</v>
      </c>
      <c r="C331" s="125"/>
      <c r="D331" s="107">
        <v>4.5</v>
      </c>
      <c r="E331" s="107"/>
      <c r="F331" s="107"/>
      <c r="G331" s="127"/>
      <c r="H331" s="41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22"/>
      <c r="P331" s="422"/>
      <c r="Q331" s="422"/>
      <c r="R331" s="422"/>
      <c r="S331" s="422"/>
      <c r="T331" s="422"/>
      <c r="U331" s="42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13" t="s">
        <v>243</v>
      </c>
      <c r="C332" s="125"/>
      <c r="D332" s="107">
        <v>4.5</v>
      </c>
      <c r="E332" s="107"/>
      <c r="F332" s="107"/>
      <c r="G332" s="127"/>
      <c r="H332" s="41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22"/>
      <c r="P332" s="422"/>
      <c r="Q332" s="422"/>
      <c r="R332" s="422"/>
      <c r="S332" s="422"/>
      <c r="T332" s="422"/>
      <c r="U332" s="42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1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22"/>
      <c r="P333" s="422"/>
      <c r="Q333" s="422"/>
      <c r="R333" s="422"/>
      <c r="S333" s="422"/>
      <c r="T333" s="422"/>
      <c r="U333" s="42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37" t="s">
        <v>244</v>
      </c>
      <c r="B334" s="538"/>
      <c r="C334" s="423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2373</v>
      </c>
      <c r="H335" s="152">
        <f>SUM(H199,H257,H292,H308,H319,H334)</f>
        <v>11936.19</v>
      </c>
      <c r="I335" s="152">
        <f>SUM(I199,I257,I292,I308,I319,I334)</f>
        <v>46</v>
      </c>
      <c r="J335" s="153">
        <f t="array" ref="J335">IF(ISERROR(G335/I335),"",G335/I335)</f>
        <v>51.586956521739133</v>
      </c>
      <c r="K335" s="152">
        <f>SUM(K199,K257,K292,K308,K319,K334)</f>
        <v>63.304007155635063</v>
      </c>
      <c r="L335" s="153">
        <f>IF(ISERROR(G335/K335),"",G335/K335)</f>
        <v>37.485778651672057</v>
      </c>
      <c r="M335" s="152">
        <f t="shared" ref="M335:AA335" si="85">SUM(M199,M257,M292,M308,M319,M334)</f>
        <v>-17.304007155635063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16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16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16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16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16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16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16">
        <f>G335</f>
        <v>2373</v>
      </c>
      <c r="C342" s="513" t="s">
        <v>269</v>
      </c>
      <c r="D342" s="512"/>
      <c r="E342" s="503">
        <f>H335</f>
        <v>11936.19</v>
      </c>
      <c r="F342" s="503"/>
      <c r="G342" s="503" t="s">
        <v>270</v>
      </c>
      <c r="H342" s="503"/>
      <c r="I342" s="531">
        <f>L335</f>
        <v>37.485778651672057</v>
      </c>
      <c r="J342" s="531"/>
      <c r="K342" s="533" t="s">
        <v>271</v>
      </c>
      <c r="L342" s="533"/>
      <c r="M342" s="531">
        <f>J335</f>
        <v>51.586956521739133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16">
        <f>I335+C341</f>
        <v>48</v>
      </c>
      <c r="C343" s="510" t="s">
        <v>251</v>
      </c>
      <c r="D343" s="511"/>
      <c r="E343" s="528">
        <f>K335+I341</f>
        <v>93.304007155635063</v>
      </c>
      <c r="F343" s="528"/>
      <c r="G343" s="503" t="s">
        <v>274</v>
      </c>
      <c r="H343" s="503"/>
      <c r="I343" s="531">
        <f>B343-E343</f>
        <v>-45.304007155635063</v>
      </c>
      <c r="J343" s="531"/>
      <c r="K343" s="533" t="s">
        <v>275</v>
      </c>
      <c r="L343" s="533"/>
      <c r="M343" s="534">
        <f>IF(ISERROR(I343/E343),"",I343/E343)</f>
        <v>-0.48555264170022244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16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420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13" t="s">
        <v>178</v>
      </c>
      <c r="C349" s="125" t="s">
        <v>179</v>
      </c>
      <c r="D349" s="107">
        <v>5.03</v>
      </c>
      <c r="E349" s="107"/>
      <c r="F349" s="107"/>
      <c r="G349" s="127"/>
      <c r="H349" s="41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22"/>
      <c r="P349" s="422"/>
      <c r="Q349" s="422"/>
      <c r="R349" s="422"/>
      <c r="S349" s="422"/>
      <c r="T349" s="422"/>
      <c r="U349" s="42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1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22"/>
      <c r="P350" s="422"/>
      <c r="Q350" s="422"/>
      <c r="R350" s="422"/>
      <c r="S350" s="422"/>
      <c r="T350" s="422"/>
      <c r="U350" s="42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1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22"/>
      <c r="P351" s="422"/>
      <c r="Q351" s="422"/>
      <c r="R351" s="422"/>
      <c r="S351" s="422"/>
      <c r="T351" s="422"/>
      <c r="U351" s="42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1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22"/>
      <c r="P352" s="422"/>
      <c r="Q352" s="422"/>
      <c r="R352" s="422"/>
      <c r="S352" s="422"/>
      <c r="T352" s="422"/>
      <c r="U352" s="42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1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22"/>
      <c r="P353" s="422"/>
      <c r="Q353" s="422"/>
      <c r="R353" s="422"/>
      <c r="S353" s="422"/>
      <c r="T353" s="422"/>
      <c r="U353" s="42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14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22"/>
      <c r="P354" s="422"/>
      <c r="Q354" s="422"/>
      <c r="R354" s="422"/>
      <c r="S354" s="422"/>
      <c r="T354" s="422"/>
      <c r="U354" s="42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1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22"/>
      <c r="P355" s="422"/>
      <c r="Q355" s="422"/>
      <c r="R355" s="422"/>
      <c r="S355" s="422"/>
      <c r="T355" s="422"/>
      <c r="U355" s="42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1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22"/>
      <c r="P356" s="422"/>
      <c r="Q356" s="422"/>
      <c r="R356" s="422"/>
      <c r="S356" s="422"/>
      <c r="T356" s="422"/>
      <c r="U356" s="42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14">
        <f t="shared" si="86"/>
        <v>0</v>
      </c>
      <c r="I357" s="41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22"/>
      <c r="P357" s="422"/>
      <c r="Q357" s="422"/>
      <c r="R357" s="422"/>
      <c r="S357" s="422"/>
      <c r="T357" s="422"/>
      <c r="U357" s="42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14">
        <f t="shared" si="86"/>
        <v>0</v>
      </c>
      <c r="I358" s="41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22"/>
      <c r="P358" s="422"/>
      <c r="Q358" s="422"/>
      <c r="R358" s="422"/>
      <c r="S358" s="422"/>
      <c r="T358" s="422"/>
      <c r="U358" s="42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14">
        <f t="shared" si="86"/>
        <v>0</v>
      </c>
      <c r="I359" s="414"/>
      <c r="J359" s="129"/>
      <c r="K359" s="130"/>
      <c r="L359" s="128"/>
      <c r="M359" s="108"/>
      <c r="N359" s="129"/>
      <c r="O359" s="422"/>
      <c r="P359" s="422"/>
      <c r="Q359" s="422"/>
      <c r="R359" s="422"/>
      <c r="S359" s="422"/>
      <c r="T359" s="422"/>
      <c r="U359" s="42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14">
        <f t="shared" si="86"/>
        <v>0</v>
      </c>
      <c r="I360" s="414"/>
      <c r="J360" s="129"/>
      <c r="K360" s="130"/>
      <c r="L360" s="128"/>
      <c r="M360" s="108"/>
      <c r="N360" s="129"/>
      <c r="O360" s="422"/>
      <c r="P360" s="422"/>
      <c r="Q360" s="422"/>
      <c r="R360" s="422"/>
      <c r="S360" s="422"/>
      <c r="T360" s="422"/>
      <c r="U360" s="42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1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22"/>
      <c r="P361" s="422"/>
      <c r="Q361" s="422"/>
      <c r="R361" s="422"/>
      <c r="S361" s="422"/>
      <c r="T361" s="422"/>
      <c r="U361" s="42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1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22"/>
      <c r="P362" s="422"/>
      <c r="Q362" s="422"/>
      <c r="R362" s="422"/>
      <c r="S362" s="422"/>
      <c r="T362" s="422"/>
      <c r="U362" s="42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1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22"/>
      <c r="P363" s="422"/>
      <c r="Q363" s="422"/>
      <c r="R363" s="422"/>
      <c r="S363" s="422"/>
      <c r="T363" s="422"/>
      <c r="U363" s="42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20" t="s">
        <v>190</v>
      </c>
      <c r="D364" s="107">
        <v>4.8</v>
      </c>
      <c r="E364" s="107"/>
      <c r="F364" s="107"/>
      <c r="G364" s="127"/>
      <c r="H364" s="41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22"/>
      <c r="P364" s="422"/>
      <c r="Q364" s="422"/>
      <c r="R364" s="422"/>
      <c r="S364" s="422"/>
      <c r="T364" s="422"/>
      <c r="U364" s="42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20" t="s">
        <v>187</v>
      </c>
      <c r="D365" s="107">
        <v>4.8</v>
      </c>
      <c r="E365" s="107"/>
      <c r="F365" s="107"/>
      <c r="G365" s="127"/>
      <c r="H365" s="41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22"/>
      <c r="P365" s="422"/>
      <c r="Q365" s="422"/>
      <c r="R365" s="422"/>
      <c r="S365" s="422"/>
      <c r="T365" s="422"/>
      <c r="U365" s="42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20" t="s">
        <v>179</v>
      </c>
      <c r="D366" s="107">
        <v>4.8</v>
      </c>
      <c r="E366" s="107"/>
      <c r="F366" s="107"/>
      <c r="G366" s="127"/>
      <c r="H366" s="41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22"/>
      <c r="P366" s="422"/>
      <c r="Q366" s="422"/>
      <c r="R366" s="422"/>
      <c r="S366" s="422"/>
      <c r="T366" s="422"/>
      <c r="U366" s="42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20" t="s">
        <v>199</v>
      </c>
      <c r="D367" s="107">
        <v>4.8</v>
      </c>
      <c r="E367" s="107"/>
      <c r="F367" s="107"/>
      <c r="G367" s="127"/>
      <c r="H367" s="41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22"/>
      <c r="P367" s="422"/>
      <c r="Q367" s="422"/>
      <c r="R367" s="422"/>
      <c r="S367" s="422"/>
      <c r="T367" s="422"/>
      <c r="U367" s="42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1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22"/>
      <c r="P368" s="422"/>
      <c r="Q368" s="422"/>
      <c r="R368" s="422"/>
      <c r="S368" s="422"/>
      <c r="T368" s="422"/>
      <c r="U368" s="42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1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22"/>
      <c r="P369" s="422"/>
      <c r="Q369" s="422"/>
      <c r="R369" s="422"/>
      <c r="S369" s="422"/>
      <c r="T369" s="422"/>
      <c r="U369" s="42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23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13" t="s">
        <v>206</v>
      </c>
      <c r="C371" s="125" t="s">
        <v>199</v>
      </c>
      <c r="D371" s="107">
        <v>5.03</v>
      </c>
      <c r="E371" s="107"/>
      <c r="F371" s="107"/>
      <c r="G371" s="127"/>
      <c r="H371" s="41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8"/>
      <c r="P371" s="418"/>
      <c r="Q371" s="418"/>
      <c r="R371" s="418"/>
      <c r="S371" s="418"/>
      <c r="T371" s="418"/>
      <c r="U371" s="41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13" t="s">
        <v>425</v>
      </c>
      <c r="C372" s="183" t="s">
        <v>427</v>
      </c>
      <c r="D372" s="107">
        <v>5.03</v>
      </c>
      <c r="E372" s="107"/>
      <c r="F372" s="107"/>
      <c r="G372" s="127"/>
      <c r="H372" s="41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8"/>
      <c r="P372" s="418"/>
      <c r="Q372" s="418"/>
      <c r="R372" s="418"/>
      <c r="S372" s="418"/>
      <c r="T372" s="418"/>
      <c r="U372" s="41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13" t="s">
        <v>206</v>
      </c>
      <c r="C373" s="125" t="s">
        <v>186</v>
      </c>
      <c r="D373" s="107">
        <v>5.03</v>
      </c>
      <c r="E373" s="107"/>
      <c r="F373" s="107"/>
      <c r="G373" s="127"/>
      <c r="H373" s="41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8"/>
      <c r="P373" s="418"/>
      <c r="Q373" s="418"/>
      <c r="R373" s="418"/>
      <c r="S373" s="418"/>
      <c r="T373" s="418"/>
      <c r="U373" s="41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13" t="s">
        <v>206</v>
      </c>
      <c r="C374" s="125" t="s">
        <v>203</v>
      </c>
      <c r="D374" s="107">
        <v>5.03</v>
      </c>
      <c r="E374" s="107"/>
      <c r="F374" s="107"/>
      <c r="G374" s="127"/>
      <c r="H374" s="41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8"/>
      <c r="P374" s="418"/>
      <c r="Q374" s="418"/>
      <c r="R374" s="418"/>
      <c r="S374" s="418"/>
      <c r="T374" s="418"/>
      <c r="U374" s="41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13" t="s">
        <v>206</v>
      </c>
      <c r="C375" s="125" t="s">
        <v>207</v>
      </c>
      <c r="D375" s="107">
        <v>5.03</v>
      </c>
      <c r="E375" s="107"/>
      <c r="F375" s="107"/>
      <c r="G375" s="127"/>
      <c r="H375" s="41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8"/>
      <c r="P375" s="418"/>
      <c r="Q375" s="418"/>
      <c r="R375" s="418"/>
      <c r="S375" s="418"/>
      <c r="T375" s="418"/>
      <c r="U375" s="41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13" t="s">
        <v>414</v>
      </c>
      <c r="C376" s="183" t="s">
        <v>415</v>
      </c>
      <c r="D376" s="107"/>
      <c r="E376" s="107"/>
      <c r="F376" s="107"/>
      <c r="G376" s="127"/>
      <c r="H376" s="41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8"/>
      <c r="P376" s="418"/>
      <c r="Q376" s="418"/>
      <c r="R376" s="418"/>
      <c r="S376" s="418"/>
      <c r="T376" s="418"/>
      <c r="U376" s="41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13" t="s">
        <v>414</v>
      </c>
      <c r="C377" s="183" t="s">
        <v>416</v>
      </c>
      <c r="D377" s="107"/>
      <c r="E377" s="107"/>
      <c r="F377" s="107"/>
      <c r="G377" s="127"/>
      <c r="H377" s="41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8"/>
      <c r="P377" s="418"/>
      <c r="Q377" s="418"/>
      <c r="R377" s="418"/>
      <c r="S377" s="418"/>
      <c r="T377" s="418"/>
      <c r="U377" s="41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13" t="s">
        <v>414</v>
      </c>
      <c r="C378" s="183" t="s">
        <v>61</v>
      </c>
      <c r="D378" s="107"/>
      <c r="E378" s="107"/>
      <c r="F378" s="107"/>
      <c r="G378" s="127"/>
      <c r="H378" s="41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8"/>
      <c r="P378" s="418"/>
      <c r="Q378" s="418"/>
      <c r="R378" s="418"/>
      <c r="S378" s="418"/>
      <c r="T378" s="418"/>
      <c r="U378" s="41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13" t="s">
        <v>208</v>
      </c>
      <c r="C379" s="125" t="s">
        <v>179</v>
      </c>
      <c r="D379" s="107">
        <v>5.08</v>
      </c>
      <c r="E379" s="107"/>
      <c r="F379" s="107"/>
      <c r="G379" s="127"/>
      <c r="H379" s="41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8"/>
      <c r="P379" s="418"/>
      <c r="Q379" s="418"/>
      <c r="R379" s="418"/>
      <c r="S379" s="418"/>
      <c r="T379" s="418"/>
      <c r="U379" s="41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13" t="s">
        <v>208</v>
      </c>
      <c r="C380" s="125" t="s">
        <v>204</v>
      </c>
      <c r="D380" s="107">
        <v>5.08</v>
      </c>
      <c r="E380" s="107"/>
      <c r="F380" s="107"/>
      <c r="G380" s="127"/>
      <c r="H380" s="41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8"/>
      <c r="P380" s="418"/>
      <c r="Q380" s="418"/>
      <c r="R380" s="418"/>
      <c r="S380" s="418"/>
      <c r="T380" s="418"/>
      <c r="U380" s="41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13" t="s">
        <v>208</v>
      </c>
      <c r="C381" s="125" t="s">
        <v>205</v>
      </c>
      <c r="D381" s="107">
        <v>5.08</v>
      </c>
      <c r="E381" s="107"/>
      <c r="F381" s="107"/>
      <c r="G381" s="127"/>
      <c r="H381" s="41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8"/>
      <c r="P381" s="418"/>
      <c r="Q381" s="418"/>
      <c r="R381" s="418"/>
      <c r="S381" s="418"/>
      <c r="T381" s="418"/>
      <c r="U381" s="41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13" t="s">
        <v>208</v>
      </c>
      <c r="C382" s="125" t="s">
        <v>186</v>
      </c>
      <c r="D382" s="107">
        <v>5.08</v>
      </c>
      <c r="E382" s="107"/>
      <c r="F382" s="107"/>
      <c r="G382" s="127"/>
      <c r="H382" s="41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8"/>
      <c r="P382" s="418"/>
      <c r="Q382" s="418"/>
      <c r="R382" s="418"/>
      <c r="S382" s="418"/>
      <c r="T382" s="418"/>
      <c r="U382" s="41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13" t="s">
        <v>208</v>
      </c>
      <c r="C383" s="125" t="s">
        <v>203</v>
      </c>
      <c r="D383" s="107">
        <v>5.08</v>
      </c>
      <c r="E383" s="107"/>
      <c r="F383" s="107"/>
      <c r="G383" s="127"/>
      <c r="H383" s="41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8"/>
      <c r="P383" s="418"/>
      <c r="Q383" s="418"/>
      <c r="R383" s="418"/>
      <c r="S383" s="418"/>
      <c r="T383" s="418"/>
      <c r="U383" s="41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13" t="s">
        <v>208</v>
      </c>
      <c r="C384" s="125" t="s">
        <v>199</v>
      </c>
      <c r="D384" s="107">
        <v>5.08</v>
      </c>
      <c r="E384" s="107"/>
      <c r="F384" s="107"/>
      <c r="G384" s="127"/>
      <c r="H384" s="41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22"/>
      <c r="P384" s="422"/>
      <c r="Q384" s="422"/>
      <c r="R384" s="422"/>
      <c r="S384" s="422"/>
      <c r="T384" s="422"/>
      <c r="U384" s="42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13" t="s">
        <v>208</v>
      </c>
      <c r="C385" s="125" t="s">
        <v>187</v>
      </c>
      <c r="D385" s="107">
        <v>5.08</v>
      </c>
      <c r="E385" s="107"/>
      <c r="F385" s="107"/>
      <c r="G385" s="127"/>
      <c r="H385" s="41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8"/>
      <c r="P385" s="418"/>
      <c r="Q385" s="418"/>
      <c r="R385" s="418"/>
      <c r="S385" s="418"/>
      <c r="T385" s="418"/>
      <c r="U385" s="41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13" t="s">
        <v>208</v>
      </c>
      <c r="C386" s="125" t="s">
        <v>207</v>
      </c>
      <c r="D386" s="107">
        <v>5.08</v>
      </c>
      <c r="E386" s="107"/>
      <c r="F386" s="107"/>
      <c r="G386" s="127"/>
      <c r="H386" s="41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22"/>
      <c r="P386" s="422"/>
      <c r="Q386" s="422"/>
      <c r="R386" s="422"/>
      <c r="S386" s="422"/>
      <c r="T386" s="422"/>
      <c r="U386" s="42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13" t="s">
        <v>209</v>
      </c>
      <c r="C387" s="125" t="s">
        <v>194</v>
      </c>
      <c r="D387" s="107">
        <v>5.03</v>
      </c>
      <c r="E387" s="107"/>
      <c r="F387" s="107"/>
      <c r="G387" s="127"/>
      <c r="H387" s="41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8"/>
      <c r="P387" s="418"/>
      <c r="Q387" s="418"/>
      <c r="R387" s="418"/>
      <c r="S387" s="418"/>
      <c r="T387" s="418"/>
      <c r="U387" s="41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13" t="s">
        <v>209</v>
      </c>
      <c r="C388" s="125" t="s">
        <v>179</v>
      </c>
      <c r="D388" s="107">
        <v>5.03</v>
      </c>
      <c r="E388" s="107"/>
      <c r="F388" s="107"/>
      <c r="G388" s="127"/>
      <c r="H388" s="41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8"/>
      <c r="P388" s="418"/>
      <c r="Q388" s="418"/>
      <c r="R388" s="418"/>
      <c r="S388" s="418"/>
      <c r="T388" s="418"/>
      <c r="U388" s="41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13" t="s">
        <v>209</v>
      </c>
      <c r="C389" s="125" t="s">
        <v>195</v>
      </c>
      <c r="D389" s="107">
        <v>5.03</v>
      </c>
      <c r="E389" s="107"/>
      <c r="F389" s="107"/>
      <c r="G389" s="127"/>
      <c r="H389" s="41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8"/>
      <c r="P389" s="418"/>
      <c r="Q389" s="418"/>
      <c r="R389" s="418"/>
      <c r="S389" s="418"/>
      <c r="T389" s="418"/>
      <c r="U389" s="41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13" t="s">
        <v>209</v>
      </c>
      <c r="C390" s="125" t="s">
        <v>204</v>
      </c>
      <c r="D390" s="107">
        <v>5.03</v>
      </c>
      <c r="E390" s="107"/>
      <c r="F390" s="107"/>
      <c r="G390" s="127"/>
      <c r="H390" s="41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8"/>
      <c r="P390" s="418"/>
      <c r="Q390" s="418"/>
      <c r="R390" s="418"/>
      <c r="S390" s="418"/>
      <c r="T390" s="418"/>
      <c r="U390" s="41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13" t="s">
        <v>382</v>
      </c>
      <c r="C391" s="183" t="s">
        <v>383</v>
      </c>
      <c r="D391" s="107">
        <v>5.03</v>
      </c>
      <c r="E391" s="107"/>
      <c r="F391" s="107"/>
      <c r="G391" s="127"/>
      <c r="H391" s="41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8"/>
      <c r="P391" s="418"/>
      <c r="Q391" s="418"/>
      <c r="R391" s="418"/>
      <c r="S391" s="418"/>
      <c r="T391" s="418"/>
      <c r="U391" s="41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13" t="s">
        <v>382</v>
      </c>
      <c r="C392" s="183" t="s">
        <v>384</v>
      </c>
      <c r="D392" s="107">
        <v>5.03</v>
      </c>
      <c r="E392" s="107"/>
      <c r="F392" s="107"/>
      <c r="G392" s="127"/>
      <c r="H392" s="41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8"/>
      <c r="P392" s="418"/>
      <c r="Q392" s="418"/>
      <c r="R392" s="418"/>
      <c r="S392" s="418"/>
      <c r="T392" s="418"/>
      <c r="U392" s="41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13" t="s">
        <v>382</v>
      </c>
      <c r="C393" s="183" t="s">
        <v>389</v>
      </c>
      <c r="D393" s="107">
        <v>5.03</v>
      </c>
      <c r="E393" s="107"/>
      <c r="F393" s="107"/>
      <c r="G393" s="127"/>
      <c r="H393" s="41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8"/>
      <c r="P393" s="418"/>
      <c r="Q393" s="418"/>
      <c r="R393" s="418"/>
      <c r="S393" s="418"/>
      <c r="T393" s="418"/>
      <c r="U393" s="41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13" t="s">
        <v>382</v>
      </c>
      <c r="C394" s="183" t="s">
        <v>391</v>
      </c>
      <c r="D394" s="107">
        <v>5.03</v>
      </c>
      <c r="E394" s="107"/>
      <c r="F394" s="107"/>
      <c r="G394" s="127"/>
      <c r="H394" s="41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8"/>
      <c r="P394" s="418"/>
      <c r="Q394" s="418"/>
      <c r="R394" s="418"/>
      <c r="S394" s="418"/>
      <c r="T394" s="418"/>
      <c r="U394" s="41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13" t="s">
        <v>418</v>
      </c>
      <c r="C395" s="183" t="s">
        <v>364</v>
      </c>
      <c r="D395" s="107">
        <v>5.03</v>
      </c>
      <c r="E395" s="107"/>
      <c r="F395" s="107"/>
      <c r="G395" s="127"/>
      <c r="H395" s="41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8"/>
      <c r="P395" s="418"/>
      <c r="Q395" s="418"/>
      <c r="R395" s="418"/>
      <c r="S395" s="418"/>
      <c r="T395" s="418"/>
      <c r="U395" s="41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13" t="s">
        <v>418</v>
      </c>
      <c r="C396" s="183" t="s">
        <v>365</v>
      </c>
      <c r="D396" s="107">
        <v>5.03</v>
      </c>
      <c r="E396" s="107"/>
      <c r="F396" s="107"/>
      <c r="G396" s="127"/>
      <c r="H396" s="41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8"/>
      <c r="P396" s="418"/>
      <c r="Q396" s="418"/>
      <c r="R396" s="418"/>
      <c r="S396" s="418"/>
      <c r="T396" s="418"/>
      <c r="U396" s="41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13" t="s">
        <v>418</v>
      </c>
      <c r="C397" s="183" t="s">
        <v>366</v>
      </c>
      <c r="D397" s="107">
        <v>5.03</v>
      </c>
      <c r="E397" s="107"/>
      <c r="F397" s="107"/>
      <c r="G397" s="127"/>
      <c r="H397" s="41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8"/>
      <c r="P397" s="418"/>
      <c r="Q397" s="418"/>
      <c r="R397" s="418"/>
      <c r="S397" s="418"/>
      <c r="T397" s="418"/>
      <c r="U397" s="41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13" t="s">
        <v>418</v>
      </c>
      <c r="C398" s="183" t="s">
        <v>367</v>
      </c>
      <c r="D398" s="107">
        <v>5.03</v>
      </c>
      <c r="E398" s="107"/>
      <c r="F398" s="107"/>
      <c r="G398" s="127"/>
      <c r="H398" s="41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8"/>
      <c r="P398" s="418"/>
      <c r="Q398" s="418"/>
      <c r="R398" s="418"/>
      <c r="S398" s="418"/>
      <c r="T398" s="418"/>
      <c r="U398" s="41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1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22"/>
      <c r="P399" s="422"/>
      <c r="Q399" s="422"/>
      <c r="R399" s="422"/>
      <c r="S399" s="422"/>
      <c r="T399" s="422"/>
      <c r="U399" s="42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1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22"/>
      <c r="P400" s="422"/>
      <c r="Q400" s="422"/>
      <c r="R400" s="422"/>
      <c r="S400" s="422"/>
      <c r="T400" s="422"/>
      <c r="U400" s="42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1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22"/>
      <c r="P401" s="422"/>
      <c r="Q401" s="422"/>
      <c r="R401" s="422"/>
      <c r="S401" s="422"/>
      <c r="T401" s="422"/>
      <c r="U401" s="42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1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22"/>
      <c r="P402" s="422"/>
      <c r="Q402" s="422"/>
      <c r="R402" s="422"/>
      <c r="S402" s="422"/>
      <c r="T402" s="422"/>
      <c r="U402" s="42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1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22"/>
      <c r="P403" s="422"/>
      <c r="Q403" s="422"/>
      <c r="R403" s="422"/>
      <c r="S403" s="422"/>
      <c r="T403" s="422"/>
      <c r="U403" s="42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1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22"/>
      <c r="P404" s="422"/>
      <c r="Q404" s="422"/>
      <c r="R404" s="422"/>
      <c r="S404" s="422"/>
      <c r="T404" s="422"/>
      <c r="U404" s="42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1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22"/>
      <c r="P405" s="422"/>
      <c r="Q405" s="422"/>
      <c r="R405" s="422"/>
      <c r="S405" s="422"/>
      <c r="T405" s="422"/>
      <c r="U405" s="42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1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22"/>
      <c r="P406" s="422"/>
      <c r="Q406" s="422"/>
      <c r="R406" s="422"/>
      <c r="S406" s="422"/>
      <c r="T406" s="422"/>
      <c r="U406" s="42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1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22"/>
      <c r="P407" s="422"/>
      <c r="Q407" s="422"/>
      <c r="R407" s="422"/>
      <c r="S407" s="422"/>
      <c r="T407" s="422"/>
      <c r="U407" s="42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1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22"/>
      <c r="P408" s="422"/>
      <c r="Q408" s="422"/>
      <c r="R408" s="422"/>
      <c r="S408" s="422"/>
      <c r="T408" s="422"/>
      <c r="U408" s="42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1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22"/>
      <c r="P409" s="422"/>
      <c r="Q409" s="422"/>
      <c r="R409" s="422"/>
      <c r="S409" s="422"/>
      <c r="T409" s="422"/>
      <c r="U409" s="42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1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22"/>
      <c r="P410" s="422"/>
      <c r="Q410" s="422"/>
      <c r="R410" s="422"/>
      <c r="S410" s="422"/>
      <c r="T410" s="422"/>
      <c r="U410" s="42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1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22"/>
      <c r="P411" s="422"/>
      <c r="Q411" s="422"/>
      <c r="R411" s="422"/>
      <c r="S411" s="422"/>
      <c r="T411" s="422"/>
      <c r="U411" s="42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1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22"/>
      <c r="P412" s="422"/>
      <c r="Q412" s="422"/>
      <c r="R412" s="422"/>
      <c r="S412" s="422"/>
      <c r="T412" s="422"/>
      <c r="U412" s="42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14">
        <f t="shared" si="93"/>
        <v>0</v>
      </c>
      <c r="I413" s="128"/>
      <c r="J413" s="129"/>
      <c r="K413" s="130"/>
      <c r="L413" s="128"/>
      <c r="M413" s="108"/>
      <c r="N413" s="129"/>
      <c r="O413" s="422"/>
      <c r="P413" s="422"/>
      <c r="Q413" s="422"/>
      <c r="R413" s="422"/>
      <c r="S413" s="422"/>
      <c r="T413" s="422"/>
      <c r="U413" s="42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1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22"/>
      <c r="P414" s="422"/>
      <c r="Q414" s="422"/>
      <c r="R414" s="422"/>
      <c r="S414" s="422"/>
      <c r="T414" s="422"/>
      <c r="U414" s="42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1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22"/>
      <c r="P415" s="422"/>
      <c r="Q415" s="422"/>
      <c r="R415" s="422"/>
      <c r="S415" s="422"/>
      <c r="T415" s="422"/>
      <c r="U415" s="42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1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22"/>
      <c r="P416" s="422"/>
      <c r="Q416" s="422"/>
      <c r="R416" s="422"/>
      <c r="S416" s="422"/>
      <c r="T416" s="422"/>
      <c r="U416" s="42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1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22"/>
      <c r="P417" s="422"/>
      <c r="Q417" s="422"/>
      <c r="R417" s="422"/>
      <c r="S417" s="422"/>
      <c r="T417" s="422"/>
      <c r="U417" s="42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1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22"/>
      <c r="P418" s="422"/>
      <c r="Q418" s="422"/>
      <c r="R418" s="422"/>
      <c r="S418" s="422"/>
      <c r="T418" s="422"/>
      <c r="U418" s="42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1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22"/>
      <c r="P419" s="422"/>
      <c r="Q419" s="422"/>
      <c r="R419" s="422"/>
      <c r="S419" s="422"/>
      <c r="T419" s="422"/>
      <c r="U419" s="42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1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22"/>
      <c r="P420" s="422"/>
      <c r="Q420" s="422"/>
      <c r="R420" s="422"/>
      <c r="S420" s="422"/>
      <c r="T420" s="422"/>
      <c r="U420" s="42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1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22"/>
      <c r="P421" s="422"/>
      <c r="Q421" s="422"/>
      <c r="R421" s="422"/>
      <c r="S421" s="422"/>
      <c r="T421" s="422"/>
      <c r="U421" s="42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1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22"/>
      <c r="P422" s="422"/>
      <c r="Q422" s="422"/>
      <c r="R422" s="422"/>
      <c r="S422" s="422"/>
      <c r="T422" s="422"/>
      <c r="U422" s="42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1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22"/>
      <c r="P423" s="422"/>
      <c r="Q423" s="422"/>
      <c r="R423" s="422"/>
      <c r="S423" s="422"/>
      <c r="T423" s="422"/>
      <c r="U423" s="42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1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22"/>
      <c r="P424" s="422"/>
      <c r="Q424" s="422"/>
      <c r="R424" s="422"/>
      <c r="S424" s="422"/>
      <c r="T424" s="422"/>
      <c r="U424" s="42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1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22"/>
      <c r="P425" s="422"/>
      <c r="Q425" s="422"/>
      <c r="R425" s="422"/>
      <c r="S425" s="422"/>
      <c r="T425" s="422"/>
      <c r="U425" s="42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1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22"/>
      <c r="P426" s="422"/>
      <c r="Q426" s="422"/>
      <c r="R426" s="422"/>
      <c r="S426" s="422"/>
      <c r="T426" s="422"/>
      <c r="U426" s="42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1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22"/>
      <c r="P427" s="422"/>
      <c r="Q427" s="422"/>
      <c r="R427" s="422"/>
      <c r="S427" s="422"/>
      <c r="T427" s="422"/>
      <c r="U427" s="42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23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13" t="s">
        <v>217</v>
      </c>
      <c r="C429" s="125" t="s">
        <v>179</v>
      </c>
      <c r="D429" s="107">
        <v>5.03</v>
      </c>
      <c r="E429" s="107"/>
      <c r="F429" s="107"/>
      <c r="G429" s="127"/>
      <c r="H429" s="41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22"/>
      <c r="P429" s="422"/>
      <c r="Q429" s="422"/>
      <c r="R429" s="422"/>
      <c r="S429" s="422"/>
      <c r="T429" s="422"/>
      <c r="U429" s="42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13" t="s">
        <v>217</v>
      </c>
      <c r="C430" s="125" t="s">
        <v>186</v>
      </c>
      <c r="D430" s="107">
        <v>5.03</v>
      </c>
      <c r="E430" s="107"/>
      <c r="F430" s="107"/>
      <c r="G430" s="127"/>
      <c r="H430" s="41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22"/>
      <c r="P430" s="422"/>
      <c r="Q430" s="422"/>
      <c r="R430" s="422"/>
      <c r="S430" s="422"/>
      <c r="T430" s="422"/>
      <c r="U430" s="42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13" t="s">
        <v>217</v>
      </c>
      <c r="C431" s="125" t="s">
        <v>204</v>
      </c>
      <c r="D431" s="107">
        <v>5.03</v>
      </c>
      <c r="E431" s="107"/>
      <c r="F431" s="107"/>
      <c r="G431" s="127"/>
      <c r="H431" s="41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22"/>
      <c r="P431" s="422"/>
      <c r="Q431" s="422"/>
      <c r="R431" s="422"/>
      <c r="S431" s="422"/>
      <c r="T431" s="422"/>
      <c r="U431" s="42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1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22"/>
      <c r="P432" s="422"/>
      <c r="Q432" s="422"/>
      <c r="R432" s="422"/>
      <c r="S432" s="422"/>
      <c r="T432" s="422"/>
      <c r="U432" s="42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1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22"/>
      <c r="P433" s="422"/>
      <c r="Q433" s="422"/>
      <c r="R433" s="422"/>
      <c r="S433" s="422"/>
      <c r="T433" s="422"/>
      <c r="U433" s="42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1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22"/>
      <c r="P434" s="422"/>
      <c r="Q434" s="422"/>
      <c r="R434" s="422"/>
      <c r="S434" s="422"/>
      <c r="T434" s="422"/>
      <c r="U434" s="42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1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22"/>
      <c r="P435" s="422"/>
      <c r="Q435" s="422"/>
      <c r="R435" s="422"/>
      <c r="S435" s="422"/>
      <c r="T435" s="422"/>
      <c r="U435" s="42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11" customFormat="1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>
        <v>20170213</v>
      </c>
      <c r="G436" s="127">
        <v>228</v>
      </c>
      <c r="H436" s="430">
        <f t="shared" si="105"/>
        <v>1146.8400000000001</v>
      </c>
      <c r="I436" s="128">
        <v>20</v>
      </c>
      <c r="J436" s="128"/>
      <c r="K436" s="130">
        <f t="array" ref="K436">IF(ISERROR(G436/L436),"",G436/L436)</f>
        <v>24.516129032258064</v>
      </c>
      <c r="L436" s="128">
        <v>9.3000000000000007</v>
      </c>
      <c r="M436" s="108">
        <f t="shared" si="106"/>
        <v>-4.5161290322580641</v>
      </c>
      <c r="N436" s="128">
        <f t="shared" si="107"/>
        <v>0</v>
      </c>
      <c r="O436" s="426"/>
      <c r="P436" s="426"/>
      <c r="Q436" s="426"/>
      <c r="R436" s="426"/>
      <c r="S436" s="426"/>
      <c r="T436" s="426"/>
      <c r="U436" s="426"/>
      <c r="V436" s="131"/>
      <c r="W436" s="428"/>
      <c r="X436" s="131"/>
      <c r="Y436" s="131"/>
      <c r="Z436" s="131"/>
      <c r="AA436" s="131"/>
    </row>
    <row r="437" spans="1:27" s="311" customFormat="1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30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26"/>
      <c r="P437" s="426"/>
      <c r="Q437" s="426"/>
      <c r="R437" s="426"/>
      <c r="S437" s="426"/>
      <c r="T437" s="426"/>
      <c r="U437" s="426"/>
      <c r="V437" s="131">
        <f t="shared" ref="V437:V448" si="109">SUM(X437:AA437)</f>
        <v>0</v>
      </c>
      <c r="W437" s="428" t="str">
        <f>IF(ISERROR(V437/G437),"",V437/G437)</f>
        <v/>
      </c>
      <c r="X437" s="131"/>
      <c r="Y437" s="131"/>
      <c r="Z437" s="131"/>
      <c r="AA437" s="131"/>
    </row>
    <row r="438" spans="1:27" s="311" customFormat="1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30">
        <f t="shared" si="105"/>
        <v>0</v>
      </c>
      <c r="I438" s="128"/>
      <c r="J438" s="128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8">
        <f>SUM(O438:U438)</f>
        <v>0</v>
      </c>
      <c r="O438" s="426"/>
      <c r="P438" s="426"/>
      <c r="Q438" s="426"/>
      <c r="R438" s="426"/>
      <c r="S438" s="426"/>
      <c r="T438" s="426"/>
      <c r="U438" s="426"/>
      <c r="V438" s="131">
        <f t="shared" si="109"/>
        <v>0</v>
      </c>
      <c r="W438" s="428" t="str">
        <f>IF(ISERROR(V438/G438),"",V438/G438)</f>
        <v/>
      </c>
      <c r="X438" s="131"/>
      <c r="Y438" s="131"/>
      <c r="Z438" s="131"/>
      <c r="AA438" s="131"/>
    </row>
    <row r="439" spans="1:27" s="311" customFormat="1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30">
        <f t="shared" si="105"/>
        <v>0</v>
      </c>
      <c r="I439" s="128"/>
      <c r="J439" s="128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8">
        <f>SUM(O439:U439)</f>
        <v>0</v>
      </c>
      <c r="O439" s="426"/>
      <c r="P439" s="426"/>
      <c r="Q439" s="426"/>
      <c r="R439" s="426"/>
      <c r="S439" s="426"/>
      <c r="T439" s="426"/>
      <c r="U439" s="426"/>
      <c r="V439" s="131">
        <f t="shared" si="109"/>
        <v>0</v>
      </c>
      <c r="W439" s="428" t="str">
        <f>IF(ISERROR(V439/G439),"",V439/G439)</f>
        <v/>
      </c>
      <c r="X439" s="131"/>
      <c r="Y439" s="131"/>
      <c r="Z439" s="131"/>
      <c r="AA439" s="131"/>
    </row>
    <row r="440" spans="1:27" s="311" customFormat="1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30">
        <f t="shared" si="105"/>
        <v>0</v>
      </c>
      <c r="I440" s="128"/>
      <c r="J440" s="128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8">
        <f>SUM(O440:U440)</f>
        <v>0</v>
      </c>
      <c r="O440" s="426"/>
      <c r="P440" s="426"/>
      <c r="Q440" s="426"/>
      <c r="R440" s="426"/>
      <c r="S440" s="426"/>
      <c r="T440" s="426"/>
      <c r="U440" s="426"/>
      <c r="V440" s="131">
        <f t="shared" si="109"/>
        <v>0</v>
      </c>
      <c r="W440" s="428" t="str">
        <f>IF(ISERROR(V440/G440),"",V440/G440)</f>
        <v/>
      </c>
      <c r="X440" s="131"/>
      <c r="Y440" s="131"/>
      <c r="Z440" s="131"/>
      <c r="AA440" s="131"/>
    </row>
    <row r="441" spans="1:27" s="311" customFormat="1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30">
        <f t="shared" si="105"/>
        <v>0</v>
      </c>
      <c r="I441" s="128"/>
      <c r="J441" s="128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8">
        <f t="shared" ref="N441:N456" si="111">SUM(O441:U441)</f>
        <v>0</v>
      </c>
      <c r="O441" s="426"/>
      <c r="P441" s="426"/>
      <c r="Q441" s="426"/>
      <c r="R441" s="426"/>
      <c r="S441" s="426"/>
      <c r="T441" s="426"/>
      <c r="U441" s="426"/>
      <c r="V441" s="131">
        <f t="shared" si="109"/>
        <v>0</v>
      </c>
      <c r="W441" s="428" t="str">
        <f t="shared" ref="W441:W448" si="112">IF(ISERROR(V441/G441),"",V441/G441)</f>
        <v/>
      </c>
      <c r="X441" s="131"/>
      <c r="Y441" s="131"/>
      <c r="Z441" s="131"/>
      <c r="AA441" s="131"/>
    </row>
    <row r="442" spans="1:27" s="311" customFormat="1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30">
        <f t="shared" si="105"/>
        <v>0</v>
      </c>
      <c r="I442" s="128"/>
      <c r="J442" s="128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8">
        <f t="shared" si="111"/>
        <v>0</v>
      </c>
      <c r="O442" s="426"/>
      <c r="P442" s="426"/>
      <c r="Q442" s="426"/>
      <c r="R442" s="426"/>
      <c r="S442" s="426"/>
      <c r="T442" s="426"/>
      <c r="U442" s="426"/>
      <c r="V442" s="131">
        <f t="shared" si="109"/>
        <v>0</v>
      </c>
      <c r="W442" s="428" t="str">
        <f t="shared" si="112"/>
        <v/>
      </c>
      <c r="X442" s="131"/>
      <c r="Y442" s="131"/>
      <c r="Z442" s="131"/>
      <c r="AA442" s="131"/>
    </row>
    <row r="443" spans="1:27" s="311" customFormat="1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30">
        <f t="shared" si="105"/>
        <v>0</v>
      </c>
      <c r="I443" s="128"/>
      <c r="J443" s="128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8">
        <f t="shared" si="111"/>
        <v>0</v>
      </c>
      <c r="O443" s="426"/>
      <c r="P443" s="426"/>
      <c r="Q443" s="426"/>
      <c r="R443" s="426"/>
      <c r="S443" s="426"/>
      <c r="T443" s="426"/>
      <c r="U443" s="426"/>
      <c r="V443" s="131">
        <f t="shared" si="109"/>
        <v>0</v>
      </c>
      <c r="W443" s="428" t="str">
        <f t="shared" si="112"/>
        <v/>
      </c>
      <c r="X443" s="131"/>
      <c r="Y443" s="131"/>
      <c r="Z443" s="131"/>
      <c r="AA443" s="131"/>
    </row>
    <row r="444" spans="1:27" s="311" customFormat="1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30">
        <f t="shared" si="105"/>
        <v>0</v>
      </c>
      <c r="I444" s="128"/>
      <c r="J444" s="128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8">
        <f t="shared" si="111"/>
        <v>0</v>
      </c>
      <c r="O444" s="426"/>
      <c r="P444" s="426"/>
      <c r="Q444" s="426"/>
      <c r="R444" s="426"/>
      <c r="S444" s="426"/>
      <c r="T444" s="426"/>
      <c r="U444" s="426"/>
      <c r="V444" s="131">
        <f t="shared" si="109"/>
        <v>0</v>
      </c>
      <c r="W444" s="428" t="str">
        <f t="shared" si="112"/>
        <v/>
      </c>
      <c r="X444" s="131"/>
      <c r="Y444" s="131"/>
      <c r="Z444" s="131"/>
      <c r="AA444" s="131"/>
    </row>
    <row r="445" spans="1:27" s="311" customFormat="1" ht="20.100000000000001" hidden="1" customHeight="1">
      <c r="A445" s="264">
        <v>30600005</v>
      </c>
      <c r="B445" s="427" t="s">
        <v>222</v>
      </c>
      <c r="C445" s="125" t="s">
        <v>181</v>
      </c>
      <c r="D445" s="107">
        <v>9.36</v>
      </c>
      <c r="E445" s="107"/>
      <c r="F445" s="107"/>
      <c r="G445" s="127"/>
      <c r="H445" s="430">
        <f t="shared" si="105"/>
        <v>0</v>
      </c>
      <c r="I445" s="128"/>
      <c r="J445" s="128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8">
        <f t="shared" si="111"/>
        <v>0</v>
      </c>
      <c r="O445" s="426"/>
      <c r="P445" s="426"/>
      <c r="Q445" s="426"/>
      <c r="R445" s="426"/>
      <c r="S445" s="426"/>
      <c r="T445" s="426"/>
      <c r="U445" s="426"/>
      <c r="V445" s="131">
        <f t="shared" si="109"/>
        <v>0</v>
      </c>
      <c r="W445" s="428" t="str">
        <f t="shared" si="112"/>
        <v/>
      </c>
      <c r="X445" s="131"/>
      <c r="Y445" s="131"/>
      <c r="Z445" s="131"/>
      <c r="AA445" s="131"/>
    </row>
    <row r="446" spans="1:27" s="311" customFormat="1" ht="20.100000000000001" hidden="1" customHeight="1">
      <c r="A446" s="264">
        <v>30600008</v>
      </c>
      <c r="B446" s="427" t="s">
        <v>222</v>
      </c>
      <c r="C446" s="125" t="s">
        <v>179</v>
      </c>
      <c r="D446" s="107">
        <v>9.36</v>
      </c>
      <c r="E446" s="107"/>
      <c r="F446" s="107"/>
      <c r="G446" s="127"/>
      <c r="H446" s="430">
        <f t="shared" si="105"/>
        <v>0</v>
      </c>
      <c r="I446" s="128"/>
      <c r="J446" s="128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8">
        <f t="shared" si="111"/>
        <v>0</v>
      </c>
      <c r="O446" s="426"/>
      <c r="P446" s="426"/>
      <c r="Q446" s="426"/>
      <c r="R446" s="426"/>
      <c r="S446" s="426"/>
      <c r="T446" s="426"/>
      <c r="U446" s="426"/>
      <c r="V446" s="131">
        <f t="shared" si="109"/>
        <v>0</v>
      </c>
      <c r="W446" s="428" t="str">
        <f t="shared" si="112"/>
        <v/>
      </c>
      <c r="X446" s="131"/>
      <c r="Y446" s="131"/>
      <c r="Z446" s="131"/>
      <c r="AA446" s="131"/>
    </row>
    <row r="447" spans="1:27" s="311" customFormat="1" ht="20.100000000000001" hidden="1" customHeight="1">
      <c r="A447" s="264">
        <v>30600007</v>
      </c>
      <c r="B447" s="427" t="s">
        <v>222</v>
      </c>
      <c r="C447" s="125" t="s">
        <v>221</v>
      </c>
      <c r="D447" s="107">
        <v>9.36</v>
      </c>
      <c r="E447" s="107"/>
      <c r="F447" s="107"/>
      <c r="G447" s="127"/>
      <c r="H447" s="430">
        <f t="shared" si="105"/>
        <v>0</v>
      </c>
      <c r="I447" s="128"/>
      <c r="J447" s="128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8">
        <f t="shared" si="111"/>
        <v>0</v>
      </c>
      <c r="O447" s="426"/>
      <c r="P447" s="426"/>
      <c r="Q447" s="426"/>
      <c r="R447" s="426"/>
      <c r="S447" s="426"/>
      <c r="T447" s="426"/>
      <c r="U447" s="426"/>
      <c r="V447" s="131">
        <f t="shared" si="109"/>
        <v>0</v>
      </c>
      <c r="W447" s="428" t="str">
        <f t="shared" si="112"/>
        <v/>
      </c>
      <c r="X447" s="131"/>
      <c r="Y447" s="131"/>
      <c r="Z447" s="131"/>
      <c r="AA447" s="131"/>
    </row>
    <row r="448" spans="1:27" s="311" customFormat="1" ht="20.100000000000001" hidden="1" customHeight="1">
      <c r="A448" s="264">
        <v>30600006</v>
      </c>
      <c r="B448" s="427" t="s">
        <v>222</v>
      </c>
      <c r="C448" s="125" t="s">
        <v>186</v>
      </c>
      <c r="D448" s="107">
        <v>9.36</v>
      </c>
      <c r="E448" s="107"/>
      <c r="F448" s="107"/>
      <c r="G448" s="127"/>
      <c r="H448" s="430">
        <f t="shared" si="105"/>
        <v>0</v>
      </c>
      <c r="I448" s="128"/>
      <c r="J448" s="128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8">
        <f t="shared" si="111"/>
        <v>0</v>
      </c>
      <c r="O448" s="426"/>
      <c r="P448" s="426"/>
      <c r="Q448" s="426"/>
      <c r="R448" s="426"/>
      <c r="S448" s="426"/>
      <c r="T448" s="426"/>
      <c r="U448" s="426"/>
      <c r="V448" s="131">
        <f t="shared" si="109"/>
        <v>0</v>
      </c>
      <c r="W448" s="428" t="str">
        <f t="shared" si="112"/>
        <v/>
      </c>
      <c r="X448" s="131"/>
      <c r="Y448" s="131"/>
      <c r="Z448" s="131"/>
      <c r="AA448" s="131"/>
    </row>
    <row r="449" spans="1:27" s="311" customFormat="1" ht="20.100000000000001" hidden="1" customHeight="1">
      <c r="A449" s="259">
        <v>30400026</v>
      </c>
      <c r="B449" s="427" t="s">
        <v>393</v>
      </c>
      <c r="C449" s="183" t="s">
        <v>395</v>
      </c>
      <c r="D449" s="107">
        <v>5</v>
      </c>
      <c r="E449" s="107"/>
      <c r="F449" s="107"/>
      <c r="G449" s="127"/>
      <c r="H449" s="430">
        <f t="shared" si="105"/>
        <v>0</v>
      </c>
      <c r="I449" s="128"/>
      <c r="J449" s="128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8">
        <f t="shared" si="111"/>
        <v>0</v>
      </c>
      <c r="O449" s="426"/>
      <c r="P449" s="426"/>
      <c r="Q449" s="426"/>
      <c r="R449" s="426"/>
      <c r="S449" s="426"/>
      <c r="T449" s="426"/>
      <c r="U449" s="426"/>
      <c r="V449" s="131"/>
      <c r="W449" s="428"/>
      <c r="X449" s="131"/>
      <c r="Y449" s="131"/>
      <c r="Z449" s="131"/>
      <c r="AA449" s="131"/>
    </row>
    <row r="450" spans="1:27" s="311" customFormat="1" ht="20.100000000000001" hidden="1" customHeight="1">
      <c r="A450" s="259">
        <v>30400028</v>
      </c>
      <c r="B450" s="427" t="s">
        <v>393</v>
      </c>
      <c r="C450" s="183" t="s">
        <v>402</v>
      </c>
      <c r="D450" s="107">
        <v>5</v>
      </c>
      <c r="E450" s="107"/>
      <c r="F450" s="107"/>
      <c r="G450" s="127"/>
      <c r="H450" s="430">
        <f t="shared" si="105"/>
        <v>0</v>
      </c>
      <c r="I450" s="128"/>
      <c r="J450" s="128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8">
        <f t="shared" si="111"/>
        <v>0</v>
      </c>
      <c r="O450" s="426"/>
      <c r="P450" s="426"/>
      <c r="Q450" s="426"/>
      <c r="R450" s="426"/>
      <c r="S450" s="426"/>
      <c r="T450" s="426"/>
      <c r="U450" s="426"/>
      <c r="V450" s="131"/>
      <c r="W450" s="428"/>
      <c r="X450" s="131"/>
      <c r="Y450" s="131"/>
      <c r="Z450" s="131"/>
      <c r="AA450" s="131"/>
    </row>
    <row r="451" spans="1:27" s="311" customFormat="1" ht="20.100000000000001" hidden="1" customHeight="1">
      <c r="A451" s="259">
        <v>30400027</v>
      </c>
      <c r="B451" s="427" t="s">
        <v>404</v>
      </c>
      <c r="C451" s="183" t="s">
        <v>405</v>
      </c>
      <c r="D451" s="107">
        <v>5</v>
      </c>
      <c r="E451" s="107"/>
      <c r="F451" s="107"/>
      <c r="G451" s="127"/>
      <c r="H451" s="430">
        <f t="shared" si="105"/>
        <v>0</v>
      </c>
      <c r="I451" s="128"/>
      <c r="J451" s="128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8">
        <f t="shared" si="111"/>
        <v>0</v>
      </c>
      <c r="O451" s="426"/>
      <c r="P451" s="426"/>
      <c r="Q451" s="426"/>
      <c r="R451" s="426"/>
      <c r="S451" s="426"/>
      <c r="T451" s="426"/>
      <c r="U451" s="426"/>
      <c r="V451" s="131"/>
      <c r="W451" s="428"/>
      <c r="X451" s="131"/>
      <c r="Y451" s="131"/>
      <c r="Z451" s="131"/>
      <c r="AA451" s="131"/>
    </row>
    <row r="452" spans="1:27" s="311" customFormat="1" ht="20.100000000000001" hidden="1" customHeight="1">
      <c r="A452" s="259"/>
      <c r="B452" s="427" t="s">
        <v>342</v>
      </c>
      <c r="C452" s="183" t="s">
        <v>372</v>
      </c>
      <c r="D452" s="107">
        <v>5</v>
      </c>
      <c r="E452" s="107"/>
      <c r="F452" s="107"/>
      <c r="G452" s="127"/>
      <c r="H452" s="430">
        <f t="shared" si="105"/>
        <v>0</v>
      </c>
      <c r="I452" s="128"/>
      <c r="J452" s="128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8">
        <f t="shared" si="111"/>
        <v>0</v>
      </c>
      <c r="O452" s="426"/>
      <c r="P452" s="426"/>
      <c r="Q452" s="426"/>
      <c r="R452" s="426"/>
      <c r="S452" s="426"/>
      <c r="T452" s="426"/>
      <c r="U452" s="426"/>
      <c r="V452" s="131"/>
      <c r="W452" s="428"/>
      <c r="X452" s="131"/>
      <c r="Y452" s="131"/>
      <c r="Z452" s="131"/>
      <c r="AA452" s="131"/>
    </row>
    <row r="453" spans="1:27" s="311" customFormat="1" ht="20.100000000000001" hidden="1" customHeight="1">
      <c r="A453" s="259">
        <v>30600009</v>
      </c>
      <c r="B453" s="427" t="s">
        <v>343</v>
      </c>
      <c r="C453" s="125" t="s">
        <v>345</v>
      </c>
      <c r="D453" s="107">
        <v>5</v>
      </c>
      <c r="E453" s="107"/>
      <c r="F453" s="107"/>
      <c r="G453" s="127"/>
      <c r="H453" s="430">
        <f t="shared" si="105"/>
        <v>0</v>
      </c>
      <c r="I453" s="128"/>
      <c r="J453" s="128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8">
        <f t="shared" si="111"/>
        <v>0</v>
      </c>
      <c r="O453" s="426"/>
      <c r="P453" s="426"/>
      <c r="Q453" s="426"/>
      <c r="R453" s="426"/>
      <c r="S453" s="426"/>
      <c r="T453" s="426"/>
      <c r="U453" s="426"/>
      <c r="V453" s="131"/>
      <c r="W453" s="428"/>
      <c r="X453" s="131"/>
      <c r="Y453" s="131"/>
      <c r="Z453" s="131"/>
      <c r="AA453" s="131"/>
    </row>
    <row r="454" spans="1:27" s="311" customFormat="1" ht="20.100000000000001" hidden="1" customHeight="1">
      <c r="A454" s="259">
        <v>30600010</v>
      </c>
      <c r="B454" s="427" t="s">
        <v>343</v>
      </c>
      <c r="C454" s="125" t="s">
        <v>347</v>
      </c>
      <c r="D454" s="107">
        <v>5</v>
      </c>
      <c r="E454" s="107"/>
      <c r="F454" s="107"/>
      <c r="G454" s="127"/>
      <c r="H454" s="430">
        <f t="shared" si="105"/>
        <v>0</v>
      </c>
      <c r="I454" s="128"/>
      <c r="J454" s="128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8">
        <f t="shared" si="111"/>
        <v>0</v>
      </c>
      <c r="O454" s="426"/>
      <c r="P454" s="426"/>
      <c r="Q454" s="426"/>
      <c r="R454" s="426"/>
      <c r="S454" s="426"/>
      <c r="T454" s="426"/>
      <c r="U454" s="426"/>
      <c r="V454" s="131"/>
      <c r="W454" s="428"/>
      <c r="X454" s="131"/>
      <c r="Y454" s="131"/>
      <c r="Z454" s="131"/>
      <c r="AA454" s="131"/>
    </row>
    <row r="455" spans="1:27" s="311" customFormat="1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>
        <v>20170214</v>
      </c>
      <c r="G455" s="127">
        <v>476</v>
      </c>
      <c r="H455" s="430">
        <f t="shared" si="105"/>
        <v>2408.56</v>
      </c>
      <c r="I455" s="128">
        <v>30</v>
      </c>
      <c r="J455" s="128">
        <f t="array" ref="J455">IF(ISERROR(G455/I455),"",G455/I455)</f>
        <v>15.866666666666667</v>
      </c>
      <c r="K455" s="130">
        <f t="array" ref="K455">IF(ISERROR(G455/L455),"",G455/L455)</f>
        <v>30.70967741935484</v>
      </c>
      <c r="L455" s="128">
        <v>15.5</v>
      </c>
      <c r="M455" s="108">
        <f t="shared" si="110"/>
        <v>-0.70967741935483986</v>
      </c>
      <c r="N455" s="128">
        <f t="shared" si="111"/>
        <v>0</v>
      </c>
      <c r="O455" s="426"/>
      <c r="P455" s="426"/>
      <c r="Q455" s="426"/>
      <c r="R455" s="426"/>
      <c r="S455" s="426"/>
      <c r="T455" s="426"/>
      <c r="U455" s="426"/>
      <c r="V455" s="131">
        <f>SUM(X455:AA455)</f>
        <v>0</v>
      </c>
      <c r="W455" s="428">
        <f>IF(ISERROR(V455/G455),"",V455/G455)</f>
        <v>0</v>
      </c>
      <c r="X455" s="131"/>
      <c r="Y455" s="131"/>
      <c r="Z455" s="131"/>
      <c r="AA455" s="131"/>
    </row>
    <row r="456" spans="1:27" s="311" customFormat="1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>
        <v>20170214</v>
      </c>
      <c r="G456" s="127">
        <v>331</v>
      </c>
      <c r="H456" s="430">
        <f t="shared" si="105"/>
        <v>1674.86</v>
      </c>
      <c r="I456" s="128">
        <v>20</v>
      </c>
      <c r="J456" s="128">
        <f t="array" ref="J456">IF(ISERROR(G456/I456),"",G456/I456)</f>
        <v>16.55</v>
      </c>
      <c r="K456" s="130">
        <f t="array" ref="K456">IF(ISERROR(G456/L456),"",G456/L456)</f>
        <v>21.35483870967742</v>
      </c>
      <c r="L456" s="128">
        <v>15.5</v>
      </c>
      <c r="M456" s="108">
        <f t="shared" si="110"/>
        <v>-1.3548387096774199</v>
      </c>
      <c r="N456" s="128">
        <f t="shared" si="111"/>
        <v>0</v>
      </c>
      <c r="O456" s="426"/>
      <c r="P456" s="426"/>
      <c r="Q456" s="426"/>
      <c r="R456" s="426"/>
      <c r="S456" s="426"/>
      <c r="T456" s="426"/>
      <c r="U456" s="426"/>
      <c r="V456" s="131">
        <f>SUM(X456:AA456)</f>
        <v>0</v>
      </c>
      <c r="W456" s="428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1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22"/>
      <c r="P457" s="422"/>
      <c r="Q457" s="422"/>
      <c r="R457" s="422"/>
      <c r="S457" s="422"/>
      <c r="T457" s="422"/>
      <c r="U457" s="42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1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22"/>
      <c r="P458" s="422"/>
      <c r="Q458" s="422"/>
      <c r="R458" s="422"/>
      <c r="S458" s="422"/>
      <c r="T458" s="422"/>
      <c r="U458" s="42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1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22"/>
      <c r="P459" s="422"/>
      <c r="Q459" s="422"/>
      <c r="R459" s="422"/>
      <c r="S459" s="422"/>
      <c r="T459" s="422"/>
      <c r="U459" s="42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1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22"/>
      <c r="P460" s="422"/>
      <c r="Q460" s="422"/>
      <c r="R460" s="422"/>
      <c r="S460" s="422"/>
      <c r="T460" s="422"/>
      <c r="U460" s="42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1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22"/>
      <c r="P461" s="422"/>
      <c r="Q461" s="422"/>
      <c r="R461" s="422"/>
      <c r="S461" s="422"/>
      <c r="T461" s="422"/>
      <c r="U461" s="42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14">
        <f>D462*G462</f>
        <v>0</v>
      </c>
      <c r="I462" s="128"/>
      <c r="J462" s="129" t="str">
        <f t="array" ref="J462">IF(ISERROR(G462/I462),"",G462/I462)</f>
        <v/>
      </c>
      <c r="K462" s="41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22"/>
      <c r="P462" s="422"/>
      <c r="Q462" s="422"/>
      <c r="R462" s="422"/>
      <c r="S462" s="422"/>
      <c r="T462" s="422"/>
      <c r="U462" s="42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537" t="s">
        <v>224</v>
      </c>
      <c r="B463" s="538"/>
      <c r="C463" s="423" t="s">
        <v>202</v>
      </c>
      <c r="D463" s="141"/>
      <c r="E463" s="141"/>
      <c r="F463" s="141"/>
      <c r="G463" s="143">
        <f>SUM(G429:G462)</f>
        <v>1035</v>
      </c>
      <c r="H463" s="144">
        <f>SUM(H429:H462)</f>
        <v>5230.26</v>
      </c>
      <c r="I463" s="144">
        <f>SUM(I429:I462)</f>
        <v>70</v>
      </c>
      <c r="J463" s="129">
        <f t="array" ref="J463">IF(ISERROR(G463/I463),"",G463/I463)</f>
        <v>14.785714285714286</v>
      </c>
      <c r="K463" s="144">
        <f>SUM(K429:K462)</f>
        <v>76.58064516129032</v>
      </c>
      <c r="L463" s="145"/>
      <c r="M463" s="148">
        <f t="shared" ref="M463:V463" si="114">SUM(M429:M462)</f>
        <v>-6.5806451612903238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>
        <f t="shared" si="113"/>
        <v>0</v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1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22"/>
      <c r="P464" s="422"/>
      <c r="Q464" s="422"/>
      <c r="R464" s="422"/>
      <c r="S464" s="422"/>
      <c r="T464" s="422"/>
      <c r="U464" s="42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1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22"/>
      <c r="P465" s="422"/>
      <c r="Q465" s="422"/>
      <c r="R465" s="422"/>
      <c r="S465" s="422"/>
      <c r="T465" s="422"/>
      <c r="U465" s="42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1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22"/>
      <c r="P466" s="422"/>
      <c r="Q466" s="422"/>
      <c r="R466" s="422"/>
      <c r="S466" s="422"/>
      <c r="T466" s="422"/>
      <c r="U466" s="42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1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22"/>
      <c r="P467" s="422"/>
      <c r="Q467" s="422"/>
      <c r="R467" s="422"/>
      <c r="S467" s="422"/>
      <c r="T467" s="422"/>
      <c r="U467" s="42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19" t="s">
        <v>203</v>
      </c>
      <c r="D468" s="107">
        <v>5.03</v>
      </c>
      <c r="E468" s="107"/>
      <c r="F468" s="107"/>
      <c r="G468" s="127"/>
      <c r="H468" s="41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22"/>
      <c r="P468" s="422"/>
      <c r="Q468" s="422"/>
      <c r="R468" s="422"/>
      <c r="S468" s="422"/>
      <c r="T468" s="422"/>
      <c r="U468" s="42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1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22"/>
      <c r="P469" s="422"/>
      <c r="Q469" s="422"/>
      <c r="R469" s="422"/>
      <c r="S469" s="422"/>
      <c r="T469" s="422"/>
      <c r="U469" s="42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1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22"/>
      <c r="P470" s="422"/>
      <c r="Q470" s="422"/>
      <c r="R470" s="422"/>
      <c r="S470" s="422"/>
      <c r="T470" s="422"/>
      <c r="U470" s="42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19" t="s">
        <v>228</v>
      </c>
      <c r="D471" s="107">
        <v>5.03</v>
      </c>
      <c r="E471" s="107"/>
      <c r="F471" s="107"/>
      <c r="G471" s="127"/>
      <c r="H471" s="41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22"/>
      <c r="P471" s="422"/>
      <c r="Q471" s="422"/>
      <c r="R471" s="422"/>
      <c r="S471" s="422"/>
      <c r="T471" s="422"/>
      <c r="U471" s="42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19" t="s">
        <v>212</v>
      </c>
      <c r="D472" s="107">
        <v>5.03</v>
      </c>
      <c r="E472" s="107"/>
      <c r="F472" s="107"/>
      <c r="G472" s="127"/>
      <c r="H472" s="41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22"/>
      <c r="P472" s="422"/>
      <c r="Q472" s="422"/>
      <c r="R472" s="422"/>
      <c r="S472" s="422"/>
      <c r="T472" s="422"/>
      <c r="U472" s="42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19" t="s">
        <v>203</v>
      </c>
      <c r="D473" s="107">
        <v>5.03</v>
      </c>
      <c r="E473" s="107"/>
      <c r="F473" s="107"/>
      <c r="G473" s="127"/>
      <c r="H473" s="41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22"/>
      <c r="P473" s="422"/>
      <c r="Q473" s="422"/>
      <c r="R473" s="422"/>
      <c r="S473" s="422"/>
      <c r="T473" s="422"/>
      <c r="U473" s="42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19" t="s">
        <v>186</v>
      </c>
      <c r="D474" s="107">
        <v>5.03</v>
      </c>
      <c r="E474" s="107"/>
      <c r="F474" s="107"/>
      <c r="G474" s="127"/>
      <c r="H474" s="41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22"/>
      <c r="P474" s="422"/>
      <c r="Q474" s="422"/>
      <c r="R474" s="422"/>
      <c r="S474" s="422"/>
      <c r="T474" s="422"/>
      <c r="U474" s="42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19" t="s">
        <v>228</v>
      </c>
      <c r="D475" s="107">
        <v>5.03</v>
      </c>
      <c r="E475" s="107"/>
      <c r="F475" s="107"/>
      <c r="G475" s="127"/>
      <c r="H475" s="41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22"/>
      <c r="P475" s="422"/>
      <c r="Q475" s="422"/>
      <c r="R475" s="422"/>
      <c r="S475" s="422"/>
      <c r="T475" s="422"/>
      <c r="U475" s="42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19" t="s">
        <v>199</v>
      </c>
      <c r="D476" s="107">
        <v>5.03</v>
      </c>
      <c r="E476" s="107"/>
      <c r="F476" s="107"/>
      <c r="G476" s="127"/>
      <c r="H476" s="41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22"/>
      <c r="P476" s="422"/>
      <c r="Q476" s="422"/>
      <c r="R476" s="422"/>
      <c r="S476" s="422"/>
      <c r="T476" s="422"/>
      <c r="U476" s="42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1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22"/>
      <c r="P477" s="422"/>
      <c r="Q477" s="422"/>
      <c r="R477" s="422"/>
      <c r="S477" s="422"/>
      <c r="T477" s="422"/>
      <c r="U477" s="42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1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22"/>
      <c r="P478" s="422"/>
      <c r="Q478" s="422"/>
      <c r="R478" s="422"/>
      <c r="S478" s="422"/>
      <c r="T478" s="422"/>
      <c r="U478" s="42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23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1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22"/>
      <c r="P480" s="422"/>
      <c r="Q480" s="422"/>
      <c r="R480" s="422"/>
      <c r="S480" s="422"/>
      <c r="T480" s="422"/>
      <c r="U480" s="42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1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22"/>
      <c r="P481" s="422"/>
      <c r="Q481" s="422"/>
      <c r="R481" s="422"/>
      <c r="S481" s="422"/>
      <c r="T481" s="422"/>
      <c r="U481" s="42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1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22"/>
      <c r="P482" s="422"/>
      <c r="Q482" s="422"/>
      <c r="R482" s="422"/>
      <c r="S482" s="422"/>
      <c r="T482" s="422"/>
      <c r="U482" s="42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1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22"/>
      <c r="P483" s="422"/>
      <c r="Q483" s="422"/>
      <c r="R483" s="422"/>
      <c r="S483" s="422"/>
      <c r="T483" s="422"/>
      <c r="U483" s="42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1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22"/>
      <c r="P484" s="422"/>
      <c r="Q484" s="422"/>
      <c r="R484" s="422"/>
      <c r="S484" s="422"/>
      <c r="T484" s="422"/>
      <c r="U484" s="42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1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22"/>
      <c r="P485" s="422"/>
      <c r="Q485" s="422"/>
      <c r="R485" s="422"/>
      <c r="S485" s="422"/>
      <c r="T485" s="422"/>
      <c r="U485" s="42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1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22"/>
      <c r="P486" s="422"/>
      <c r="Q486" s="422"/>
      <c r="R486" s="422"/>
      <c r="S486" s="422"/>
      <c r="T486" s="422"/>
      <c r="U486" s="42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1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22"/>
      <c r="P487" s="422"/>
      <c r="Q487" s="422"/>
      <c r="R487" s="422"/>
      <c r="S487" s="422"/>
      <c r="T487" s="422"/>
      <c r="U487" s="42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1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22"/>
      <c r="P488" s="422"/>
      <c r="Q488" s="422"/>
      <c r="R488" s="422"/>
      <c r="S488" s="422"/>
      <c r="T488" s="422"/>
      <c r="U488" s="42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1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22"/>
      <c r="P489" s="422"/>
      <c r="Q489" s="422"/>
      <c r="R489" s="422"/>
      <c r="S489" s="422"/>
      <c r="T489" s="422"/>
      <c r="U489" s="42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23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20"/>
      <c r="D491" s="107">
        <v>3.65</v>
      </c>
      <c r="E491" s="107"/>
      <c r="F491" s="105"/>
      <c r="G491" s="127"/>
      <c r="H491" s="414">
        <f t="shared" ref="H491:H505" si="127">D491*G491</f>
        <v>0</v>
      </c>
      <c r="I491" s="128"/>
      <c r="J491" s="129" t="str">
        <f t="array" ref="J491">IF(ISERROR(G491/I491),"",G491/I491)</f>
        <v/>
      </c>
      <c r="K491" s="41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22"/>
      <c r="P491" s="422"/>
      <c r="Q491" s="422"/>
      <c r="R491" s="422"/>
      <c r="S491" s="422"/>
      <c r="T491" s="422"/>
      <c r="U491" s="42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20"/>
      <c r="D492" s="107">
        <v>6.58</v>
      </c>
      <c r="E492" s="107"/>
      <c r="F492" s="107"/>
      <c r="G492" s="127"/>
      <c r="H492" s="41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22"/>
      <c r="P492" s="422"/>
      <c r="Q492" s="422"/>
      <c r="R492" s="422"/>
      <c r="S492" s="422"/>
      <c r="T492" s="422"/>
      <c r="U492" s="42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425"/>
      <c r="D493" s="107">
        <v>7.8</v>
      </c>
      <c r="E493" s="107"/>
      <c r="F493" s="107">
        <v>20170213</v>
      </c>
      <c r="G493" s="127">
        <f>32+6</f>
        <v>38</v>
      </c>
      <c r="H493" s="430">
        <f t="shared" si="127"/>
        <v>296.39999999999998</v>
      </c>
      <c r="I493" s="128">
        <v>8</v>
      </c>
      <c r="J493" s="128">
        <f t="array" ref="J493">IF(ISERROR(G493/I493),"",G493/I493)</f>
        <v>4.75</v>
      </c>
      <c r="K493" s="130">
        <f t="array" ref="K493">IF(ISERROR(G493/L493),"",G493/L493)</f>
        <v>8.2608695652173925</v>
      </c>
      <c r="L493" s="128">
        <v>4.5999999999999996</v>
      </c>
      <c r="M493" s="108">
        <f>IF(ISERROR(I493-K493),"",I493-K493)</f>
        <v>-0.26086956521739246</v>
      </c>
      <c r="N493" s="128">
        <f>SUM(O493:U493)</f>
        <v>0</v>
      </c>
      <c r="O493" s="426"/>
      <c r="P493" s="426"/>
      <c r="Q493" s="426"/>
      <c r="R493" s="426"/>
      <c r="S493" s="426"/>
      <c r="T493" s="426"/>
      <c r="U493" s="426"/>
      <c r="V493" s="131">
        <f>SUM(X493:AA493)</f>
        <v>0</v>
      </c>
      <c r="W493" s="428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20"/>
      <c r="D494" s="107">
        <v>4.4000000000000004</v>
      </c>
      <c r="E494" s="107"/>
      <c r="F494" s="107"/>
      <c r="G494" s="127"/>
      <c r="H494" s="41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22"/>
      <c r="P494" s="422"/>
      <c r="Q494" s="422"/>
      <c r="R494" s="422"/>
      <c r="S494" s="422"/>
      <c r="T494" s="422"/>
      <c r="U494" s="42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14">
        <f t="shared" si="127"/>
        <v>0</v>
      </c>
      <c r="I495" s="128"/>
      <c r="J495" s="129"/>
      <c r="K495" s="130"/>
      <c r="L495" s="128"/>
      <c r="M495" s="108"/>
      <c r="N495" s="129"/>
      <c r="O495" s="422"/>
      <c r="P495" s="422"/>
      <c r="Q495" s="422"/>
      <c r="R495" s="422"/>
      <c r="S495" s="422"/>
      <c r="T495" s="422"/>
      <c r="U495" s="42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20"/>
      <c r="D496" s="107"/>
      <c r="E496" s="107"/>
      <c r="F496" s="107"/>
      <c r="G496" s="127"/>
      <c r="H496" s="41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22"/>
      <c r="P496" s="422"/>
      <c r="Q496" s="422"/>
      <c r="R496" s="422"/>
      <c r="S496" s="422"/>
      <c r="T496" s="422"/>
      <c r="U496" s="42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20" t="s">
        <v>239</v>
      </c>
      <c r="C497" s="420" t="s">
        <v>179</v>
      </c>
      <c r="D497" s="107">
        <v>6.04</v>
      </c>
      <c r="E497" s="107"/>
      <c r="F497" s="107"/>
      <c r="G497" s="127"/>
      <c r="H497" s="41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22"/>
      <c r="P497" s="422"/>
      <c r="Q497" s="422"/>
      <c r="R497" s="422"/>
      <c r="S497" s="422"/>
      <c r="T497" s="422"/>
      <c r="U497" s="42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20" t="s">
        <v>239</v>
      </c>
      <c r="C498" s="420" t="s">
        <v>186</v>
      </c>
      <c r="D498" s="107">
        <v>6.04</v>
      </c>
      <c r="E498" s="107"/>
      <c r="F498" s="107"/>
      <c r="G498" s="127"/>
      <c r="H498" s="41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22"/>
      <c r="P498" s="422"/>
      <c r="Q498" s="422"/>
      <c r="R498" s="422"/>
      <c r="S498" s="422"/>
      <c r="T498" s="422"/>
      <c r="U498" s="42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20" t="s">
        <v>440</v>
      </c>
      <c r="C499" s="420" t="s">
        <v>179</v>
      </c>
      <c r="D499" s="107"/>
      <c r="E499" s="107"/>
      <c r="F499" s="107"/>
      <c r="G499" s="127"/>
      <c r="H499" s="414">
        <f t="shared" si="127"/>
        <v>0</v>
      </c>
      <c r="I499" s="128"/>
      <c r="J499" s="129"/>
      <c r="K499" s="130"/>
      <c r="L499" s="128"/>
      <c r="M499" s="108"/>
      <c r="N499" s="129"/>
      <c r="O499" s="422"/>
      <c r="P499" s="422"/>
      <c r="Q499" s="422"/>
      <c r="R499" s="422"/>
      <c r="S499" s="422"/>
      <c r="T499" s="422"/>
      <c r="U499" s="42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20" t="s">
        <v>440</v>
      </c>
      <c r="C500" s="420" t="s">
        <v>186</v>
      </c>
      <c r="D500" s="107"/>
      <c r="E500" s="107"/>
      <c r="F500" s="107"/>
      <c r="G500" s="127"/>
      <c r="H500" s="414">
        <f t="shared" si="127"/>
        <v>0</v>
      </c>
      <c r="I500" s="128"/>
      <c r="J500" s="129"/>
      <c r="K500" s="130"/>
      <c r="L500" s="128"/>
      <c r="M500" s="108"/>
      <c r="N500" s="129"/>
      <c r="O500" s="422"/>
      <c r="P500" s="422"/>
      <c r="Q500" s="422"/>
      <c r="R500" s="422"/>
      <c r="S500" s="422"/>
      <c r="T500" s="422"/>
      <c r="U500" s="42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13" t="s">
        <v>240</v>
      </c>
      <c r="C501" s="125"/>
      <c r="D501" s="107">
        <v>7.3</v>
      </c>
      <c r="E501" s="107"/>
      <c r="F501" s="107"/>
      <c r="G501" s="127"/>
      <c r="H501" s="41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22"/>
      <c r="P501" s="422"/>
      <c r="Q501" s="422"/>
      <c r="R501" s="422"/>
      <c r="S501" s="422"/>
      <c r="T501" s="422"/>
      <c r="U501" s="42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13" t="s">
        <v>241</v>
      </c>
      <c r="C502" s="125"/>
      <c r="D502" s="107">
        <f>78*120/1000</f>
        <v>9.36</v>
      </c>
      <c r="E502" s="107"/>
      <c r="F502" s="107"/>
      <c r="G502" s="127"/>
      <c r="H502" s="414">
        <f t="shared" si="127"/>
        <v>0</v>
      </c>
      <c r="I502" s="128"/>
      <c r="J502" s="129"/>
      <c r="K502" s="130"/>
      <c r="L502" s="128"/>
      <c r="M502" s="108"/>
      <c r="N502" s="129"/>
      <c r="O502" s="422"/>
      <c r="P502" s="422"/>
      <c r="Q502" s="422"/>
      <c r="R502" s="422"/>
      <c r="S502" s="422"/>
      <c r="T502" s="422"/>
      <c r="U502" s="42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13" t="s">
        <v>242</v>
      </c>
      <c r="C503" s="125"/>
      <c r="D503" s="107">
        <v>4.5</v>
      </c>
      <c r="E503" s="107"/>
      <c r="F503" s="107"/>
      <c r="G503" s="127"/>
      <c r="H503" s="414">
        <f t="shared" si="127"/>
        <v>0</v>
      </c>
      <c r="I503" s="128"/>
      <c r="J503" s="129"/>
      <c r="K503" s="130"/>
      <c r="L503" s="128"/>
      <c r="M503" s="108"/>
      <c r="N503" s="129"/>
      <c r="O503" s="422"/>
      <c r="P503" s="422"/>
      <c r="Q503" s="422"/>
      <c r="R503" s="422"/>
      <c r="S503" s="422"/>
      <c r="T503" s="422"/>
      <c r="U503" s="42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13" t="s">
        <v>243</v>
      </c>
      <c r="C504" s="125"/>
      <c r="D504" s="107">
        <v>4.5</v>
      </c>
      <c r="E504" s="107"/>
      <c r="F504" s="107"/>
      <c r="G504" s="127"/>
      <c r="H504" s="414">
        <f t="shared" si="127"/>
        <v>0</v>
      </c>
      <c r="I504" s="128"/>
      <c r="J504" s="129"/>
      <c r="K504" s="130"/>
      <c r="L504" s="128"/>
      <c r="M504" s="108"/>
      <c r="N504" s="129"/>
      <c r="O504" s="422"/>
      <c r="P504" s="422"/>
      <c r="Q504" s="422"/>
      <c r="R504" s="422"/>
      <c r="S504" s="422"/>
      <c r="T504" s="422"/>
      <c r="U504" s="42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13"/>
      <c r="C505" s="125"/>
      <c r="D505" s="107"/>
      <c r="E505" s="107"/>
      <c r="F505" s="107"/>
      <c r="G505" s="127"/>
      <c r="H505" s="414">
        <f t="shared" si="127"/>
        <v>0</v>
      </c>
      <c r="I505" s="128"/>
      <c r="J505" s="129"/>
      <c r="K505" s="130"/>
      <c r="L505" s="128"/>
      <c r="M505" s="108"/>
      <c r="N505" s="129"/>
      <c r="O505" s="422"/>
      <c r="P505" s="422"/>
      <c r="Q505" s="422"/>
      <c r="R505" s="422"/>
      <c r="S505" s="422"/>
      <c r="T505" s="422"/>
      <c r="U505" s="422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423" t="s">
        <v>202</v>
      </c>
      <c r="D506" s="141"/>
      <c r="E506" s="141"/>
      <c r="F506" s="141"/>
      <c r="G506" s="143">
        <f>SUM(G491:G505)</f>
        <v>38</v>
      </c>
      <c r="H506" s="144">
        <f>SUM(H491:H501)</f>
        <v>296.39999999999998</v>
      </c>
      <c r="I506" s="144">
        <f>SUM(I491:I505)</f>
        <v>8</v>
      </c>
      <c r="J506" s="129">
        <f t="array" ref="J506">IF(ISERROR(G506/I506),"",G506/I506)</f>
        <v>4.75</v>
      </c>
      <c r="K506" s="144">
        <f>SUM(K491:K501)</f>
        <v>8.2608695652173925</v>
      </c>
      <c r="L506" s="145"/>
      <c r="M506" s="148">
        <f t="shared" ref="M506:AA506" si="128">SUM(M491:M501)</f>
        <v>-0.26086956521739246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1073</v>
      </c>
      <c r="H507" s="152">
        <f>SUM(H370,H428,H463,H479,H490,H506)</f>
        <v>5526.66</v>
      </c>
      <c r="I507" s="152">
        <f>SUM(I370,I428,I463,I479,I490,I506)</f>
        <v>78</v>
      </c>
      <c r="J507" s="153">
        <f t="array" ref="J507">IF(ISERROR(G507/I507),"",G507/I507)</f>
        <v>13.756410256410257</v>
      </c>
      <c r="K507" s="152">
        <f>SUM(K370,K428,K463,K479,K490,K506)</f>
        <v>84.841514726507711</v>
      </c>
      <c r="L507" s="153">
        <f>IF(ISERROR(G507/K507),"",G507/K507)</f>
        <v>12.647110361700721</v>
      </c>
      <c r="M507" s="152">
        <f t="shared" ref="M507:V507" si="129">SUM(M370,M428,M463,M479,M490,M506)</f>
        <v>-6.8415147265077163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416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416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416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416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416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416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416">
        <f>G507</f>
        <v>1073</v>
      </c>
      <c r="C514" s="513" t="s">
        <v>269</v>
      </c>
      <c r="D514" s="512"/>
      <c r="E514" s="503">
        <f>H507</f>
        <v>5526.66</v>
      </c>
      <c r="F514" s="503"/>
      <c r="G514" s="503" t="s">
        <v>270</v>
      </c>
      <c r="H514" s="503"/>
      <c r="I514" s="531">
        <f>L507</f>
        <v>12.647110361700721</v>
      </c>
      <c r="J514" s="531"/>
      <c r="K514" s="533" t="s">
        <v>271</v>
      </c>
      <c r="L514" s="533"/>
      <c r="M514" s="531">
        <f>J507</f>
        <v>13.756410256410257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416">
        <f>I507+C513</f>
        <v>79</v>
      </c>
      <c r="C515" s="510" t="s">
        <v>251</v>
      </c>
      <c r="D515" s="511"/>
      <c r="E515" s="528">
        <f>K507+I513</f>
        <v>95.841514726507711</v>
      </c>
      <c r="F515" s="528"/>
      <c r="G515" s="503" t="s">
        <v>274</v>
      </c>
      <c r="H515" s="503"/>
      <c r="I515" s="531">
        <f>B515-E515</f>
        <v>-16.841514726507711</v>
      </c>
      <c r="J515" s="531"/>
      <c r="K515" s="533" t="s">
        <v>275</v>
      </c>
      <c r="L515" s="533"/>
      <c r="M515" s="534">
        <f>IF(ISERROR(I515/E515),"",I515/E515)</f>
        <v>-0.17572254335260112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416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17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4758</v>
      </c>
      <c r="D519" s="526"/>
      <c r="E519" s="516" t="s">
        <v>269</v>
      </c>
      <c r="F519" s="516"/>
      <c r="G519" s="528">
        <f>SUM(E171,E342,E514)</f>
        <v>24182.05</v>
      </c>
      <c r="H519" s="528"/>
      <c r="I519" s="503" t="s">
        <v>270</v>
      </c>
      <c r="J519" s="516"/>
      <c r="K519" s="525">
        <f>IF(ISERROR(C519/G520),"",C519/G520)</f>
        <v>16.617719008789155</v>
      </c>
      <c r="L519" s="526"/>
      <c r="M519" s="503" t="s">
        <v>271</v>
      </c>
      <c r="N519" s="503"/>
      <c r="O519" s="504">
        <f t="array" ref="O519">IF(ISERROR(C519/C520),"",C519/C520)</f>
        <v>25.376000000000001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187.5</v>
      </c>
      <c r="D520" s="526"/>
      <c r="E520" s="503" t="s">
        <v>251</v>
      </c>
      <c r="F520" s="503"/>
      <c r="G520" s="528">
        <f>SUM(E172,E343,E515)</f>
        <v>286.32088420098336</v>
      </c>
      <c r="H520" s="528"/>
      <c r="I520" s="510" t="s">
        <v>274</v>
      </c>
      <c r="J520" s="511"/>
      <c r="K520" s="513">
        <f>C520-G520</f>
        <v>-98.820884200983357</v>
      </c>
      <c r="L520" s="512"/>
      <c r="M520" s="513" t="s">
        <v>275</v>
      </c>
      <c r="N520" s="512"/>
      <c r="O520" s="517">
        <f>IF(ISERROR(K520/C520),"",K520/C520)</f>
        <v>-0.52704471573857792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17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980</v>
      </c>
      <c r="D524" s="511"/>
      <c r="E524" s="506">
        <f>IF(ISERROR(C524/C530),"",C524/C530)</f>
        <v>0.20596889449348466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2373</v>
      </c>
      <c r="D525" s="511"/>
      <c r="E525" s="506">
        <f>IF(ISERROR(C525/C530),"",C525/C530)</f>
        <v>0.49873896595208073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1296</v>
      </c>
      <c r="D526" s="511"/>
      <c r="E526" s="506">
        <f>IF(ISERROR(C526/C530),"",C526/C530)</f>
        <v>0.27238335435056749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>
        <f>IF(ISERROR(C527/C530),"",C527/C530)</f>
        <v>0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109</v>
      </c>
      <c r="D529" s="511"/>
      <c r="E529" s="506">
        <f>IF(ISERROR(C529/C530),"",C529/C530)</f>
        <v>2.2908785203867171E-2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4758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20" t="s">
        <v>309</v>
      </c>
      <c r="D532" s="420" t="s">
        <v>310</v>
      </c>
      <c r="E532" s="420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2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4" t="s">
        <v>322</v>
      </c>
      <c r="Q532" s="128" t="s">
        <v>323</v>
      </c>
      <c r="R532" s="108" t="s">
        <v>324</v>
      </c>
      <c r="S532" s="420" t="s">
        <v>325</v>
      </c>
      <c r="T532" s="420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15</v>
      </c>
      <c r="D533" s="105">
        <v>11</v>
      </c>
      <c r="E533" s="105">
        <v>4</v>
      </c>
      <c r="F533" s="105"/>
      <c r="G533" s="106"/>
      <c r="H533" s="105"/>
      <c r="I533" s="105"/>
      <c r="J533" s="105">
        <f>C533-H533-I533</f>
        <v>15</v>
      </c>
      <c r="K533" s="105"/>
      <c r="L533" s="105"/>
      <c r="M533" s="105"/>
      <c r="N533" s="105"/>
      <c r="O533" s="105"/>
      <c r="P533" s="107"/>
      <c r="Q533" s="105">
        <f>J533-K533-L533</f>
        <v>15</v>
      </c>
      <c r="R533" s="108">
        <f>Q533*11-M533-N533</f>
        <v>165</v>
      </c>
      <c r="S533" s="421">
        <f t="array" ref="S533">IF(ISERROR(Q533/J533),"",Q533/J533)</f>
        <v>1</v>
      </c>
      <c r="T533" s="421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21">
        <f t="array" ref="S534">IF(ISERROR(Q534/J534),"",Q534/J534)</f>
        <v>1</v>
      </c>
      <c r="T534" s="421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21">
        <f t="array" ref="S535">IF(ISERROR(Q535/J535),"",Q535/J535)</f>
        <v>1</v>
      </c>
      <c r="T535" s="421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30</v>
      </c>
      <c r="D536" s="111">
        <f t="shared" ref="D536:N536" si="132">SUM(D533:D535)</f>
        <v>26</v>
      </c>
      <c r="E536" s="111">
        <f t="shared" si="132"/>
        <v>4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56" spans="2:7">
      <c r="G556" s="180">
        <f>38+331+476+71+17+81+163+228+980+668+758+308+639</f>
        <v>4758</v>
      </c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4" activePane="bottomRight" state="frozen"/>
      <selection activeCell="E487" sqref="E487"/>
      <selection pane="topRight" activeCell="E487" sqref="E487"/>
      <selection pane="bottomLeft" activeCell="E487" sqref="E487"/>
      <selection pane="bottomRight" activeCell="A238" sqref="A238:XFD23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42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31" t="s">
        <v>178</v>
      </c>
      <c r="C7" s="125" t="s">
        <v>179</v>
      </c>
      <c r="D7" s="107">
        <v>5.03</v>
      </c>
      <c r="E7" s="107"/>
      <c r="F7" s="107"/>
      <c r="G7" s="127"/>
      <c r="H7" s="43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0"/>
      <c r="P7" s="440"/>
      <c r="Q7" s="440"/>
      <c r="R7" s="440"/>
      <c r="S7" s="440"/>
      <c r="T7" s="440"/>
      <c r="U7" s="44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40"/>
      <c r="Q8" s="440"/>
      <c r="R8" s="440"/>
      <c r="S8" s="440"/>
      <c r="T8" s="440"/>
      <c r="U8" s="44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0"/>
      <c r="P9" s="440"/>
      <c r="Q9" s="440"/>
      <c r="R9" s="440"/>
      <c r="S9" s="440"/>
      <c r="T9" s="440"/>
      <c r="U9" s="44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0"/>
      <c r="P10" s="440"/>
      <c r="Q10" s="440"/>
      <c r="R10" s="440"/>
      <c r="S10" s="440"/>
      <c r="T10" s="440"/>
      <c r="U10" s="44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3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0"/>
      <c r="P11" s="440"/>
      <c r="Q11" s="440"/>
      <c r="R11" s="440"/>
      <c r="S11" s="440"/>
      <c r="T11" s="440"/>
      <c r="U11" s="44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32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0"/>
      <c r="P12" s="440"/>
      <c r="Q12" s="440"/>
      <c r="R12" s="440"/>
      <c r="S12" s="440"/>
      <c r="T12" s="440"/>
      <c r="U12" s="44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0"/>
      <c r="P13" s="440"/>
      <c r="Q13" s="440"/>
      <c r="R13" s="440"/>
      <c r="S13" s="440"/>
      <c r="T13" s="440"/>
      <c r="U13" s="44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0"/>
      <c r="P14" s="440"/>
      <c r="Q14" s="440"/>
      <c r="R14" s="440"/>
      <c r="S14" s="440"/>
      <c r="T14" s="440"/>
      <c r="U14" s="44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32">
        <f t="shared" si="0"/>
        <v>0</v>
      </c>
      <c r="I15" s="43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0"/>
      <c r="P15" s="440"/>
      <c r="Q15" s="440"/>
      <c r="R15" s="440"/>
      <c r="S15" s="440"/>
      <c r="T15" s="440"/>
      <c r="U15" s="44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32">
        <f t="shared" si="0"/>
        <v>0</v>
      </c>
      <c r="I16" s="43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0"/>
      <c r="P16" s="440"/>
      <c r="Q16" s="440"/>
      <c r="R16" s="440"/>
      <c r="S16" s="440"/>
      <c r="T16" s="440"/>
      <c r="U16" s="44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0"/>
      <c r="P17" s="440"/>
      <c r="Q17" s="440"/>
      <c r="R17" s="440"/>
      <c r="S17" s="440"/>
      <c r="T17" s="440"/>
      <c r="U17" s="44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0"/>
      <c r="P18" s="440"/>
      <c r="Q18" s="440"/>
      <c r="R18" s="440"/>
      <c r="S18" s="440"/>
      <c r="T18" s="440"/>
      <c r="U18" s="440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0"/>
      <c r="P19" s="440"/>
      <c r="Q19" s="440"/>
      <c r="R19" s="440"/>
      <c r="S19" s="440"/>
      <c r="T19" s="440"/>
      <c r="U19" s="440"/>
      <c r="V19" s="131">
        <f>SUM(X19:AA19)</f>
        <v>0</v>
      </c>
      <c r="W19" s="433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0"/>
      <c r="P20" s="440"/>
      <c r="Q20" s="440"/>
      <c r="R20" s="440"/>
      <c r="S20" s="440"/>
      <c r="T20" s="440"/>
      <c r="U20" s="440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0"/>
      <c r="P21" s="440"/>
      <c r="Q21" s="440"/>
      <c r="R21" s="440"/>
      <c r="S21" s="440"/>
      <c r="T21" s="440"/>
      <c r="U21" s="44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38" t="s">
        <v>190</v>
      </c>
      <c r="D22" s="107">
        <v>4.8</v>
      </c>
      <c r="E22" s="107"/>
      <c r="F22" s="107"/>
      <c r="G22" s="127"/>
      <c r="H22" s="43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0"/>
      <c r="P22" s="440"/>
      <c r="Q22" s="440"/>
      <c r="R22" s="440"/>
      <c r="S22" s="440"/>
      <c r="T22" s="440"/>
      <c r="U22" s="44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38" t="s">
        <v>187</v>
      </c>
      <c r="D23" s="107">
        <v>4.8</v>
      </c>
      <c r="E23" s="107"/>
      <c r="F23" s="107"/>
      <c r="G23" s="127"/>
      <c r="H23" s="43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0"/>
      <c r="P23" s="440"/>
      <c r="Q23" s="440"/>
      <c r="R23" s="440"/>
      <c r="S23" s="440"/>
      <c r="T23" s="440"/>
      <c r="U23" s="44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38" t="s">
        <v>179</v>
      </c>
      <c r="D24" s="107">
        <v>4.8</v>
      </c>
      <c r="E24" s="107"/>
      <c r="F24" s="107"/>
      <c r="G24" s="127"/>
      <c r="H24" s="43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0"/>
      <c r="P24" s="440"/>
      <c r="Q24" s="440"/>
      <c r="R24" s="440"/>
      <c r="S24" s="440"/>
      <c r="T24" s="440"/>
      <c r="U24" s="44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38" t="s">
        <v>199</v>
      </c>
      <c r="D25" s="107">
        <v>4.8</v>
      </c>
      <c r="E25" s="107"/>
      <c r="F25" s="107"/>
      <c r="G25" s="127"/>
      <c r="H25" s="43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0"/>
      <c r="P25" s="440"/>
      <c r="Q25" s="440"/>
      <c r="R25" s="440"/>
      <c r="S25" s="440"/>
      <c r="T25" s="440"/>
      <c r="U25" s="44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3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0"/>
      <c r="P26" s="440"/>
      <c r="Q26" s="440"/>
      <c r="R26" s="440"/>
      <c r="S26" s="440"/>
      <c r="T26" s="440"/>
      <c r="U26" s="44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3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0"/>
      <c r="P27" s="440"/>
      <c r="Q27" s="440"/>
      <c r="R27" s="440"/>
      <c r="S27" s="440"/>
      <c r="T27" s="440"/>
      <c r="U27" s="44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37" t="s">
        <v>201</v>
      </c>
      <c r="B28" s="538"/>
      <c r="C28" s="441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31" t="s">
        <v>206</v>
      </c>
      <c r="C29" s="125" t="s">
        <v>199</v>
      </c>
      <c r="D29" s="107">
        <v>5.03</v>
      </c>
      <c r="E29" s="107"/>
      <c r="F29" s="107"/>
      <c r="G29" s="127"/>
      <c r="H29" s="43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6"/>
      <c r="P29" s="436"/>
      <c r="Q29" s="436"/>
      <c r="R29" s="436"/>
      <c r="S29" s="436"/>
      <c r="T29" s="436"/>
      <c r="U29" s="43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11" customFormat="1" ht="20.100000000000001" customHeight="1">
      <c r="A30" s="260">
        <v>30100011</v>
      </c>
      <c r="B30" s="445" t="s">
        <v>425</v>
      </c>
      <c r="C30" s="183" t="s">
        <v>427</v>
      </c>
      <c r="D30" s="107">
        <v>5.03</v>
      </c>
      <c r="E30" s="107"/>
      <c r="F30" s="107">
        <v>20170216</v>
      </c>
      <c r="G30" s="127">
        <v>379</v>
      </c>
      <c r="H30" s="448">
        <f t="shared" si="7"/>
        <v>1906.3700000000001</v>
      </c>
      <c r="I30" s="128">
        <v>3</v>
      </c>
      <c r="J30" s="128"/>
      <c r="K30" s="130">
        <f t="array" ref="K30">IF(ISERROR(G30/L30),"",G30/L30)</f>
        <v>7.2884615384615383</v>
      </c>
      <c r="L30" s="128">
        <v>52</v>
      </c>
      <c r="M30" s="108"/>
      <c r="N30" s="128"/>
      <c r="O30" s="447"/>
      <c r="P30" s="447"/>
      <c r="Q30" s="447"/>
      <c r="R30" s="447"/>
      <c r="S30" s="447"/>
      <c r="T30" s="447"/>
      <c r="U30" s="447"/>
      <c r="V30" s="131"/>
      <c r="W30" s="446"/>
      <c r="X30" s="131"/>
      <c r="Y30" s="131"/>
      <c r="Z30" s="131"/>
      <c r="AA30" s="131"/>
    </row>
    <row r="31" spans="1:27" s="311" customFormat="1" ht="20.100000000000001" hidden="1" customHeight="1">
      <c r="A31" s="260">
        <v>30100010</v>
      </c>
      <c r="B31" s="445" t="s">
        <v>206</v>
      </c>
      <c r="C31" s="125" t="s">
        <v>186</v>
      </c>
      <c r="D31" s="107">
        <v>5.03</v>
      </c>
      <c r="E31" s="107"/>
      <c r="F31" s="107"/>
      <c r="G31" s="127"/>
      <c r="H31" s="448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447"/>
      <c r="P31" s="447"/>
      <c r="Q31" s="447"/>
      <c r="R31" s="447"/>
      <c r="S31" s="447"/>
      <c r="T31" s="447"/>
      <c r="U31" s="447"/>
      <c r="V31" s="131">
        <f>SUM(X31:AA31)</f>
        <v>0</v>
      </c>
      <c r="W31" s="446" t="str">
        <f t="shared" ref="W31:W33" si="8">IF(ISERROR(V31/G31),"",V31/G31)</f>
        <v/>
      </c>
      <c r="X31" s="131"/>
      <c r="Y31" s="131"/>
      <c r="Z31" s="131"/>
      <c r="AA31" s="131"/>
    </row>
    <row r="32" spans="1:27" s="311" customFormat="1" ht="20.100000000000001" customHeight="1">
      <c r="A32" s="260">
        <v>30100014</v>
      </c>
      <c r="B32" s="445" t="s">
        <v>206</v>
      </c>
      <c r="C32" s="125" t="s">
        <v>203</v>
      </c>
      <c r="D32" s="107">
        <v>5.03</v>
      </c>
      <c r="E32" s="107"/>
      <c r="F32" s="107">
        <v>20170216</v>
      </c>
      <c r="G32" s="127">
        <v>395</v>
      </c>
      <c r="H32" s="448">
        <f t="shared" si="7"/>
        <v>1986.8500000000001</v>
      </c>
      <c r="I32" s="128">
        <f>1.5*2</f>
        <v>3</v>
      </c>
      <c r="J32" s="128">
        <f t="array" ref="J32">IF(ISERROR(G32/I32),"",G32/I32)</f>
        <v>131.66666666666666</v>
      </c>
      <c r="K32" s="130">
        <f t="array" ref="K32">IF(ISERROR(G32/L32),"",G32/L32)</f>
        <v>7.5961538461538458</v>
      </c>
      <c r="L32" s="128">
        <v>52</v>
      </c>
      <c r="M32" s="108">
        <f>IF(ISERROR(I32-K32),"",I32-K32)</f>
        <v>-4.5961538461538458</v>
      </c>
      <c r="N32" s="128">
        <f>SUM(O32:U32)</f>
        <v>0</v>
      </c>
      <c r="O32" s="447"/>
      <c r="P32" s="447"/>
      <c r="Q32" s="447"/>
      <c r="R32" s="447"/>
      <c r="S32" s="447"/>
      <c r="T32" s="447"/>
      <c r="U32" s="447"/>
      <c r="V32" s="131">
        <f>SUM(X32:AA32)</f>
        <v>0</v>
      </c>
      <c r="W32" s="446">
        <f t="shared" si="8"/>
        <v>0</v>
      </c>
      <c r="X32" s="131"/>
      <c r="Y32" s="131"/>
      <c r="Z32" s="131"/>
      <c r="AA32" s="131"/>
    </row>
    <row r="33" spans="1:27" s="311" customFormat="1" ht="20.100000000000001" hidden="1" customHeight="1">
      <c r="A33" s="260">
        <v>30100013</v>
      </c>
      <c r="B33" s="445" t="s">
        <v>206</v>
      </c>
      <c r="C33" s="125" t="s">
        <v>207</v>
      </c>
      <c r="D33" s="107">
        <v>5.03</v>
      </c>
      <c r="E33" s="107"/>
      <c r="F33" s="107"/>
      <c r="G33" s="127"/>
      <c r="H33" s="448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47"/>
      <c r="P33" s="447"/>
      <c r="Q33" s="447"/>
      <c r="R33" s="447"/>
      <c r="S33" s="447"/>
      <c r="T33" s="447"/>
      <c r="U33" s="447"/>
      <c r="V33" s="131">
        <f>SUM(X33:AA33)</f>
        <v>0</v>
      </c>
      <c r="W33" s="446" t="str">
        <f t="shared" si="8"/>
        <v/>
      </c>
      <c r="X33" s="131"/>
      <c r="Y33" s="131"/>
      <c r="Z33" s="131"/>
      <c r="AA33" s="131"/>
    </row>
    <row r="34" spans="1:27" s="311" customFormat="1" ht="20.100000000000001" hidden="1" customHeight="1">
      <c r="A34" s="260">
        <v>30100016</v>
      </c>
      <c r="B34" s="445" t="s">
        <v>414</v>
      </c>
      <c r="C34" s="183" t="s">
        <v>415</v>
      </c>
      <c r="D34" s="107">
        <v>5.03</v>
      </c>
      <c r="E34" s="107"/>
      <c r="F34" s="107"/>
      <c r="G34" s="127"/>
      <c r="H34" s="448">
        <f t="shared" si="7"/>
        <v>0</v>
      </c>
      <c r="I34" s="128"/>
      <c r="J34" s="128"/>
      <c r="K34" s="130"/>
      <c r="L34" s="128">
        <v>52</v>
      </c>
      <c r="M34" s="108"/>
      <c r="N34" s="128"/>
      <c r="O34" s="447"/>
      <c r="P34" s="447"/>
      <c r="Q34" s="447"/>
      <c r="R34" s="447"/>
      <c r="S34" s="447"/>
      <c r="T34" s="447"/>
      <c r="U34" s="447"/>
      <c r="V34" s="131"/>
      <c r="W34" s="446"/>
      <c r="X34" s="131"/>
      <c r="Y34" s="131"/>
      <c r="Z34" s="131"/>
      <c r="AA34" s="131"/>
    </row>
    <row r="35" spans="1:27" s="311" customFormat="1" ht="20.100000000000001" hidden="1" customHeight="1">
      <c r="A35" s="260">
        <v>30100017</v>
      </c>
      <c r="B35" s="445" t="s">
        <v>414</v>
      </c>
      <c r="C35" s="183" t="s">
        <v>416</v>
      </c>
      <c r="D35" s="107">
        <v>5.03</v>
      </c>
      <c r="E35" s="107"/>
      <c r="F35" s="107"/>
      <c r="G35" s="127"/>
      <c r="H35" s="448">
        <f t="shared" si="7"/>
        <v>0</v>
      </c>
      <c r="I35" s="128"/>
      <c r="J35" s="128"/>
      <c r="K35" s="130"/>
      <c r="L35" s="128">
        <v>52</v>
      </c>
      <c r="M35" s="108"/>
      <c r="N35" s="128"/>
      <c r="O35" s="447"/>
      <c r="P35" s="447"/>
      <c r="Q35" s="447"/>
      <c r="R35" s="447"/>
      <c r="S35" s="447"/>
      <c r="T35" s="447"/>
      <c r="U35" s="447"/>
      <c r="V35" s="131"/>
      <c r="W35" s="446"/>
      <c r="X35" s="131"/>
      <c r="Y35" s="131"/>
      <c r="Z35" s="131"/>
      <c r="AA35" s="131"/>
    </row>
    <row r="36" spans="1:27" s="311" customFormat="1" ht="20.100000000000001" hidden="1" customHeight="1">
      <c r="A36" s="260">
        <v>30100015</v>
      </c>
      <c r="B36" s="445" t="s">
        <v>414</v>
      </c>
      <c r="C36" s="183" t="s">
        <v>61</v>
      </c>
      <c r="D36" s="107">
        <v>5.03</v>
      </c>
      <c r="E36" s="107"/>
      <c r="F36" s="107"/>
      <c r="G36" s="127"/>
      <c r="H36" s="448">
        <f t="shared" si="7"/>
        <v>0</v>
      </c>
      <c r="I36" s="128"/>
      <c r="J36" s="128"/>
      <c r="K36" s="130"/>
      <c r="L36" s="128">
        <v>52</v>
      </c>
      <c r="M36" s="108"/>
      <c r="N36" s="128"/>
      <c r="O36" s="447"/>
      <c r="P36" s="447"/>
      <c r="Q36" s="447"/>
      <c r="R36" s="447"/>
      <c r="S36" s="447"/>
      <c r="T36" s="447"/>
      <c r="U36" s="447"/>
      <c r="V36" s="131"/>
      <c r="W36" s="446"/>
      <c r="X36" s="131"/>
      <c r="Y36" s="131"/>
      <c r="Z36" s="131"/>
      <c r="AA36" s="131"/>
    </row>
    <row r="37" spans="1:27" s="311" customFormat="1" ht="20.100000000000001" hidden="1" customHeight="1">
      <c r="A37" s="260">
        <v>30100027</v>
      </c>
      <c r="B37" s="445" t="s">
        <v>208</v>
      </c>
      <c r="C37" s="125" t="s">
        <v>179</v>
      </c>
      <c r="D37" s="107">
        <v>5.08</v>
      </c>
      <c r="E37" s="107"/>
      <c r="F37" s="107"/>
      <c r="G37" s="127"/>
      <c r="H37" s="448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47"/>
      <c r="P37" s="447"/>
      <c r="Q37" s="447"/>
      <c r="R37" s="447"/>
      <c r="S37" s="447"/>
      <c r="T37" s="447"/>
      <c r="U37" s="447"/>
      <c r="V37" s="131">
        <f t="shared" ref="V37:V48" si="11">SUM(X37:AA37)</f>
        <v>0</v>
      </c>
      <c r="W37" s="446" t="str">
        <f t="shared" ref="W37:W48" si="12">IF(ISERROR(V37/G37),"",V37/G37)</f>
        <v/>
      </c>
      <c r="X37" s="131"/>
      <c r="Y37" s="131"/>
      <c r="Z37" s="131"/>
      <c r="AA37" s="131"/>
    </row>
    <row r="38" spans="1:27" s="311" customFormat="1" ht="20.100000000000001" hidden="1" customHeight="1">
      <c r="A38" s="260">
        <v>30100023</v>
      </c>
      <c r="B38" s="445" t="s">
        <v>208</v>
      </c>
      <c r="C38" s="125" t="s">
        <v>204</v>
      </c>
      <c r="D38" s="107">
        <v>5.08</v>
      </c>
      <c r="E38" s="107"/>
      <c r="F38" s="107"/>
      <c r="G38" s="127"/>
      <c r="H38" s="448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47"/>
      <c r="P38" s="447"/>
      <c r="Q38" s="447"/>
      <c r="R38" s="447"/>
      <c r="S38" s="447"/>
      <c r="T38" s="447"/>
      <c r="U38" s="447"/>
      <c r="V38" s="131">
        <f t="shared" si="11"/>
        <v>0</v>
      </c>
      <c r="W38" s="446" t="str">
        <f t="shared" si="12"/>
        <v/>
      </c>
      <c r="X38" s="131"/>
      <c r="Y38" s="131"/>
      <c r="Z38" s="131"/>
      <c r="AA38" s="131"/>
    </row>
    <row r="39" spans="1:27" s="311" customFormat="1" ht="20.100000000000001" hidden="1" customHeight="1">
      <c r="A39" s="260">
        <v>30100024</v>
      </c>
      <c r="B39" s="445" t="s">
        <v>208</v>
      </c>
      <c r="C39" s="125" t="s">
        <v>205</v>
      </c>
      <c r="D39" s="107">
        <v>5.08</v>
      </c>
      <c r="E39" s="107"/>
      <c r="F39" s="107"/>
      <c r="G39" s="127"/>
      <c r="H39" s="448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47"/>
      <c r="P39" s="447"/>
      <c r="Q39" s="447"/>
      <c r="R39" s="447"/>
      <c r="S39" s="447"/>
      <c r="T39" s="447"/>
      <c r="U39" s="447"/>
      <c r="V39" s="131">
        <f t="shared" si="11"/>
        <v>0</v>
      </c>
      <c r="W39" s="446" t="str">
        <f t="shared" si="12"/>
        <v/>
      </c>
      <c r="X39" s="131"/>
      <c r="Y39" s="131"/>
      <c r="Z39" s="131"/>
      <c r="AA39" s="131"/>
    </row>
    <row r="40" spans="1:27" s="311" customFormat="1" ht="20.100000000000001" hidden="1" customHeight="1">
      <c r="A40" s="260">
        <v>30100022</v>
      </c>
      <c r="B40" s="445" t="s">
        <v>208</v>
      </c>
      <c r="C40" s="125" t="s">
        <v>186</v>
      </c>
      <c r="D40" s="107">
        <v>5.08</v>
      </c>
      <c r="E40" s="107"/>
      <c r="F40" s="107"/>
      <c r="G40" s="127"/>
      <c r="H40" s="448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47"/>
      <c r="P40" s="447"/>
      <c r="Q40" s="447"/>
      <c r="R40" s="447"/>
      <c r="S40" s="447"/>
      <c r="T40" s="447"/>
      <c r="U40" s="447"/>
      <c r="V40" s="131">
        <f t="shared" si="11"/>
        <v>0</v>
      </c>
      <c r="W40" s="446" t="str">
        <f t="shared" si="12"/>
        <v/>
      </c>
      <c r="X40" s="131"/>
      <c r="Y40" s="131"/>
      <c r="Z40" s="131"/>
      <c r="AA40" s="131"/>
    </row>
    <row r="41" spans="1:27" s="311" customFormat="1" ht="20.100000000000001" hidden="1" customHeight="1">
      <c r="A41" s="260">
        <v>30100029</v>
      </c>
      <c r="B41" s="445" t="s">
        <v>208</v>
      </c>
      <c r="C41" s="125" t="s">
        <v>203</v>
      </c>
      <c r="D41" s="107">
        <v>5.08</v>
      </c>
      <c r="E41" s="107"/>
      <c r="F41" s="107"/>
      <c r="G41" s="127"/>
      <c r="H41" s="448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47"/>
      <c r="P41" s="447"/>
      <c r="Q41" s="447"/>
      <c r="R41" s="447"/>
      <c r="S41" s="447"/>
      <c r="T41" s="447"/>
      <c r="U41" s="447"/>
      <c r="V41" s="131">
        <f t="shared" si="11"/>
        <v>0</v>
      </c>
      <c r="W41" s="446" t="str">
        <f t="shared" si="12"/>
        <v/>
      </c>
      <c r="X41" s="131"/>
      <c r="Y41" s="131"/>
      <c r="Z41" s="131"/>
      <c r="AA41" s="131"/>
    </row>
    <row r="42" spans="1:27" s="311" customFormat="1" ht="20.100000000000001" hidden="1" customHeight="1">
      <c r="A42" s="260">
        <v>30100026</v>
      </c>
      <c r="B42" s="445" t="s">
        <v>208</v>
      </c>
      <c r="C42" s="125" t="s">
        <v>199</v>
      </c>
      <c r="D42" s="107">
        <v>5.08</v>
      </c>
      <c r="E42" s="107"/>
      <c r="F42" s="107"/>
      <c r="G42" s="127"/>
      <c r="H42" s="44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44"/>
      <c r="P42" s="444"/>
      <c r="Q42" s="444"/>
      <c r="R42" s="444"/>
      <c r="S42" s="444"/>
      <c r="T42" s="444"/>
      <c r="U42" s="444"/>
      <c r="V42" s="131">
        <f t="shared" si="11"/>
        <v>0</v>
      </c>
      <c r="W42" s="446" t="str">
        <f t="shared" si="12"/>
        <v/>
      </c>
      <c r="X42" s="131"/>
      <c r="Y42" s="131"/>
      <c r="Z42" s="131"/>
      <c r="AA42" s="131"/>
    </row>
    <row r="43" spans="1:27" s="311" customFormat="1" ht="20.100000000000001" hidden="1" customHeight="1">
      <c r="A43" s="260">
        <v>30100025</v>
      </c>
      <c r="B43" s="445" t="s">
        <v>208</v>
      </c>
      <c r="C43" s="125" t="s">
        <v>187</v>
      </c>
      <c r="D43" s="107">
        <v>5.08</v>
      </c>
      <c r="E43" s="107"/>
      <c r="F43" s="107"/>
      <c r="G43" s="127"/>
      <c r="H43" s="448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47"/>
      <c r="P43" s="447"/>
      <c r="Q43" s="447"/>
      <c r="R43" s="447"/>
      <c r="S43" s="447"/>
      <c r="T43" s="447"/>
      <c r="U43" s="447"/>
      <c r="V43" s="131">
        <f t="shared" si="11"/>
        <v>0</v>
      </c>
      <c r="W43" s="446" t="str">
        <f t="shared" si="12"/>
        <v/>
      </c>
      <c r="X43" s="131"/>
      <c r="Y43" s="131"/>
      <c r="Z43" s="131"/>
      <c r="AA43" s="131"/>
    </row>
    <row r="44" spans="1:27" s="311" customFormat="1" ht="20.100000000000001" hidden="1" customHeight="1">
      <c r="A44" s="260">
        <v>30100028</v>
      </c>
      <c r="B44" s="445" t="s">
        <v>208</v>
      </c>
      <c r="C44" s="125" t="s">
        <v>207</v>
      </c>
      <c r="D44" s="107">
        <v>5.08</v>
      </c>
      <c r="E44" s="107"/>
      <c r="F44" s="107"/>
      <c r="G44" s="127"/>
      <c r="H44" s="448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44"/>
      <c r="P44" s="444"/>
      <c r="Q44" s="444"/>
      <c r="R44" s="444"/>
      <c r="S44" s="444"/>
      <c r="T44" s="444"/>
      <c r="U44" s="444"/>
      <c r="V44" s="131">
        <f t="shared" si="11"/>
        <v>0</v>
      </c>
      <c r="W44" s="446" t="str">
        <f t="shared" si="12"/>
        <v/>
      </c>
      <c r="X44" s="131"/>
      <c r="Y44" s="131"/>
      <c r="Z44" s="131"/>
      <c r="AA44" s="131"/>
    </row>
    <row r="45" spans="1:27" s="311" customFormat="1" ht="20.100000000000001" hidden="1" customHeight="1">
      <c r="A45" s="260">
        <v>30100032</v>
      </c>
      <c r="B45" s="445" t="s">
        <v>209</v>
      </c>
      <c r="C45" s="125" t="s">
        <v>194</v>
      </c>
      <c r="D45" s="107">
        <v>5.03</v>
      </c>
      <c r="E45" s="107"/>
      <c r="F45" s="107"/>
      <c r="G45" s="127"/>
      <c r="H45" s="448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47"/>
      <c r="P45" s="447"/>
      <c r="Q45" s="447"/>
      <c r="R45" s="447"/>
      <c r="S45" s="447"/>
      <c r="T45" s="447"/>
      <c r="U45" s="447"/>
      <c r="V45" s="131">
        <f t="shared" si="11"/>
        <v>0</v>
      </c>
      <c r="W45" s="446" t="str">
        <f t="shared" si="12"/>
        <v/>
      </c>
      <c r="X45" s="131"/>
      <c r="Y45" s="131"/>
      <c r="Z45" s="131"/>
      <c r="AA45" s="131"/>
    </row>
    <row r="46" spans="1:27" s="311" customFormat="1" ht="20.100000000000001" hidden="1" customHeight="1">
      <c r="A46" s="260">
        <v>30100033</v>
      </c>
      <c r="B46" s="445" t="s">
        <v>209</v>
      </c>
      <c r="C46" s="125" t="s">
        <v>179</v>
      </c>
      <c r="D46" s="107">
        <v>5.03</v>
      </c>
      <c r="E46" s="107"/>
      <c r="F46" s="107"/>
      <c r="G46" s="127"/>
      <c r="H46" s="448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47"/>
      <c r="P46" s="447"/>
      <c r="Q46" s="447"/>
      <c r="R46" s="447"/>
      <c r="S46" s="447"/>
      <c r="T46" s="447"/>
      <c r="U46" s="447"/>
      <c r="V46" s="131">
        <f t="shared" si="11"/>
        <v>0</v>
      </c>
      <c r="W46" s="446" t="str">
        <f t="shared" si="12"/>
        <v/>
      </c>
      <c r="X46" s="131"/>
      <c r="Y46" s="131"/>
      <c r="Z46" s="131"/>
      <c r="AA46" s="131"/>
    </row>
    <row r="47" spans="1:27" s="311" customFormat="1" ht="20.100000000000001" hidden="1" customHeight="1">
      <c r="A47" s="260">
        <v>30100062</v>
      </c>
      <c r="B47" s="445" t="s">
        <v>209</v>
      </c>
      <c r="C47" s="125" t="s">
        <v>195</v>
      </c>
      <c r="D47" s="107">
        <v>5.03</v>
      </c>
      <c r="E47" s="107"/>
      <c r="F47" s="107"/>
      <c r="G47" s="127"/>
      <c r="H47" s="448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47"/>
      <c r="P47" s="447"/>
      <c r="Q47" s="447"/>
      <c r="R47" s="447"/>
      <c r="S47" s="447"/>
      <c r="T47" s="447"/>
      <c r="U47" s="447"/>
      <c r="V47" s="131">
        <f t="shared" si="11"/>
        <v>0</v>
      </c>
      <c r="W47" s="446" t="str">
        <f t="shared" si="12"/>
        <v/>
      </c>
      <c r="X47" s="131"/>
      <c r="Y47" s="131"/>
      <c r="Z47" s="131"/>
      <c r="AA47" s="131"/>
    </row>
    <row r="48" spans="1:27" s="311" customFormat="1" ht="20.100000000000001" customHeight="1">
      <c r="A48" s="260">
        <v>30100031</v>
      </c>
      <c r="B48" s="445" t="s">
        <v>209</v>
      </c>
      <c r="C48" s="125" t="s">
        <v>204</v>
      </c>
      <c r="D48" s="107">
        <v>5.03</v>
      </c>
      <c r="E48" s="107"/>
      <c r="F48" s="107">
        <v>20170216</v>
      </c>
      <c r="G48" s="127">
        <v>355</v>
      </c>
      <c r="H48" s="448">
        <f t="shared" si="7"/>
        <v>1785.65</v>
      </c>
      <c r="I48" s="128">
        <v>4</v>
      </c>
      <c r="J48" s="128">
        <f t="array" ref="J48">IF(ISERROR(G48/I48),"",G48/I48)</f>
        <v>88.75</v>
      </c>
      <c r="K48" s="130">
        <f t="array" ref="K48">IF(ISERROR(G48/L48),"",G48/L48)</f>
        <v>6.3392857142857144</v>
      </c>
      <c r="L48" s="128">
        <v>56</v>
      </c>
      <c r="M48" s="108">
        <f t="shared" si="9"/>
        <v>-2.3392857142857144</v>
      </c>
      <c r="N48" s="128">
        <f t="shared" si="10"/>
        <v>0</v>
      </c>
      <c r="O48" s="447"/>
      <c r="P48" s="447"/>
      <c r="Q48" s="447"/>
      <c r="R48" s="447"/>
      <c r="S48" s="447"/>
      <c r="T48" s="447"/>
      <c r="U48" s="447"/>
      <c r="V48" s="131">
        <f t="shared" si="11"/>
        <v>0</v>
      </c>
      <c r="W48" s="446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31" t="s">
        <v>382</v>
      </c>
      <c r="C49" s="183" t="s">
        <v>383</v>
      </c>
      <c r="D49" s="107">
        <v>5.03</v>
      </c>
      <c r="E49" s="107"/>
      <c r="F49" s="107"/>
      <c r="G49" s="127"/>
      <c r="H49" s="43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6"/>
      <c r="P49" s="436"/>
      <c r="Q49" s="436"/>
      <c r="R49" s="436"/>
      <c r="S49" s="436"/>
      <c r="T49" s="436"/>
      <c r="U49" s="43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31" t="s">
        <v>382</v>
      </c>
      <c r="C50" s="183" t="s">
        <v>384</v>
      </c>
      <c r="D50" s="107">
        <v>5.03</v>
      </c>
      <c r="E50" s="107"/>
      <c r="F50" s="107"/>
      <c r="G50" s="127"/>
      <c r="H50" s="43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6"/>
      <c r="P50" s="436"/>
      <c r="Q50" s="436"/>
      <c r="R50" s="436"/>
      <c r="S50" s="436"/>
      <c r="T50" s="436"/>
      <c r="U50" s="43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31" t="s">
        <v>382</v>
      </c>
      <c r="C51" s="183" t="s">
        <v>389</v>
      </c>
      <c r="D51" s="107">
        <v>5.03</v>
      </c>
      <c r="E51" s="107"/>
      <c r="F51" s="107"/>
      <c r="G51" s="127"/>
      <c r="H51" s="43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6"/>
      <c r="P51" s="436"/>
      <c r="Q51" s="436"/>
      <c r="R51" s="436"/>
      <c r="S51" s="436"/>
      <c r="T51" s="436"/>
      <c r="U51" s="43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31" t="s">
        <v>382</v>
      </c>
      <c r="C52" s="183" t="s">
        <v>391</v>
      </c>
      <c r="D52" s="107">
        <v>5.03</v>
      </c>
      <c r="E52" s="107"/>
      <c r="F52" s="107"/>
      <c r="G52" s="127"/>
      <c r="H52" s="43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6"/>
      <c r="P52" s="436"/>
      <c r="Q52" s="436"/>
      <c r="R52" s="436"/>
      <c r="S52" s="436"/>
      <c r="T52" s="436"/>
      <c r="U52" s="43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31" t="s">
        <v>418</v>
      </c>
      <c r="C53" s="183" t="s">
        <v>364</v>
      </c>
      <c r="D53" s="107">
        <v>5.03</v>
      </c>
      <c r="E53" s="107"/>
      <c r="F53" s="107"/>
      <c r="G53" s="127"/>
      <c r="H53" s="43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6"/>
      <c r="P53" s="436"/>
      <c r="Q53" s="436"/>
      <c r="R53" s="436"/>
      <c r="S53" s="436"/>
      <c r="T53" s="436"/>
      <c r="U53" s="43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31" t="s">
        <v>418</v>
      </c>
      <c r="C54" s="183" t="s">
        <v>365</v>
      </c>
      <c r="D54" s="107">
        <v>5.03</v>
      </c>
      <c r="E54" s="107"/>
      <c r="F54" s="107"/>
      <c r="G54" s="127"/>
      <c r="H54" s="43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6"/>
      <c r="P54" s="436"/>
      <c r="Q54" s="436"/>
      <c r="R54" s="436"/>
      <c r="S54" s="436"/>
      <c r="T54" s="436"/>
      <c r="U54" s="43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31" t="s">
        <v>418</v>
      </c>
      <c r="C55" s="183" t="s">
        <v>366</v>
      </c>
      <c r="D55" s="107">
        <v>5.03</v>
      </c>
      <c r="E55" s="107"/>
      <c r="F55" s="107"/>
      <c r="G55" s="127"/>
      <c r="H55" s="43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6"/>
      <c r="P55" s="436"/>
      <c r="Q55" s="436"/>
      <c r="R55" s="436"/>
      <c r="S55" s="436"/>
      <c r="T55" s="436"/>
      <c r="U55" s="43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31" t="s">
        <v>418</v>
      </c>
      <c r="C56" s="183" t="s">
        <v>367</v>
      </c>
      <c r="D56" s="107">
        <v>5.03</v>
      </c>
      <c r="E56" s="107"/>
      <c r="F56" s="107"/>
      <c r="G56" s="127"/>
      <c r="H56" s="43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6"/>
      <c r="P56" s="436"/>
      <c r="Q56" s="436"/>
      <c r="R56" s="436"/>
      <c r="S56" s="436"/>
      <c r="T56" s="436"/>
      <c r="U56" s="43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0"/>
      <c r="P57" s="440"/>
      <c r="Q57" s="440"/>
      <c r="R57" s="440"/>
      <c r="S57" s="440"/>
      <c r="T57" s="440"/>
      <c r="U57" s="44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0"/>
      <c r="P58" s="440"/>
      <c r="Q58" s="440"/>
      <c r="R58" s="440"/>
      <c r="S58" s="440"/>
      <c r="T58" s="440"/>
      <c r="U58" s="44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0"/>
      <c r="P59" s="440"/>
      <c r="Q59" s="440"/>
      <c r="R59" s="440"/>
      <c r="S59" s="440"/>
      <c r="T59" s="440"/>
      <c r="U59" s="44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0"/>
      <c r="P60" s="440"/>
      <c r="Q60" s="440"/>
      <c r="R60" s="440"/>
      <c r="S60" s="440"/>
      <c r="T60" s="440"/>
      <c r="U60" s="44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0"/>
      <c r="P61" s="440"/>
      <c r="Q61" s="440"/>
      <c r="R61" s="440"/>
      <c r="S61" s="440"/>
      <c r="T61" s="440"/>
      <c r="U61" s="44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0"/>
      <c r="P62" s="440"/>
      <c r="Q62" s="440"/>
      <c r="R62" s="440"/>
      <c r="S62" s="440"/>
      <c r="T62" s="440"/>
      <c r="U62" s="44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0"/>
      <c r="P63" s="440"/>
      <c r="Q63" s="440"/>
      <c r="R63" s="440"/>
      <c r="S63" s="440"/>
      <c r="T63" s="440"/>
      <c r="U63" s="44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0"/>
      <c r="P64" s="440"/>
      <c r="Q64" s="440"/>
      <c r="R64" s="440"/>
      <c r="S64" s="440"/>
      <c r="T64" s="440"/>
      <c r="U64" s="44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0"/>
      <c r="P65" s="440"/>
      <c r="Q65" s="440"/>
      <c r="R65" s="440"/>
      <c r="S65" s="440"/>
      <c r="T65" s="440"/>
      <c r="U65" s="44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0"/>
      <c r="P66" s="440"/>
      <c r="Q66" s="440"/>
      <c r="R66" s="440"/>
      <c r="S66" s="440"/>
      <c r="T66" s="440"/>
      <c r="U66" s="44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3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0"/>
      <c r="P67" s="440"/>
      <c r="Q67" s="440"/>
      <c r="R67" s="440"/>
      <c r="S67" s="440"/>
      <c r="T67" s="440"/>
      <c r="U67" s="44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3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0"/>
      <c r="P68" s="440"/>
      <c r="Q68" s="440"/>
      <c r="R68" s="440"/>
      <c r="S68" s="440"/>
      <c r="T68" s="440"/>
      <c r="U68" s="44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0"/>
      <c r="P69" s="440"/>
      <c r="Q69" s="440"/>
      <c r="R69" s="440"/>
      <c r="S69" s="440"/>
      <c r="T69" s="440"/>
      <c r="U69" s="44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0"/>
      <c r="P70" s="440"/>
      <c r="Q70" s="440"/>
      <c r="R70" s="440"/>
      <c r="S70" s="440"/>
      <c r="T70" s="440"/>
      <c r="U70" s="44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32">
        <f t="shared" si="7"/>
        <v>0</v>
      </c>
      <c r="I71" s="128"/>
      <c r="J71" s="129"/>
      <c r="K71" s="130"/>
      <c r="L71" s="128"/>
      <c r="M71" s="108"/>
      <c r="N71" s="129"/>
      <c r="O71" s="440"/>
      <c r="P71" s="440"/>
      <c r="Q71" s="440"/>
      <c r="R71" s="440"/>
      <c r="S71" s="440"/>
      <c r="T71" s="440"/>
      <c r="U71" s="44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3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0"/>
      <c r="P72" s="440"/>
      <c r="Q72" s="440"/>
      <c r="R72" s="440"/>
      <c r="S72" s="440"/>
      <c r="T72" s="440"/>
      <c r="U72" s="44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3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0"/>
      <c r="P73" s="440"/>
      <c r="Q73" s="440"/>
      <c r="R73" s="440"/>
      <c r="S73" s="440"/>
      <c r="T73" s="440"/>
      <c r="U73" s="44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3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0"/>
      <c r="P74" s="440"/>
      <c r="Q74" s="440"/>
      <c r="R74" s="440"/>
      <c r="S74" s="440"/>
      <c r="T74" s="440"/>
      <c r="U74" s="44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3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0"/>
      <c r="P75" s="440"/>
      <c r="Q75" s="440"/>
      <c r="R75" s="440"/>
      <c r="S75" s="440"/>
      <c r="T75" s="440"/>
      <c r="U75" s="44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3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0"/>
      <c r="P76" s="440"/>
      <c r="Q76" s="440"/>
      <c r="R76" s="440"/>
      <c r="S76" s="440"/>
      <c r="T76" s="440"/>
      <c r="U76" s="44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3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0"/>
      <c r="P77" s="440"/>
      <c r="Q77" s="440"/>
      <c r="R77" s="440"/>
      <c r="S77" s="440"/>
      <c r="T77" s="440"/>
      <c r="U77" s="44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3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0"/>
      <c r="P78" s="440"/>
      <c r="Q78" s="440"/>
      <c r="R78" s="440"/>
      <c r="S78" s="440"/>
      <c r="T78" s="440"/>
      <c r="U78" s="44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3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0"/>
      <c r="P79" s="440"/>
      <c r="Q79" s="440"/>
      <c r="R79" s="440"/>
      <c r="S79" s="440"/>
      <c r="T79" s="440"/>
      <c r="U79" s="44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3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0"/>
      <c r="P80" s="440"/>
      <c r="Q80" s="440"/>
      <c r="R80" s="440"/>
      <c r="S80" s="440"/>
      <c r="T80" s="440"/>
      <c r="U80" s="44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3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0"/>
      <c r="P81" s="440"/>
      <c r="Q81" s="440"/>
      <c r="R81" s="440"/>
      <c r="S81" s="440"/>
      <c r="T81" s="440"/>
      <c r="U81" s="44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3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0"/>
      <c r="P82" s="440"/>
      <c r="Q82" s="440"/>
      <c r="R82" s="440"/>
      <c r="S82" s="440"/>
      <c r="T82" s="440"/>
      <c r="U82" s="44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3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0"/>
      <c r="P83" s="440"/>
      <c r="Q83" s="440"/>
      <c r="R83" s="440"/>
      <c r="S83" s="440"/>
      <c r="T83" s="440"/>
      <c r="U83" s="44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3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0"/>
      <c r="P84" s="440"/>
      <c r="Q84" s="440"/>
      <c r="R84" s="440"/>
      <c r="S84" s="440"/>
      <c r="T84" s="440"/>
      <c r="U84" s="44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3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0"/>
      <c r="P85" s="440"/>
      <c r="Q85" s="440"/>
      <c r="R85" s="440"/>
      <c r="S85" s="440"/>
      <c r="T85" s="440"/>
      <c r="U85" s="440"/>
      <c r="V85" s="131"/>
      <c r="W85" s="132"/>
      <c r="X85" s="131"/>
      <c r="Y85" s="131"/>
      <c r="Z85" s="131"/>
      <c r="AA85" s="131"/>
    </row>
    <row r="86" spans="1:27" ht="20.100000000000001" customHeight="1">
      <c r="A86" s="545" t="s">
        <v>216</v>
      </c>
      <c r="B86" s="545"/>
      <c r="C86" s="441" t="s">
        <v>202</v>
      </c>
      <c r="D86" s="141"/>
      <c r="E86" s="141"/>
      <c r="F86" s="141"/>
      <c r="G86" s="143">
        <f>SUM(G29:G85)</f>
        <v>1129</v>
      </c>
      <c r="H86" s="144">
        <f>SUM(H29:H85)</f>
        <v>5678.8700000000008</v>
      </c>
      <c r="I86" s="144">
        <f>SUM(I29:I85)</f>
        <v>10</v>
      </c>
      <c r="J86" s="129">
        <f t="array" ref="J86">IF(ISERROR(G86/I86),"",G86/I86)</f>
        <v>112.9</v>
      </c>
      <c r="K86" s="144">
        <f>SUM(K29:K85)</f>
        <v>21.223901098901099</v>
      </c>
      <c r="L86" s="145"/>
      <c r="M86" s="148">
        <f t="shared" ref="M86:V86" si="17">SUM(M29:M85)</f>
        <v>-6.9354395604395602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>
        <f t="shared" ref="W86:W93" si="18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31" t="s">
        <v>217</v>
      </c>
      <c r="C87" s="125" t="s">
        <v>179</v>
      </c>
      <c r="D87" s="107">
        <v>5.03</v>
      </c>
      <c r="E87" s="107"/>
      <c r="F87" s="107"/>
      <c r="G87" s="127"/>
      <c r="H87" s="43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0"/>
      <c r="P87" s="440"/>
      <c r="Q87" s="440"/>
      <c r="R87" s="440"/>
      <c r="S87" s="440"/>
      <c r="T87" s="440"/>
      <c r="U87" s="44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31" t="s">
        <v>217</v>
      </c>
      <c r="C88" s="125" t="s">
        <v>186</v>
      </c>
      <c r="D88" s="107">
        <v>5.03</v>
      </c>
      <c r="E88" s="107"/>
      <c r="F88" s="107"/>
      <c r="G88" s="127"/>
      <c r="H88" s="43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0"/>
      <c r="P88" s="440"/>
      <c r="Q88" s="440"/>
      <c r="R88" s="440"/>
      <c r="S88" s="440"/>
      <c r="T88" s="440"/>
      <c r="U88" s="44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31" t="s">
        <v>217</v>
      </c>
      <c r="C89" s="125" t="s">
        <v>204</v>
      </c>
      <c r="D89" s="107">
        <v>5.03</v>
      </c>
      <c r="E89" s="107"/>
      <c r="F89" s="107"/>
      <c r="G89" s="127"/>
      <c r="H89" s="43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0"/>
      <c r="P89" s="440"/>
      <c r="Q89" s="440"/>
      <c r="R89" s="440"/>
      <c r="S89" s="440"/>
      <c r="T89" s="440"/>
      <c r="U89" s="44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3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0"/>
      <c r="P90" s="440"/>
      <c r="Q90" s="440"/>
      <c r="R90" s="440"/>
      <c r="S90" s="440"/>
      <c r="T90" s="440"/>
      <c r="U90" s="44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3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0"/>
      <c r="P91" s="440"/>
      <c r="Q91" s="440"/>
      <c r="R91" s="440"/>
      <c r="S91" s="440"/>
      <c r="T91" s="440"/>
      <c r="U91" s="44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3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0"/>
      <c r="P92" s="440"/>
      <c r="Q92" s="440"/>
      <c r="R92" s="440"/>
      <c r="S92" s="440"/>
      <c r="T92" s="440"/>
      <c r="U92" s="44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3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0"/>
      <c r="P93" s="440"/>
      <c r="Q93" s="440"/>
      <c r="R93" s="440"/>
      <c r="S93" s="440"/>
      <c r="T93" s="440"/>
      <c r="U93" s="44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3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0"/>
      <c r="P94" s="440"/>
      <c r="Q94" s="440"/>
      <c r="R94" s="440"/>
      <c r="S94" s="440"/>
      <c r="T94" s="440"/>
      <c r="U94" s="44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3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0"/>
      <c r="P95" s="440"/>
      <c r="Q95" s="440"/>
      <c r="R95" s="440"/>
      <c r="S95" s="440"/>
      <c r="T95" s="440"/>
      <c r="U95" s="44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3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0"/>
      <c r="P96" s="440"/>
      <c r="Q96" s="440"/>
      <c r="R96" s="440"/>
      <c r="S96" s="440"/>
      <c r="T96" s="440"/>
      <c r="U96" s="44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3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0"/>
      <c r="P97" s="440"/>
      <c r="Q97" s="440"/>
      <c r="R97" s="440"/>
      <c r="S97" s="440"/>
      <c r="T97" s="440"/>
      <c r="U97" s="44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3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0"/>
      <c r="P98" s="440"/>
      <c r="Q98" s="440"/>
      <c r="R98" s="440"/>
      <c r="S98" s="440"/>
      <c r="T98" s="440"/>
      <c r="U98" s="44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3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0"/>
      <c r="P99" s="440"/>
      <c r="Q99" s="440"/>
      <c r="R99" s="440"/>
      <c r="S99" s="440"/>
      <c r="T99" s="440"/>
      <c r="U99" s="44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3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0"/>
      <c r="P100" s="440"/>
      <c r="Q100" s="440"/>
      <c r="R100" s="440"/>
      <c r="S100" s="440"/>
      <c r="T100" s="440"/>
      <c r="U100" s="44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3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0"/>
      <c r="P101" s="440"/>
      <c r="Q101" s="440"/>
      <c r="R101" s="440"/>
      <c r="S101" s="440"/>
      <c r="T101" s="440"/>
      <c r="U101" s="44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3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0"/>
      <c r="P102" s="440"/>
      <c r="Q102" s="440"/>
      <c r="R102" s="440"/>
      <c r="S102" s="440"/>
      <c r="T102" s="440"/>
      <c r="U102" s="44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31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0"/>
      <c r="P103" s="440"/>
      <c r="Q103" s="440"/>
      <c r="R103" s="440"/>
      <c r="S103" s="440"/>
      <c r="T103" s="440"/>
      <c r="U103" s="44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31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0"/>
      <c r="P104" s="440"/>
      <c r="Q104" s="440"/>
      <c r="R104" s="440"/>
      <c r="S104" s="440"/>
      <c r="T104" s="440"/>
      <c r="U104" s="44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31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0"/>
      <c r="P105" s="440"/>
      <c r="Q105" s="440"/>
      <c r="R105" s="440"/>
      <c r="S105" s="440"/>
      <c r="T105" s="440"/>
      <c r="U105" s="44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31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0"/>
      <c r="P106" s="440"/>
      <c r="Q106" s="440"/>
      <c r="R106" s="440"/>
      <c r="S106" s="440"/>
      <c r="T106" s="440"/>
      <c r="U106" s="44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31" t="s">
        <v>393</v>
      </c>
      <c r="C107" s="183" t="s">
        <v>395</v>
      </c>
      <c r="D107" s="107">
        <v>5</v>
      </c>
      <c r="E107" s="107"/>
      <c r="F107" s="107"/>
      <c r="G107" s="127"/>
      <c r="H107" s="43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0"/>
      <c r="P107" s="440"/>
      <c r="Q107" s="440"/>
      <c r="R107" s="440"/>
      <c r="S107" s="440"/>
      <c r="T107" s="440"/>
      <c r="U107" s="44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431" t="s">
        <v>393</v>
      </c>
      <c r="C108" s="183" t="s">
        <v>402</v>
      </c>
      <c r="D108" s="107">
        <v>5</v>
      </c>
      <c r="E108" s="107"/>
      <c r="F108" s="107"/>
      <c r="G108" s="127"/>
      <c r="H108" s="43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0"/>
      <c r="P108" s="440"/>
      <c r="Q108" s="440"/>
      <c r="R108" s="440"/>
      <c r="S108" s="440"/>
      <c r="T108" s="440"/>
      <c r="U108" s="44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431" t="s">
        <v>404</v>
      </c>
      <c r="C109" s="183" t="s">
        <v>405</v>
      </c>
      <c r="D109" s="107">
        <v>5</v>
      </c>
      <c r="E109" s="107"/>
      <c r="F109" s="107"/>
      <c r="G109" s="127"/>
      <c r="H109" s="43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0"/>
      <c r="P109" s="440"/>
      <c r="Q109" s="440"/>
      <c r="R109" s="440"/>
      <c r="S109" s="440"/>
      <c r="T109" s="440"/>
      <c r="U109" s="44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431" t="s">
        <v>486</v>
      </c>
      <c r="C110" s="183" t="s">
        <v>372</v>
      </c>
      <c r="D110" s="107">
        <v>5</v>
      </c>
      <c r="E110" s="107"/>
      <c r="F110" s="107"/>
      <c r="G110" s="127"/>
      <c r="H110" s="43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0"/>
      <c r="P110" s="440"/>
      <c r="Q110" s="440"/>
      <c r="R110" s="440"/>
      <c r="S110" s="440"/>
      <c r="T110" s="440"/>
      <c r="U110" s="44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431" t="s">
        <v>343</v>
      </c>
      <c r="C111" s="125" t="s">
        <v>345</v>
      </c>
      <c r="D111" s="107">
        <v>5</v>
      </c>
      <c r="E111" s="107"/>
      <c r="F111" s="107"/>
      <c r="G111" s="127"/>
      <c r="H111" s="43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0"/>
      <c r="P111" s="440"/>
      <c r="Q111" s="440"/>
      <c r="R111" s="440"/>
      <c r="S111" s="440"/>
      <c r="T111" s="440"/>
      <c r="U111" s="44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431" t="s">
        <v>343</v>
      </c>
      <c r="C112" s="125" t="s">
        <v>347</v>
      </c>
      <c r="D112" s="107">
        <v>5</v>
      </c>
      <c r="E112" s="107"/>
      <c r="F112" s="107"/>
      <c r="G112" s="127"/>
      <c r="H112" s="43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0"/>
      <c r="P112" s="440"/>
      <c r="Q112" s="440"/>
      <c r="R112" s="440"/>
      <c r="S112" s="440"/>
      <c r="T112" s="440"/>
      <c r="U112" s="44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0"/>
      <c r="P113" s="440"/>
      <c r="Q113" s="440"/>
      <c r="R113" s="440"/>
      <c r="S113" s="440"/>
      <c r="T113" s="440"/>
      <c r="U113" s="44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0"/>
      <c r="P114" s="440"/>
      <c r="Q114" s="440"/>
      <c r="R114" s="440"/>
      <c r="S114" s="440"/>
      <c r="T114" s="440"/>
      <c r="U114" s="44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3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0"/>
      <c r="P115" s="440"/>
      <c r="Q115" s="440"/>
      <c r="R115" s="440"/>
      <c r="S115" s="440"/>
      <c r="T115" s="440"/>
      <c r="U115" s="44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3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0"/>
      <c r="P116" s="440"/>
      <c r="Q116" s="440"/>
      <c r="R116" s="440"/>
      <c r="S116" s="440"/>
      <c r="T116" s="440"/>
      <c r="U116" s="44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3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0"/>
      <c r="P117" s="440"/>
      <c r="Q117" s="440"/>
      <c r="R117" s="440"/>
      <c r="S117" s="440"/>
      <c r="T117" s="440"/>
      <c r="U117" s="44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3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0"/>
      <c r="P118" s="440"/>
      <c r="Q118" s="440"/>
      <c r="R118" s="440"/>
      <c r="S118" s="440"/>
      <c r="T118" s="440"/>
      <c r="U118" s="44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3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0"/>
      <c r="P119" s="440"/>
      <c r="Q119" s="440"/>
      <c r="R119" s="440"/>
      <c r="S119" s="440"/>
      <c r="T119" s="440"/>
      <c r="U119" s="44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20140216</v>
      </c>
      <c r="G120" s="127">
        <v>300</v>
      </c>
      <c r="H120" s="448">
        <f t="shared" si="19"/>
        <v>1517.9999999999998</v>
      </c>
      <c r="I120" s="128">
        <v>6</v>
      </c>
      <c r="J120" s="128">
        <f t="array" ref="J120">IF(ISERROR(G120/I120),"",G120/I120)</f>
        <v>50</v>
      </c>
      <c r="K120" s="448">
        <f t="array" ref="K120">IF(ISERROR(G120/L120),"",G120/L120)</f>
        <v>33.333333333333336</v>
      </c>
      <c r="L120" s="128">
        <v>9</v>
      </c>
      <c r="M120" s="108">
        <f>IF(ISERROR(I120-K120),"",I120-K120)</f>
        <v>-27.333333333333336</v>
      </c>
      <c r="N120" s="128">
        <f>SUM(O120:U120)</f>
        <v>0</v>
      </c>
      <c r="O120" s="444"/>
      <c r="P120" s="444"/>
      <c r="Q120" s="444"/>
      <c r="R120" s="444"/>
      <c r="S120" s="444"/>
      <c r="T120" s="444"/>
      <c r="U120" s="444"/>
      <c r="V120" s="131">
        <f>SUM(X120:AA120)</f>
        <v>0</v>
      </c>
      <c r="W120" s="446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41" t="s">
        <v>202</v>
      </c>
      <c r="D121" s="141"/>
      <c r="E121" s="141"/>
      <c r="F121" s="141"/>
      <c r="G121" s="143">
        <f>SUM(G87:G120)</f>
        <v>300</v>
      </c>
      <c r="H121" s="144">
        <f>SUM(H87:H120)</f>
        <v>1517.9999999999998</v>
      </c>
      <c r="I121" s="144">
        <f>SUM(I87:I120)</f>
        <v>6</v>
      </c>
      <c r="J121" s="129">
        <f t="array" ref="J121">IF(ISERROR(G121/I121),"",G121/I121)</f>
        <v>50</v>
      </c>
      <c r="K121" s="144">
        <f>SUM(K87:K120)</f>
        <v>33.333333333333336</v>
      </c>
      <c r="L121" s="145"/>
      <c r="M121" s="148">
        <f t="shared" ref="M121:V121" si="27">SUM(M87:M120)</f>
        <v>-27.333333333333336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0"/>
      <c r="P122" s="440"/>
      <c r="Q122" s="440"/>
      <c r="R122" s="440"/>
      <c r="S122" s="440"/>
      <c r="T122" s="440"/>
      <c r="U122" s="44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0"/>
      <c r="P123" s="440"/>
      <c r="Q123" s="440"/>
      <c r="R123" s="440"/>
      <c r="S123" s="440"/>
      <c r="T123" s="440"/>
      <c r="U123" s="44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0"/>
      <c r="P124" s="440"/>
      <c r="Q124" s="440"/>
      <c r="R124" s="440"/>
      <c r="S124" s="440"/>
      <c r="T124" s="440"/>
      <c r="U124" s="44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3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0"/>
      <c r="P125" s="440"/>
      <c r="Q125" s="440"/>
      <c r="R125" s="440"/>
      <c r="S125" s="440"/>
      <c r="T125" s="440"/>
      <c r="U125" s="44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37" t="s">
        <v>203</v>
      </c>
      <c r="D126" s="107">
        <v>5.03</v>
      </c>
      <c r="E126" s="107"/>
      <c r="F126" s="107"/>
      <c r="G126" s="127"/>
      <c r="H126" s="43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0"/>
      <c r="P126" s="440"/>
      <c r="Q126" s="440"/>
      <c r="R126" s="440"/>
      <c r="S126" s="440"/>
      <c r="T126" s="440"/>
      <c r="U126" s="44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3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0"/>
      <c r="P127" s="440"/>
      <c r="Q127" s="440"/>
      <c r="R127" s="440"/>
      <c r="S127" s="440"/>
      <c r="T127" s="440"/>
      <c r="U127" s="44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3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0"/>
      <c r="P128" s="440"/>
      <c r="Q128" s="440"/>
      <c r="R128" s="440"/>
      <c r="S128" s="440"/>
      <c r="T128" s="440"/>
      <c r="U128" s="44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37" t="s">
        <v>228</v>
      </c>
      <c r="D129" s="107">
        <v>5.03</v>
      </c>
      <c r="E129" s="107"/>
      <c r="F129" s="107"/>
      <c r="G129" s="127"/>
      <c r="H129" s="43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0"/>
      <c r="P129" s="440"/>
      <c r="Q129" s="440"/>
      <c r="R129" s="440"/>
      <c r="S129" s="440"/>
      <c r="T129" s="440"/>
      <c r="U129" s="44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37" t="s">
        <v>212</v>
      </c>
      <c r="D130" s="107">
        <v>5.03</v>
      </c>
      <c r="E130" s="107"/>
      <c r="F130" s="107"/>
      <c r="G130" s="127"/>
      <c r="H130" s="43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0"/>
      <c r="P130" s="440"/>
      <c r="Q130" s="440"/>
      <c r="R130" s="440"/>
      <c r="S130" s="440"/>
      <c r="T130" s="440"/>
      <c r="U130" s="44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37" t="s">
        <v>203</v>
      </c>
      <c r="D131" s="107">
        <v>5.03</v>
      </c>
      <c r="E131" s="107"/>
      <c r="F131" s="107"/>
      <c r="G131" s="127"/>
      <c r="H131" s="43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0"/>
      <c r="P131" s="440"/>
      <c r="Q131" s="440"/>
      <c r="R131" s="440"/>
      <c r="S131" s="440"/>
      <c r="T131" s="440"/>
      <c r="U131" s="44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37" t="s">
        <v>186</v>
      </c>
      <c r="D132" s="107">
        <v>5.03</v>
      </c>
      <c r="E132" s="107"/>
      <c r="F132" s="107"/>
      <c r="G132" s="127"/>
      <c r="H132" s="43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0"/>
      <c r="P132" s="440"/>
      <c r="Q132" s="440"/>
      <c r="R132" s="440"/>
      <c r="S132" s="440"/>
      <c r="T132" s="440"/>
      <c r="U132" s="44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37" t="s">
        <v>228</v>
      </c>
      <c r="D133" s="107">
        <v>5.03</v>
      </c>
      <c r="E133" s="107"/>
      <c r="F133" s="107"/>
      <c r="G133" s="127"/>
      <c r="H133" s="43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0"/>
      <c r="P133" s="440"/>
      <c r="Q133" s="440"/>
      <c r="R133" s="440"/>
      <c r="S133" s="440"/>
      <c r="T133" s="440"/>
      <c r="U133" s="44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37" t="s">
        <v>199</v>
      </c>
      <c r="D134" s="107">
        <v>5.03</v>
      </c>
      <c r="E134" s="107"/>
      <c r="F134" s="107"/>
      <c r="G134" s="127"/>
      <c r="H134" s="43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0"/>
      <c r="P134" s="440"/>
      <c r="Q134" s="440"/>
      <c r="R134" s="440"/>
      <c r="S134" s="440"/>
      <c r="T134" s="440"/>
      <c r="U134" s="44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0"/>
      <c r="P135" s="440"/>
      <c r="Q135" s="440"/>
      <c r="R135" s="440"/>
      <c r="S135" s="440"/>
      <c r="T135" s="440"/>
      <c r="U135" s="44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0"/>
      <c r="P136" s="440"/>
      <c r="Q136" s="440"/>
      <c r="R136" s="440"/>
      <c r="S136" s="440"/>
      <c r="T136" s="440"/>
      <c r="U136" s="44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41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0"/>
      <c r="P138" s="440"/>
      <c r="Q138" s="440"/>
      <c r="R138" s="440"/>
      <c r="S138" s="440"/>
      <c r="T138" s="440"/>
      <c r="U138" s="44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0"/>
      <c r="P139" s="440"/>
      <c r="Q139" s="440"/>
      <c r="R139" s="440"/>
      <c r="S139" s="440"/>
      <c r="T139" s="440"/>
      <c r="U139" s="44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0"/>
      <c r="P140" s="440"/>
      <c r="Q140" s="440"/>
      <c r="R140" s="440"/>
      <c r="S140" s="440"/>
      <c r="T140" s="440"/>
      <c r="U140" s="44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0"/>
      <c r="P141" s="440"/>
      <c r="Q141" s="440"/>
      <c r="R141" s="440"/>
      <c r="S141" s="440"/>
      <c r="T141" s="440"/>
      <c r="U141" s="44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0"/>
      <c r="P142" s="440"/>
      <c r="Q142" s="440"/>
      <c r="R142" s="440"/>
      <c r="S142" s="440"/>
      <c r="T142" s="440"/>
      <c r="U142" s="44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3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0"/>
      <c r="P143" s="440"/>
      <c r="Q143" s="440"/>
      <c r="R143" s="440"/>
      <c r="S143" s="440"/>
      <c r="T143" s="440"/>
      <c r="U143" s="44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3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0"/>
      <c r="P144" s="440"/>
      <c r="Q144" s="440"/>
      <c r="R144" s="440"/>
      <c r="S144" s="440"/>
      <c r="T144" s="440"/>
      <c r="U144" s="44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3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0"/>
      <c r="P145" s="440"/>
      <c r="Q145" s="440"/>
      <c r="R145" s="440"/>
      <c r="S145" s="440"/>
      <c r="T145" s="440"/>
      <c r="U145" s="44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0"/>
      <c r="P146" s="440"/>
      <c r="Q146" s="440"/>
      <c r="R146" s="440"/>
      <c r="S146" s="440"/>
      <c r="T146" s="440"/>
      <c r="U146" s="44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0"/>
      <c r="P147" s="440"/>
      <c r="Q147" s="440"/>
      <c r="R147" s="440"/>
      <c r="S147" s="440"/>
      <c r="T147" s="440"/>
      <c r="U147" s="44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41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38"/>
      <c r="D149" s="107">
        <v>3.65</v>
      </c>
      <c r="E149" s="107"/>
      <c r="F149" s="105"/>
      <c r="G149" s="127"/>
      <c r="H149" s="432">
        <f t="shared" ref="H149:H162" si="40">D149*G149</f>
        <v>0</v>
      </c>
      <c r="I149" s="128"/>
      <c r="J149" s="129" t="str">
        <f t="array" ref="J149">IF(ISERROR(G149/I149),"",G149/I149)</f>
        <v/>
      </c>
      <c r="K149" s="43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0"/>
      <c r="P149" s="440"/>
      <c r="Q149" s="440"/>
      <c r="R149" s="440"/>
      <c r="S149" s="440"/>
      <c r="T149" s="440"/>
      <c r="U149" s="44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38"/>
      <c r="D150" s="107">
        <v>6.58</v>
      </c>
      <c r="E150" s="107"/>
      <c r="F150" s="107"/>
      <c r="G150" s="127"/>
      <c r="H150" s="43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0"/>
      <c r="P150" s="440"/>
      <c r="Q150" s="440"/>
      <c r="R150" s="440"/>
      <c r="S150" s="440"/>
      <c r="T150" s="440"/>
      <c r="U150" s="44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38"/>
      <c r="D151" s="107">
        <v>7.8</v>
      </c>
      <c r="E151" s="107"/>
      <c r="F151" s="107"/>
      <c r="G151" s="127"/>
      <c r="H151" s="43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0"/>
      <c r="P151" s="440"/>
      <c r="Q151" s="440"/>
      <c r="R151" s="440"/>
      <c r="S151" s="440"/>
      <c r="T151" s="440"/>
      <c r="U151" s="44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38"/>
      <c r="D152" s="107">
        <v>4.4000000000000004</v>
      </c>
      <c r="E152" s="107"/>
      <c r="F152" s="107"/>
      <c r="G152" s="127"/>
      <c r="H152" s="43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0"/>
      <c r="P152" s="440"/>
      <c r="Q152" s="440"/>
      <c r="R152" s="440"/>
      <c r="S152" s="440"/>
      <c r="T152" s="440"/>
      <c r="U152" s="44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32">
        <f t="shared" si="40"/>
        <v>0</v>
      </c>
      <c r="I153" s="128"/>
      <c r="J153" s="129"/>
      <c r="K153" s="130">
        <f t="array" ref="K153">IF(ISERROR(G153/L153),"",G153/L153)</f>
        <v>0</v>
      </c>
      <c r="L153" s="128">
        <v>6</v>
      </c>
      <c r="M153" s="108"/>
      <c r="N153" s="129"/>
      <c r="O153" s="440"/>
      <c r="P153" s="440"/>
      <c r="Q153" s="440"/>
      <c r="R153" s="440"/>
      <c r="S153" s="440"/>
      <c r="T153" s="440"/>
      <c r="U153" s="44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38" t="s">
        <v>239</v>
      </c>
      <c r="C154" s="438" t="s">
        <v>179</v>
      </c>
      <c r="D154" s="107">
        <v>6.04</v>
      </c>
      <c r="E154" s="107"/>
      <c r="F154" s="107"/>
      <c r="G154" s="127"/>
      <c r="H154" s="43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0"/>
      <c r="P154" s="440"/>
      <c r="Q154" s="440"/>
      <c r="R154" s="440"/>
      <c r="S154" s="440"/>
      <c r="T154" s="440"/>
      <c r="U154" s="44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38" t="s">
        <v>239</v>
      </c>
      <c r="C155" s="438" t="s">
        <v>186</v>
      </c>
      <c r="D155" s="107">
        <v>6.04</v>
      </c>
      <c r="E155" s="107"/>
      <c r="F155" s="107"/>
      <c r="G155" s="127"/>
      <c r="H155" s="43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0"/>
      <c r="P155" s="440"/>
      <c r="Q155" s="440"/>
      <c r="R155" s="440"/>
      <c r="S155" s="440"/>
      <c r="T155" s="440"/>
      <c r="U155" s="44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s="311" customFormat="1" ht="20.100000000000001" customHeight="1">
      <c r="A156" s="265">
        <v>30601015</v>
      </c>
      <c r="B156" s="443" t="s">
        <v>440</v>
      </c>
      <c r="C156" s="443" t="s">
        <v>179</v>
      </c>
      <c r="D156" s="107">
        <v>6</v>
      </c>
      <c r="E156" s="107"/>
      <c r="F156" s="107">
        <v>20170214</v>
      </c>
      <c r="G156" s="127">
        <v>28</v>
      </c>
      <c r="H156" s="448">
        <f t="shared" si="40"/>
        <v>168</v>
      </c>
      <c r="I156" s="128">
        <v>5</v>
      </c>
      <c r="J156" s="128"/>
      <c r="K156" s="130" t="str">
        <f t="array" ref="K156">IF(ISERROR(G156/L156),"",G156/L156)</f>
        <v/>
      </c>
      <c r="L156" s="128"/>
      <c r="M156" s="108"/>
      <c r="N156" s="128"/>
      <c r="O156" s="444"/>
      <c r="P156" s="444"/>
      <c r="Q156" s="444"/>
      <c r="R156" s="444"/>
      <c r="S156" s="444"/>
      <c r="T156" s="444"/>
      <c r="U156" s="444"/>
      <c r="V156" s="131"/>
      <c r="W156" s="446"/>
      <c r="X156" s="131"/>
      <c r="Y156" s="131"/>
      <c r="Z156" s="131"/>
      <c r="AA156" s="131"/>
    </row>
    <row r="157" spans="1:27" s="311" customFormat="1" ht="20.100000000000001" customHeight="1">
      <c r="A157" s="265">
        <v>30101016</v>
      </c>
      <c r="B157" s="443" t="s">
        <v>440</v>
      </c>
      <c r="C157" s="443" t="s">
        <v>60</v>
      </c>
      <c r="D157" s="107">
        <v>6</v>
      </c>
      <c r="E157" s="107"/>
      <c r="F157" s="107">
        <v>20170214</v>
      </c>
      <c r="G157" s="127">
        <f>42+27</f>
        <v>69</v>
      </c>
      <c r="H157" s="448">
        <f t="shared" si="40"/>
        <v>414</v>
      </c>
      <c r="I157" s="128">
        <v>11</v>
      </c>
      <c r="J157" s="128"/>
      <c r="K157" s="130">
        <f t="array" ref="K157">IF(ISERROR(G157/L157),"",G157/L157)</f>
        <v>11.5</v>
      </c>
      <c r="L157" s="128">
        <v>6</v>
      </c>
      <c r="M157" s="108"/>
      <c r="N157" s="128"/>
      <c r="O157" s="444"/>
      <c r="P157" s="444"/>
      <c r="Q157" s="444"/>
      <c r="R157" s="444"/>
      <c r="S157" s="444"/>
      <c r="T157" s="444"/>
      <c r="U157" s="444"/>
      <c r="V157" s="131"/>
      <c r="W157" s="446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31" t="s">
        <v>240</v>
      </c>
      <c r="C158" s="125"/>
      <c r="D158" s="107">
        <v>7.3</v>
      </c>
      <c r="E158" s="107"/>
      <c r="F158" s="107"/>
      <c r="G158" s="127"/>
      <c r="H158" s="43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0"/>
      <c r="P158" s="440"/>
      <c r="Q158" s="440"/>
      <c r="R158" s="440"/>
      <c r="S158" s="440"/>
      <c r="T158" s="440"/>
      <c r="U158" s="44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31" t="s">
        <v>241</v>
      </c>
      <c r="C159" s="125"/>
      <c r="D159" s="107">
        <f>78*120/1000</f>
        <v>9.36</v>
      </c>
      <c r="E159" s="107"/>
      <c r="F159" s="107"/>
      <c r="G159" s="127"/>
      <c r="H159" s="43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0"/>
      <c r="P159" s="440"/>
      <c r="Q159" s="440"/>
      <c r="R159" s="440"/>
      <c r="S159" s="440"/>
      <c r="T159" s="440"/>
      <c r="U159" s="44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31" t="s">
        <v>242</v>
      </c>
      <c r="C160" s="125"/>
      <c r="D160" s="107">
        <v>4.5</v>
      </c>
      <c r="E160" s="107"/>
      <c r="F160" s="107"/>
      <c r="G160" s="127"/>
      <c r="H160" s="432">
        <f t="shared" si="40"/>
        <v>0</v>
      </c>
      <c r="I160" s="128"/>
      <c r="J160" s="129"/>
      <c r="K160" s="130" t="str">
        <f t="array" ref="K160">IF(ISERROR(G160/L160),"",G160/L160)</f>
        <v/>
      </c>
      <c r="L160" s="128"/>
      <c r="M160" s="108"/>
      <c r="N160" s="129"/>
      <c r="O160" s="440"/>
      <c r="P160" s="440"/>
      <c r="Q160" s="440"/>
      <c r="R160" s="440"/>
      <c r="S160" s="440"/>
      <c r="T160" s="440"/>
      <c r="U160" s="44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31" t="s">
        <v>243</v>
      </c>
      <c r="C161" s="125"/>
      <c r="D161" s="107">
        <v>4.5</v>
      </c>
      <c r="E161" s="107"/>
      <c r="F161" s="107"/>
      <c r="G161" s="127"/>
      <c r="H161" s="432">
        <f t="shared" si="40"/>
        <v>0</v>
      </c>
      <c r="I161" s="128"/>
      <c r="J161" s="129"/>
      <c r="K161" s="130" t="str">
        <f t="array" ref="K161">IF(ISERROR(G161/L161),"",G161/L161)</f>
        <v/>
      </c>
      <c r="L161" s="128"/>
      <c r="M161" s="108"/>
      <c r="N161" s="129"/>
      <c r="O161" s="440"/>
      <c r="P161" s="440"/>
      <c r="Q161" s="440"/>
      <c r="R161" s="440"/>
      <c r="S161" s="440"/>
      <c r="T161" s="440"/>
      <c r="U161" s="44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32">
        <f t="shared" si="40"/>
        <v>0</v>
      </c>
      <c r="I162" s="128"/>
      <c r="J162" s="129"/>
      <c r="K162" s="130" t="str">
        <f t="array" ref="K162">IF(ISERROR(G162/L162),"",G162/L162)</f>
        <v/>
      </c>
      <c r="L162" s="128"/>
      <c r="M162" s="108"/>
      <c r="N162" s="129"/>
      <c r="O162" s="440"/>
      <c r="P162" s="440"/>
      <c r="Q162" s="440"/>
      <c r="R162" s="440"/>
      <c r="S162" s="440"/>
      <c r="T162" s="440"/>
      <c r="U162" s="440"/>
      <c r="V162" s="131"/>
      <c r="W162" s="132"/>
      <c r="X162" s="131"/>
      <c r="Y162" s="131"/>
      <c r="Z162" s="131"/>
      <c r="AA162" s="131"/>
    </row>
    <row r="163" spans="1:27" ht="20.100000000000001" customHeight="1">
      <c r="A163" s="537" t="s">
        <v>244</v>
      </c>
      <c r="B163" s="538"/>
      <c r="C163" s="441" t="s">
        <v>202</v>
      </c>
      <c r="D163" s="141"/>
      <c r="E163" s="141"/>
      <c r="F163" s="141"/>
      <c r="G163" s="143">
        <f>SUM(G149:G161)</f>
        <v>97</v>
      </c>
      <c r="H163" s="144">
        <f>SUM(H149:H159)</f>
        <v>582</v>
      </c>
      <c r="I163" s="144">
        <f>SUM(I149:I161)</f>
        <v>16</v>
      </c>
      <c r="J163" s="129">
        <f t="array" ref="J163">IF(ISERROR(G163/I163),"",G163/I163)</f>
        <v>6.0625</v>
      </c>
      <c r="K163" s="144">
        <f>SUM(K149:K159)</f>
        <v>11.5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>
        <f>IF(ISERROR(V163/G163),"",V163/G163)</f>
        <v>0</v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1526</v>
      </c>
      <c r="H164" s="152">
        <f>SUM(H28,H86,H121,H137,H148,H163)</f>
        <v>7778.8700000000008</v>
      </c>
      <c r="I164" s="152">
        <f>SUM(I28,I86,I121,I137,I148,I163)</f>
        <v>32</v>
      </c>
      <c r="J164" s="153">
        <f t="array" ref="J164">IF(ISERROR(G164/I164),"",G164/I164)</f>
        <v>47.6875</v>
      </c>
      <c r="K164" s="152">
        <f>SUM(K28,K86,K121,K137,K148,K163)</f>
        <v>66.057234432234438</v>
      </c>
      <c r="L164" s="153">
        <f>IF(ISERROR(G164/K164),"",G164/K164)</f>
        <v>23.101179047473813</v>
      </c>
      <c r="M164" s="152">
        <f t="shared" ref="M164:AA164" si="42">SUM(M28,M86,M121,M137,M148,M163)</f>
        <v>-34.268772893772898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34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34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34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34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34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34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34">
        <f>G164</f>
        <v>1526</v>
      </c>
      <c r="C171" s="513" t="s">
        <v>269</v>
      </c>
      <c r="D171" s="512"/>
      <c r="E171" s="503">
        <f>H164</f>
        <v>7778.8700000000008</v>
      </c>
      <c r="F171" s="503"/>
      <c r="G171" s="503" t="s">
        <v>270</v>
      </c>
      <c r="H171" s="503"/>
      <c r="I171" s="531">
        <f>L164</f>
        <v>23.101179047473813</v>
      </c>
      <c r="J171" s="531"/>
      <c r="K171" s="533" t="s">
        <v>271</v>
      </c>
      <c r="L171" s="533"/>
      <c r="M171" s="531">
        <f>J164</f>
        <v>47.6875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34">
        <f>I164+C170</f>
        <v>36</v>
      </c>
      <c r="C172" s="510" t="s">
        <v>251</v>
      </c>
      <c r="D172" s="511"/>
      <c r="E172" s="528">
        <f>K164+I170</f>
        <v>107.05723443223444</v>
      </c>
      <c r="F172" s="528"/>
      <c r="G172" s="503" t="s">
        <v>274</v>
      </c>
      <c r="H172" s="503"/>
      <c r="I172" s="531">
        <f>B172-E172</f>
        <v>-71.057234432234438</v>
      </c>
      <c r="J172" s="531"/>
      <c r="K172" s="533" t="s">
        <v>275</v>
      </c>
      <c r="L172" s="533"/>
      <c r="M172" s="534">
        <f>IF(ISERROR(I172/E172),"",I172/E172)</f>
        <v>-0.66373127242711061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34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38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31" t="s">
        <v>178</v>
      </c>
      <c r="C178" s="125" t="s">
        <v>179</v>
      </c>
      <c r="D178" s="107">
        <v>5.03</v>
      </c>
      <c r="E178" s="107"/>
      <c r="F178" s="107"/>
      <c r="G178" s="150"/>
      <c r="H178" s="43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0"/>
      <c r="P178" s="440"/>
      <c r="Q178" s="440"/>
      <c r="R178" s="440"/>
      <c r="S178" s="440"/>
      <c r="T178" s="440"/>
      <c r="U178" s="44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0"/>
      <c r="P179" s="440"/>
      <c r="Q179" s="440"/>
      <c r="R179" s="440"/>
      <c r="S179" s="440"/>
      <c r="T179" s="440"/>
      <c r="U179" s="44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0"/>
      <c r="P180" s="440"/>
      <c r="Q180" s="440"/>
      <c r="R180" s="440"/>
      <c r="S180" s="440"/>
      <c r="T180" s="440"/>
      <c r="U180" s="44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0"/>
      <c r="P181" s="440"/>
      <c r="Q181" s="440"/>
      <c r="R181" s="440"/>
      <c r="S181" s="440"/>
      <c r="T181" s="440"/>
      <c r="U181" s="44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0"/>
      <c r="P182" s="440"/>
      <c r="Q182" s="440"/>
      <c r="R182" s="440"/>
      <c r="S182" s="440"/>
      <c r="T182" s="440"/>
      <c r="U182" s="44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32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0"/>
      <c r="P183" s="440"/>
      <c r="Q183" s="440"/>
      <c r="R183" s="440"/>
      <c r="S183" s="440"/>
      <c r="T183" s="440"/>
      <c r="U183" s="44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0"/>
      <c r="P184" s="440"/>
      <c r="Q184" s="440"/>
      <c r="R184" s="440"/>
      <c r="S184" s="440"/>
      <c r="T184" s="440"/>
      <c r="U184" s="44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0"/>
      <c r="P185" s="440"/>
      <c r="Q185" s="440"/>
      <c r="R185" s="440"/>
      <c r="S185" s="440"/>
      <c r="T185" s="440"/>
      <c r="U185" s="44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32">
        <f t="shared" si="43"/>
        <v>0</v>
      </c>
      <c r="I186" s="43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0"/>
      <c r="P186" s="440"/>
      <c r="Q186" s="440"/>
      <c r="R186" s="440"/>
      <c r="S186" s="440"/>
      <c r="T186" s="440"/>
      <c r="U186" s="44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32">
        <f t="shared" si="43"/>
        <v>0</v>
      </c>
      <c r="I187" s="43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0"/>
      <c r="P187" s="440"/>
      <c r="Q187" s="440"/>
      <c r="R187" s="440"/>
      <c r="S187" s="440"/>
      <c r="T187" s="440"/>
      <c r="U187" s="44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0"/>
      <c r="P188" s="440"/>
      <c r="Q188" s="440"/>
      <c r="R188" s="440"/>
      <c r="S188" s="440"/>
      <c r="T188" s="440"/>
      <c r="U188" s="44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0"/>
      <c r="P189" s="440"/>
      <c r="Q189" s="440"/>
      <c r="R189" s="440"/>
      <c r="S189" s="440"/>
      <c r="T189" s="440"/>
      <c r="U189" s="44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0"/>
      <c r="P190" s="440"/>
      <c r="Q190" s="440"/>
      <c r="R190" s="440"/>
      <c r="S190" s="440"/>
      <c r="T190" s="440"/>
      <c r="U190" s="44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s="311" customFormat="1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>
        <v>20170217</v>
      </c>
      <c r="G191" s="127">
        <v>888</v>
      </c>
      <c r="H191" s="448">
        <f t="shared" si="48"/>
        <v>4519.92</v>
      </c>
      <c r="I191" s="128">
        <f>9*5</f>
        <v>45</v>
      </c>
      <c r="J191" s="128">
        <f t="array" ref="J191">IF(ISERROR(G191/I191),"",G191/I191)</f>
        <v>19.733333333333334</v>
      </c>
      <c r="K191" s="130">
        <f t="array" ref="K191">IF(ISERROR(G191/L191),"",G191/L191)</f>
        <v>38.608695652173914</v>
      </c>
      <c r="L191" s="128">
        <v>23</v>
      </c>
      <c r="M191" s="108">
        <f t="shared" si="49"/>
        <v>6.391304347826086</v>
      </c>
      <c r="N191" s="128">
        <f>SUM(O191:U191)</f>
        <v>0</v>
      </c>
      <c r="O191" s="444"/>
      <c r="P191" s="444"/>
      <c r="Q191" s="444"/>
      <c r="R191" s="444"/>
      <c r="S191" s="444"/>
      <c r="T191" s="444"/>
      <c r="U191" s="444"/>
      <c r="V191" s="131">
        <f>SUM(X191:AA191)</f>
        <v>0</v>
      </c>
      <c r="W191" s="446">
        <f>IF(ISERROR(V191/G191),"",V191/G191)</f>
        <v>0</v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0"/>
      <c r="P192" s="440"/>
      <c r="Q192" s="440"/>
      <c r="R192" s="440"/>
      <c r="S192" s="440"/>
      <c r="T192" s="440"/>
      <c r="U192" s="44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38" t="s">
        <v>190</v>
      </c>
      <c r="D193" s="107">
        <v>4.8</v>
      </c>
      <c r="E193" s="107"/>
      <c r="F193" s="107"/>
      <c r="G193" s="127"/>
      <c r="H193" s="43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0"/>
      <c r="P193" s="440"/>
      <c r="Q193" s="440"/>
      <c r="R193" s="440"/>
      <c r="S193" s="440"/>
      <c r="T193" s="440"/>
      <c r="U193" s="44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38" t="s">
        <v>187</v>
      </c>
      <c r="D194" s="107">
        <v>4.8</v>
      </c>
      <c r="E194" s="107"/>
      <c r="F194" s="107"/>
      <c r="G194" s="127"/>
      <c r="H194" s="43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0"/>
      <c r="P194" s="440"/>
      <c r="Q194" s="440"/>
      <c r="R194" s="440"/>
      <c r="S194" s="440"/>
      <c r="T194" s="440"/>
      <c r="U194" s="44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38" t="s">
        <v>179</v>
      </c>
      <c r="D195" s="107">
        <v>4.8</v>
      </c>
      <c r="E195" s="107"/>
      <c r="F195" s="107"/>
      <c r="G195" s="127"/>
      <c r="H195" s="43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0"/>
      <c r="P195" s="440"/>
      <c r="Q195" s="440"/>
      <c r="R195" s="440"/>
      <c r="S195" s="440"/>
      <c r="T195" s="440"/>
      <c r="U195" s="44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38" t="s">
        <v>199</v>
      </c>
      <c r="D196" s="107">
        <v>4.8</v>
      </c>
      <c r="E196" s="107"/>
      <c r="F196" s="107"/>
      <c r="G196" s="127"/>
      <c r="H196" s="43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0"/>
      <c r="P196" s="440"/>
      <c r="Q196" s="440"/>
      <c r="R196" s="440"/>
      <c r="S196" s="440"/>
      <c r="T196" s="440"/>
      <c r="U196" s="44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3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0"/>
      <c r="P197" s="440"/>
      <c r="Q197" s="440"/>
      <c r="R197" s="440"/>
      <c r="S197" s="440"/>
      <c r="T197" s="440"/>
      <c r="U197" s="44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3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0"/>
      <c r="P198" s="440"/>
      <c r="Q198" s="440"/>
      <c r="R198" s="440"/>
      <c r="S198" s="440"/>
      <c r="T198" s="440"/>
      <c r="U198" s="44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537" t="s">
        <v>201</v>
      </c>
      <c r="B199" s="538"/>
      <c r="C199" s="441" t="s">
        <v>202</v>
      </c>
      <c r="D199" s="141"/>
      <c r="E199" s="141"/>
      <c r="F199" s="141"/>
      <c r="G199" s="143">
        <f>SUM(G178:G198)</f>
        <v>888</v>
      </c>
      <c r="H199" s="144">
        <f>SUM(H178:H198)</f>
        <v>4519.92</v>
      </c>
      <c r="I199" s="144">
        <f>SUM(I178:I198)</f>
        <v>45</v>
      </c>
      <c r="J199" s="129">
        <f t="array" ref="J199">IF(ISERROR(G199/I199),"",G199/I199)</f>
        <v>19.733333333333334</v>
      </c>
      <c r="K199" s="144">
        <f>SUM(K178:K198)</f>
        <v>38.608695652173914</v>
      </c>
      <c r="L199" s="145"/>
      <c r="M199" s="148">
        <f t="shared" ref="M199:AA199" si="50">SUM(M178:M198)</f>
        <v>6.391304347826086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31" t="s">
        <v>206</v>
      </c>
      <c r="C200" s="125" t="s">
        <v>199</v>
      </c>
      <c r="D200" s="107">
        <v>5.03</v>
      </c>
      <c r="E200" s="107"/>
      <c r="F200" s="107"/>
      <c r="G200" s="127"/>
      <c r="H200" s="43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6"/>
      <c r="P200" s="436"/>
      <c r="Q200" s="436"/>
      <c r="R200" s="436"/>
      <c r="S200" s="436"/>
      <c r="T200" s="436"/>
      <c r="U200" s="43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31" t="s">
        <v>425</v>
      </c>
      <c r="C201" s="183" t="s">
        <v>427</v>
      </c>
      <c r="D201" s="107">
        <v>5.03</v>
      </c>
      <c r="E201" s="107"/>
      <c r="F201" s="107"/>
      <c r="G201" s="127"/>
      <c r="H201" s="432">
        <f t="shared" si="51"/>
        <v>0</v>
      </c>
      <c r="I201" s="128"/>
      <c r="J201" s="129"/>
      <c r="K201" s="130">
        <f t="array" ref="K201">IF(ISERROR(G201/L201),"",G201/L201)</f>
        <v>0</v>
      </c>
      <c r="L201" s="128">
        <v>52</v>
      </c>
      <c r="M201" s="108"/>
      <c r="N201" s="129"/>
      <c r="O201" s="436"/>
      <c r="P201" s="436"/>
      <c r="Q201" s="436"/>
      <c r="R201" s="436"/>
      <c r="S201" s="436"/>
      <c r="T201" s="436"/>
      <c r="U201" s="43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31" t="s">
        <v>206</v>
      </c>
      <c r="C202" s="125" t="s">
        <v>186</v>
      </c>
      <c r="D202" s="107">
        <v>5.03</v>
      </c>
      <c r="E202" s="107"/>
      <c r="F202" s="107"/>
      <c r="G202" s="127"/>
      <c r="H202" s="43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6"/>
      <c r="P202" s="436"/>
      <c r="Q202" s="436"/>
      <c r="R202" s="436"/>
      <c r="S202" s="436"/>
      <c r="T202" s="436"/>
      <c r="U202" s="43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31" t="s">
        <v>206</v>
      </c>
      <c r="C203" s="125" t="s">
        <v>203</v>
      </c>
      <c r="D203" s="107">
        <v>5.03</v>
      </c>
      <c r="E203" s="107"/>
      <c r="F203" s="107"/>
      <c r="G203" s="127"/>
      <c r="H203" s="43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6"/>
      <c r="P203" s="436"/>
      <c r="Q203" s="436"/>
      <c r="R203" s="436"/>
      <c r="S203" s="436"/>
      <c r="T203" s="436"/>
      <c r="U203" s="43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31" t="s">
        <v>206</v>
      </c>
      <c r="C204" s="125" t="s">
        <v>207</v>
      </c>
      <c r="D204" s="107">
        <v>5.03</v>
      </c>
      <c r="E204" s="107"/>
      <c r="F204" s="107"/>
      <c r="G204" s="127"/>
      <c r="H204" s="43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6"/>
      <c r="P204" s="436"/>
      <c r="Q204" s="436"/>
      <c r="R204" s="436"/>
      <c r="S204" s="436"/>
      <c r="T204" s="436"/>
      <c r="U204" s="43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31" t="s">
        <v>414</v>
      </c>
      <c r="C205" s="183" t="s">
        <v>415</v>
      </c>
      <c r="D205" s="107">
        <v>5.03</v>
      </c>
      <c r="E205" s="107"/>
      <c r="F205" s="107"/>
      <c r="G205" s="127"/>
      <c r="H205" s="432">
        <f t="shared" si="51"/>
        <v>0</v>
      </c>
      <c r="I205" s="128"/>
      <c r="J205" s="129"/>
      <c r="K205" s="130">
        <f t="array" ref="K205">IF(ISERROR(G205/L205),"",G205/L205)</f>
        <v>0</v>
      </c>
      <c r="L205" s="128">
        <v>52</v>
      </c>
      <c r="M205" s="108"/>
      <c r="N205" s="129"/>
      <c r="O205" s="436"/>
      <c r="P205" s="436"/>
      <c r="Q205" s="436"/>
      <c r="R205" s="436"/>
      <c r="S205" s="436"/>
      <c r="T205" s="436"/>
      <c r="U205" s="43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31" t="s">
        <v>414</v>
      </c>
      <c r="C206" s="183" t="s">
        <v>416</v>
      </c>
      <c r="D206" s="107">
        <v>5.03</v>
      </c>
      <c r="E206" s="107"/>
      <c r="F206" s="107"/>
      <c r="G206" s="127"/>
      <c r="H206" s="432">
        <f t="shared" si="51"/>
        <v>0</v>
      </c>
      <c r="I206" s="128"/>
      <c r="J206" s="129"/>
      <c r="K206" s="130">
        <f t="array" ref="K206">IF(ISERROR(G206/L206),"",G206/L206)</f>
        <v>0</v>
      </c>
      <c r="L206" s="128">
        <v>52</v>
      </c>
      <c r="M206" s="108"/>
      <c r="N206" s="129"/>
      <c r="O206" s="436"/>
      <c r="P206" s="436"/>
      <c r="Q206" s="436"/>
      <c r="R206" s="436"/>
      <c r="S206" s="436"/>
      <c r="T206" s="436"/>
      <c r="U206" s="43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31" t="s">
        <v>414</v>
      </c>
      <c r="C207" s="183" t="s">
        <v>61</v>
      </c>
      <c r="D207" s="107">
        <v>5.03</v>
      </c>
      <c r="E207" s="107"/>
      <c r="F207" s="107"/>
      <c r="G207" s="127"/>
      <c r="H207" s="432">
        <f t="shared" si="51"/>
        <v>0</v>
      </c>
      <c r="I207" s="128"/>
      <c r="J207" s="129"/>
      <c r="K207" s="130">
        <f t="array" ref="K207">IF(ISERROR(G207/L207),"",G207/L207)</f>
        <v>0</v>
      </c>
      <c r="L207" s="128">
        <v>52</v>
      </c>
      <c r="M207" s="108"/>
      <c r="N207" s="129"/>
      <c r="O207" s="436"/>
      <c r="P207" s="436"/>
      <c r="Q207" s="436"/>
      <c r="R207" s="436"/>
      <c r="S207" s="436"/>
      <c r="T207" s="436"/>
      <c r="U207" s="43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31" t="s">
        <v>208</v>
      </c>
      <c r="C208" s="125" t="s">
        <v>179</v>
      </c>
      <c r="D208" s="107">
        <v>5.08</v>
      </c>
      <c r="E208" s="107"/>
      <c r="F208" s="107"/>
      <c r="G208" s="127"/>
      <c r="H208" s="43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6"/>
      <c r="P208" s="436"/>
      <c r="Q208" s="436"/>
      <c r="R208" s="436"/>
      <c r="S208" s="436"/>
      <c r="T208" s="436"/>
      <c r="U208" s="43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31" t="s">
        <v>208</v>
      </c>
      <c r="C209" s="125" t="s">
        <v>204</v>
      </c>
      <c r="D209" s="107">
        <v>5.08</v>
      </c>
      <c r="E209" s="107"/>
      <c r="F209" s="107"/>
      <c r="G209" s="127"/>
      <c r="H209" s="43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6"/>
      <c r="P209" s="436"/>
      <c r="Q209" s="436"/>
      <c r="R209" s="436"/>
      <c r="S209" s="436"/>
      <c r="T209" s="436"/>
      <c r="U209" s="43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31" t="s">
        <v>208</v>
      </c>
      <c r="C210" s="125" t="s">
        <v>205</v>
      </c>
      <c r="D210" s="107">
        <v>5.08</v>
      </c>
      <c r="E210" s="107"/>
      <c r="F210" s="107"/>
      <c r="G210" s="127"/>
      <c r="H210" s="43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6"/>
      <c r="P210" s="436"/>
      <c r="Q210" s="436"/>
      <c r="R210" s="436"/>
      <c r="S210" s="436"/>
      <c r="T210" s="436"/>
      <c r="U210" s="43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31" t="s">
        <v>208</v>
      </c>
      <c r="C211" s="125" t="s">
        <v>186</v>
      </c>
      <c r="D211" s="107">
        <v>5.08</v>
      </c>
      <c r="E211" s="107"/>
      <c r="F211" s="107"/>
      <c r="G211" s="127"/>
      <c r="H211" s="43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6"/>
      <c r="P211" s="436"/>
      <c r="Q211" s="436"/>
      <c r="R211" s="436"/>
      <c r="S211" s="436"/>
      <c r="T211" s="436"/>
      <c r="U211" s="43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31" t="s">
        <v>208</v>
      </c>
      <c r="C212" s="125" t="s">
        <v>203</v>
      </c>
      <c r="D212" s="107">
        <v>5.08</v>
      </c>
      <c r="E212" s="107"/>
      <c r="F212" s="107"/>
      <c r="G212" s="127"/>
      <c r="H212" s="43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6"/>
      <c r="P212" s="436"/>
      <c r="Q212" s="436"/>
      <c r="R212" s="436"/>
      <c r="S212" s="436"/>
      <c r="T212" s="436"/>
      <c r="U212" s="43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31" t="s">
        <v>208</v>
      </c>
      <c r="C213" s="125" t="s">
        <v>199</v>
      </c>
      <c r="D213" s="107">
        <v>5.08</v>
      </c>
      <c r="E213" s="107"/>
      <c r="F213" s="107"/>
      <c r="G213" s="127"/>
      <c r="H213" s="43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0"/>
      <c r="P213" s="440"/>
      <c r="Q213" s="440"/>
      <c r="R213" s="440"/>
      <c r="S213" s="440"/>
      <c r="T213" s="440"/>
      <c r="U213" s="44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31" t="s">
        <v>208</v>
      </c>
      <c r="C214" s="125" t="s">
        <v>187</v>
      </c>
      <c r="D214" s="107">
        <v>5.08</v>
      </c>
      <c r="E214" s="107"/>
      <c r="F214" s="107"/>
      <c r="G214" s="127"/>
      <c r="H214" s="43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6"/>
      <c r="P214" s="436"/>
      <c r="Q214" s="436"/>
      <c r="R214" s="436"/>
      <c r="S214" s="436"/>
      <c r="T214" s="436"/>
      <c r="U214" s="43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31" t="s">
        <v>208</v>
      </c>
      <c r="C215" s="125" t="s">
        <v>207</v>
      </c>
      <c r="D215" s="107">
        <v>5.08</v>
      </c>
      <c r="E215" s="107"/>
      <c r="F215" s="107"/>
      <c r="G215" s="127"/>
      <c r="H215" s="43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0"/>
      <c r="P215" s="440"/>
      <c r="Q215" s="440"/>
      <c r="R215" s="440"/>
      <c r="S215" s="440"/>
      <c r="T215" s="440"/>
      <c r="U215" s="44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31" t="s">
        <v>209</v>
      </c>
      <c r="C216" s="125" t="s">
        <v>194</v>
      </c>
      <c r="D216" s="107">
        <v>5.03</v>
      </c>
      <c r="E216" s="107"/>
      <c r="F216" s="107"/>
      <c r="G216" s="127"/>
      <c r="H216" s="43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6"/>
      <c r="P216" s="436"/>
      <c r="Q216" s="436"/>
      <c r="R216" s="436"/>
      <c r="S216" s="436"/>
      <c r="T216" s="436"/>
      <c r="U216" s="43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31" t="s">
        <v>209</v>
      </c>
      <c r="C217" s="125" t="s">
        <v>179</v>
      </c>
      <c r="D217" s="107">
        <v>5.03</v>
      </c>
      <c r="E217" s="107"/>
      <c r="F217" s="107"/>
      <c r="G217" s="127"/>
      <c r="H217" s="43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6"/>
      <c r="P217" s="436"/>
      <c r="Q217" s="436"/>
      <c r="R217" s="436"/>
      <c r="S217" s="436"/>
      <c r="T217" s="436"/>
      <c r="U217" s="43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31" t="s">
        <v>209</v>
      </c>
      <c r="C218" s="125" t="s">
        <v>195</v>
      </c>
      <c r="D218" s="107">
        <v>5.03</v>
      </c>
      <c r="E218" s="107"/>
      <c r="F218" s="107"/>
      <c r="G218" s="127"/>
      <c r="H218" s="43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6"/>
      <c r="P218" s="436"/>
      <c r="Q218" s="436"/>
      <c r="R218" s="436"/>
      <c r="S218" s="436"/>
      <c r="T218" s="436"/>
      <c r="U218" s="43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31" t="s">
        <v>209</v>
      </c>
      <c r="C219" s="125" t="s">
        <v>204</v>
      </c>
      <c r="D219" s="107">
        <v>5.03</v>
      </c>
      <c r="E219" s="107"/>
      <c r="F219" s="107"/>
      <c r="G219" s="127"/>
      <c r="H219" s="43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6"/>
      <c r="P219" s="436"/>
      <c r="Q219" s="436"/>
      <c r="R219" s="436"/>
      <c r="S219" s="436"/>
      <c r="T219" s="436"/>
      <c r="U219" s="43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31" t="s">
        <v>382</v>
      </c>
      <c r="C220" s="183" t="s">
        <v>383</v>
      </c>
      <c r="D220" s="107">
        <v>5.03</v>
      </c>
      <c r="E220" s="107"/>
      <c r="F220" s="107"/>
      <c r="G220" s="127"/>
      <c r="H220" s="43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6"/>
      <c r="P220" s="436"/>
      <c r="Q220" s="436"/>
      <c r="R220" s="436"/>
      <c r="S220" s="436"/>
      <c r="T220" s="436"/>
      <c r="U220" s="43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31" t="s">
        <v>382</v>
      </c>
      <c r="C221" s="183" t="s">
        <v>384</v>
      </c>
      <c r="D221" s="107">
        <v>5.03</v>
      </c>
      <c r="E221" s="107"/>
      <c r="F221" s="107"/>
      <c r="G221" s="127"/>
      <c r="H221" s="43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6"/>
      <c r="P221" s="436"/>
      <c r="Q221" s="436"/>
      <c r="R221" s="436"/>
      <c r="S221" s="436"/>
      <c r="T221" s="436"/>
      <c r="U221" s="43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31" t="s">
        <v>382</v>
      </c>
      <c r="C222" s="183" t="s">
        <v>389</v>
      </c>
      <c r="D222" s="107">
        <v>5.03</v>
      </c>
      <c r="E222" s="107"/>
      <c r="F222" s="107"/>
      <c r="G222" s="127"/>
      <c r="H222" s="43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6"/>
      <c r="P222" s="436"/>
      <c r="Q222" s="436"/>
      <c r="R222" s="436"/>
      <c r="S222" s="436"/>
      <c r="T222" s="436"/>
      <c r="U222" s="43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31" t="s">
        <v>382</v>
      </c>
      <c r="C223" s="183" t="s">
        <v>391</v>
      </c>
      <c r="D223" s="107">
        <v>5.03</v>
      </c>
      <c r="E223" s="107"/>
      <c r="F223" s="107"/>
      <c r="G223" s="127"/>
      <c r="H223" s="43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6"/>
      <c r="P223" s="436"/>
      <c r="Q223" s="436"/>
      <c r="R223" s="436"/>
      <c r="S223" s="436"/>
      <c r="T223" s="436"/>
      <c r="U223" s="43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31" t="s">
        <v>418</v>
      </c>
      <c r="C224" s="183" t="s">
        <v>364</v>
      </c>
      <c r="D224" s="107">
        <v>5.03</v>
      </c>
      <c r="E224" s="107"/>
      <c r="F224" s="107"/>
      <c r="G224" s="127"/>
      <c r="H224" s="43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6"/>
      <c r="P224" s="436"/>
      <c r="Q224" s="436"/>
      <c r="R224" s="436"/>
      <c r="S224" s="436"/>
      <c r="T224" s="436"/>
      <c r="U224" s="43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31" t="s">
        <v>418</v>
      </c>
      <c r="C225" s="183" t="s">
        <v>365</v>
      </c>
      <c r="D225" s="107">
        <v>5.03</v>
      </c>
      <c r="E225" s="107"/>
      <c r="F225" s="107"/>
      <c r="G225" s="127"/>
      <c r="H225" s="43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6"/>
      <c r="P225" s="436"/>
      <c r="Q225" s="436"/>
      <c r="R225" s="436"/>
      <c r="S225" s="436"/>
      <c r="T225" s="436"/>
      <c r="U225" s="43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31" t="s">
        <v>418</v>
      </c>
      <c r="C226" s="183" t="s">
        <v>366</v>
      </c>
      <c r="D226" s="107">
        <v>5.03</v>
      </c>
      <c r="E226" s="107"/>
      <c r="F226" s="107"/>
      <c r="G226" s="127"/>
      <c r="H226" s="43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6"/>
      <c r="P226" s="436"/>
      <c r="Q226" s="436"/>
      <c r="R226" s="436"/>
      <c r="S226" s="436"/>
      <c r="T226" s="436"/>
      <c r="U226" s="43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31" t="s">
        <v>418</v>
      </c>
      <c r="C227" s="183" t="s">
        <v>367</v>
      </c>
      <c r="D227" s="107">
        <v>5.03</v>
      </c>
      <c r="E227" s="107"/>
      <c r="F227" s="107"/>
      <c r="G227" s="127"/>
      <c r="H227" s="43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6"/>
      <c r="P227" s="436"/>
      <c r="Q227" s="436"/>
      <c r="R227" s="436"/>
      <c r="S227" s="436"/>
      <c r="T227" s="436"/>
      <c r="U227" s="43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3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0"/>
      <c r="P228" s="440"/>
      <c r="Q228" s="440"/>
      <c r="R228" s="440"/>
      <c r="S228" s="440"/>
      <c r="T228" s="440"/>
      <c r="U228" s="44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3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0"/>
      <c r="P229" s="440"/>
      <c r="Q229" s="440"/>
      <c r="R229" s="440"/>
      <c r="S229" s="440"/>
      <c r="T229" s="440"/>
      <c r="U229" s="44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3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0"/>
      <c r="P230" s="440"/>
      <c r="Q230" s="440"/>
      <c r="R230" s="440"/>
      <c r="S230" s="440"/>
      <c r="T230" s="440"/>
      <c r="U230" s="44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0"/>
      <c r="P231" s="440"/>
      <c r="Q231" s="440"/>
      <c r="R231" s="440"/>
      <c r="S231" s="440"/>
      <c r="T231" s="440"/>
      <c r="U231" s="44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0"/>
      <c r="P232" s="440"/>
      <c r="Q232" s="440"/>
      <c r="R232" s="440"/>
      <c r="S232" s="440"/>
      <c r="T232" s="440"/>
      <c r="U232" s="44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0"/>
      <c r="P233" s="440"/>
      <c r="Q233" s="440"/>
      <c r="R233" s="440"/>
      <c r="S233" s="440"/>
      <c r="T233" s="440"/>
      <c r="U233" s="44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0"/>
      <c r="P234" s="440"/>
      <c r="Q234" s="440"/>
      <c r="R234" s="440"/>
      <c r="S234" s="440"/>
      <c r="T234" s="440"/>
      <c r="U234" s="44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0"/>
      <c r="P235" s="440"/>
      <c r="Q235" s="440"/>
      <c r="R235" s="440"/>
      <c r="S235" s="440"/>
      <c r="T235" s="440"/>
      <c r="U235" s="44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0"/>
      <c r="P236" s="440"/>
      <c r="Q236" s="440"/>
      <c r="R236" s="440"/>
      <c r="S236" s="440"/>
      <c r="T236" s="440"/>
      <c r="U236" s="44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0"/>
      <c r="P237" s="440"/>
      <c r="Q237" s="440"/>
      <c r="R237" s="440"/>
      <c r="S237" s="440"/>
      <c r="T237" s="440"/>
      <c r="U237" s="44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s="311" customFormat="1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>
        <v>20170217</v>
      </c>
      <c r="G238" s="127">
        <v>314</v>
      </c>
      <c r="H238" s="448">
        <f t="shared" si="51"/>
        <v>1579.42</v>
      </c>
      <c r="I238" s="128">
        <v>7</v>
      </c>
      <c r="J238" s="128"/>
      <c r="K238" s="130">
        <f t="array" ref="K238">IF(ISERROR(G238/L238),"",G238/L238)</f>
        <v>6.28</v>
      </c>
      <c r="L238" s="128">
        <v>50</v>
      </c>
      <c r="M238" s="108"/>
      <c r="N238" s="128"/>
      <c r="O238" s="444"/>
      <c r="P238" s="444"/>
      <c r="Q238" s="444"/>
      <c r="R238" s="444"/>
      <c r="S238" s="444"/>
      <c r="T238" s="444"/>
      <c r="U238" s="444"/>
      <c r="V238" s="131"/>
      <c r="W238" s="446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3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0"/>
      <c r="P239" s="440"/>
      <c r="Q239" s="440"/>
      <c r="R239" s="440"/>
      <c r="S239" s="440"/>
      <c r="T239" s="440"/>
      <c r="U239" s="44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0"/>
      <c r="P240" s="440"/>
      <c r="Q240" s="440"/>
      <c r="R240" s="440"/>
      <c r="S240" s="440"/>
      <c r="T240" s="440"/>
      <c r="U240" s="44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0"/>
      <c r="P241" s="440"/>
      <c r="Q241" s="440"/>
      <c r="R241" s="440"/>
      <c r="S241" s="440"/>
      <c r="T241" s="440"/>
      <c r="U241" s="44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3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0"/>
      <c r="P242" s="440"/>
      <c r="Q242" s="440"/>
      <c r="R242" s="440"/>
      <c r="S242" s="440"/>
      <c r="T242" s="440"/>
      <c r="U242" s="44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0"/>
      <c r="P243" s="440"/>
      <c r="Q243" s="440"/>
      <c r="R243" s="440"/>
      <c r="S243" s="440"/>
      <c r="T243" s="440"/>
      <c r="U243" s="44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0"/>
      <c r="P244" s="440"/>
      <c r="Q244" s="440"/>
      <c r="R244" s="440"/>
      <c r="S244" s="440"/>
      <c r="T244" s="440"/>
      <c r="U244" s="44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0"/>
      <c r="P245" s="440"/>
      <c r="Q245" s="440"/>
      <c r="R245" s="440"/>
      <c r="S245" s="440"/>
      <c r="T245" s="440"/>
      <c r="U245" s="44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0"/>
      <c r="P246" s="440"/>
      <c r="Q246" s="440"/>
      <c r="R246" s="440"/>
      <c r="S246" s="440"/>
      <c r="T246" s="440"/>
      <c r="U246" s="44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3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0"/>
      <c r="P247" s="440"/>
      <c r="Q247" s="440"/>
      <c r="R247" s="440"/>
      <c r="S247" s="440"/>
      <c r="T247" s="440"/>
      <c r="U247" s="44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3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0"/>
      <c r="P248" s="440"/>
      <c r="Q248" s="440"/>
      <c r="R248" s="440"/>
      <c r="S248" s="440"/>
      <c r="T248" s="440"/>
      <c r="U248" s="44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3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0"/>
      <c r="P249" s="440"/>
      <c r="Q249" s="440"/>
      <c r="R249" s="440"/>
      <c r="S249" s="440"/>
      <c r="T249" s="440"/>
      <c r="U249" s="44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3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0"/>
      <c r="P250" s="440"/>
      <c r="Q250" s="440"/>
      <c r="R250" s="440"/>
      <c r="S250" s="440"/>
      <c r="T250" s="440"/>
      <c r="U250" s="44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3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0"/>
      <c r="P251" s="440"/>
      <c r="Q251" s="440"/>
      <c r="R251" s="440"/>
      <c r="S251" s="440"/>
      <c r="T251" s="440"/>
      <c r="U251" s="44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3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0"/>
      <c r="P252" s="440"/>
      <c r="Q252" s="440"/>
      <c r="R252" s="440"/>
      <c r="S252" s="440"/>
      <c r="T252" s="440"/>
      <c r="U252" s="44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3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0"/>
      <c r="P253" s="440"/>
      <c r="Q253" s="440"/>
      <c r="R253" s="440"/>
      <c r="S253" s="440"/>
      <c r="T253" s="440"/>
      <c r="U253" s="44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3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0"/>
      <c r="P254" s="440"/>
      <c r="Q254" s="440"/>
      <c r="R254" s="440"/>
      <c r="S254" s="440"/>
      <c r="T254" s="440"/>
      <c r="U254" s="44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3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0"/>
      <c r="P255" s="440"/>
      <c r="Q255" s="440"/>
      <c r="R255" s="440"/>
      <c r="S255" s="440"/>
      <c r="T255" s="440"/>
      <c r="U255" s="44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3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0"/>
      <c r="P256" s="440"/>
      <c r="Q256" s="440"/>
      <c r="R256" s="440"/>
      <c r="S256" s="440"/>
      <c r="T256" s="440"/>
      <c r="U256" s="440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441" t="s">
        <v>202</v>
      </c>
      <c r="D257" s="141"/>
      <c r="E257" s="141"/>
      <c r="F257" s="141"/>
      <c r="G257" s="143">
        <f>SUM(G200:G256)</f>
        <v>314</v>
      </c>
      <c r="H257" s="144">
        <f>SUM(H200:H256)</f>
        <v>1579.42</v>
      </c>
      <c r="I257" s="144">
        <f>SUM(I200:I256)</f>
        <v>7</v>
      </c>
      <c r="J257" s="129">
        <f t="array" ref="J257">IF(ISERROR(G257/I257),"",G257/I257)</f>
        <v>44.857142857142854</v>
      </c>
      <c r="K257" s="144">
        <f>SUM(K200:K256)</f>
        <v>6.28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31" t="s">
        <v>217</v>
      </c>
      <c r="C258" s="125" t="s">
        <v>179</v>
      </c>
      <c r="D258" s="107">
        <v>5.03</v>
      </c>
      <c r="E258" s="107"/>
      <c r="F258" s="107"/>
      <c r="G258" s="127"/>
      <c r="H258" s="43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0"/>
      <c r="P258" s="440"/>
      <c r="Q258" s="440"/>
      <c r="R258" s="440"/>
      <c r="S258" s="440"/>
      <c r="T258" s="440"/>
      <c r="U258" s="44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31" t="s">
        <v>217</v>
      </c>
      <c r="C259" s="125" t="s">
        <v>186</v>
      </c>
      <c r="D259" s="107">
        <v>5.03</v>
      </c>
      <c r="E259" s="107"/>
      <c r="F259" s="107"/>
      <c r="G259" s="127"/>
      <c r="H259" s="43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0"/>
      <c r="P259" s="440"/>
      <c r="Q259" s="440"/>
      <c r="R259" s="440"/>
      <c r="S259" s="440"/>
      <c r="T259" s="440"/>
      <c r="U259" s="44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31" t="s">
        <v>217</v>
      </c>
      <c r="C260" s="125" t="s">
        <v>204</v>
      </c>
      <c r="D260" s="107">
        <v>5.03</v>
      </c>
      <c r="E260" s="107"/>
      <c r="F260" s="107"/>
      <c r="G260" s="127"/>
      <c r="H260" s="43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0"/>
      <c r="P260" s="440"/>
      <c r="Q260" s="440"/>
      <c r="R260" s="440"/>
      <c r="S260" s="440"/>
      <c r="T260" s="440"/>
      <c r="U260" s="44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3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0"/>
      <c r="P261" s="440"/>
      <c r="Q261" s="440"/>
      <c r="R261" s="440"/>
      <c r="S261" s="440"/>
      <c r="T261" s="440"/>
      <c r="U261" s="44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3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0"/>
      <c r="P262" s="440"/>
      <c r="Q262" s="440"/>
      <c r="R262" s="440"/>
      <c r="S262" s="440"/>
      <c r="T262" s="440"/>
      <c r="U262" s="44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3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0"/>
      <c r="P263" s="440"/>
      <c r="Q263" s="440"/>
      <c r="R263" s="440"/>
      <c r="S263" s="440"/>
      <c r="T263" s="440"/>
      <c r="U263" s="44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3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0"/>
      <c r="P264" s="440"/>
      <c r="Q264" s="440"/>
      <c r="R264" s="440"/>
      <c r="S264" s="440"/>
      <c r="T264" s="440"/>
      <c r="U264" s="44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3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0"/>
      <c r="P265" s="440"/>
      <c r="Q265" s="440"/>
      <c r="R265" s="440"/>
      <c r="S265" s="440"/>
      <c r="T265" s="440"/>
      <c r="U265" s="44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3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0"/>
      <c r="P266" s="440"/>
      <c r="Q266" s="440"/>
      <c r="R266" s="440"/>
      <c r="S266" s="440"/>
      <c r="T266" s="440"/>
      <c r="U266" s="44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3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0"/>
      <c r="P267" s="440"/>
      <c r="Q267" s="440"/>
      <c r="R267" s="440"/>
      <c r="S267" s="440"/>
      <c r="T267" s="440"/>
      <c r="U267" s="44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3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0"/>
      <c r="P268" s="440"/>
      <c r="Q268" s="440"/>
      <c r="R268" s="440"/>
      <c r="S268" s="440"/>
      <c r="T268" s="440"/>
      <c r="U268" s="44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3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0"/>
      <c r="P269" s="440"/>
      <c r="Q269" s="440"/>
      <c r="R269" s="440"/>
      <c r="S269" s="440"/>
      <c r="T269" s="440"/>
      <c r="U269" s="44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3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0"/>
      <c r="P270" s="440"/>
      <c r="Q270" s="440"/>
      <c r="R270" s="440"/>
      <c r="S270" s="440"/>
      <c r="T270" s="440"/>
      <c r="U270" s="44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3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0"/>
      <c r="P271" s="440"/>
      <c r="Q271" s="440"/>
      <c r="R271" s="440"/>
      <c r="S271" s="440"/>
      <c r="T271" s="440"/>
      <c r="U271" s="44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3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0"/>
      <c r="P272" s="440"/>
      <c r="Q272" s="440"/>
      <c r="R272" s="440"/>
      <c r="S272" s="440"/>
      <c r="T272" s="440"/>
      <c r="U272" s="44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3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0"/>
      <c r="P273" s="440"/>
      <c r="Q273" s="440"/>
      <c r="R273" s="440"/>
      <c r="S273" s="440"/>
      <c r="T273" s="440"/>
      <c r="U273" s="44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31" t="s">
        <v>222</v>
      </c>
      <c r="C274" s="125" t="s">
        <v>181</v>
      </c>
      <c r="D274" s="107">
        <v>9.36</v>
      </c>
      <c r="E274" s="107"/>
      <c r="F274" s="107"/>
      <c r="G274" s="127"/>
      <c r="H274" s="43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0"/>
      <c r="P274" s="440"/>
      <c r="Q274" s="440"/>
      <c r="R274" s="440"/>
      <c r="S274" s="440"/>
      <c r="T274" s="440"/>
      <c r="U274" s="44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31" t="s">
        <v>222</v>
      </c>
      <c r="C275" s="125" t="s">
        <v>179</v>
      </c>
      <c r="D275" s="107">
        <v>9.36</v>
      </c>
      <c r="E275" s="107"/>
      <c r="F275" s="107"/>
      <c r="G275" s="127"/>
      <c r="H275" s="43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0"/>
      <c r="P275" s="440"/>
      <c r="Q275" s="440"/>
      <c r="R275" s="440"/>
      <c r="S275" s="440"/>
      <c r="T275" s="440"/>
      <c r="U275" s="44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31" t="s">
        <v>222</v>
      </c>
      <c r="C276" s="125" t="s">
        <v>221</v>
      </c>
      <c r="D276" s="107">
        <v>9.36</v>
      </c>
      <c r="E276" s="107"/>
      <c r="F276" s="107"/>
      <c r="G276" s="127"/>
      <c r="H276" s="43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0"/>
      <c r="P276" s="440"/>
      <c r="Q276" s="440"/>
      <c r="R276" s="440"/>
      <c r="S276" s="440"/>
      <c r="T276" s="440"/>
      <c r="U276" s="44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31" t="s">
        <v>222</v>
      </c>
      <c r="C277" s="125" t="s">
        <v>186</v>
      </c>
      <c r="D277" s="107">
        <v>9.36</v>
      </c>
      <c r="E277" s="107"/>
      <c r="F277" s="107"/>
      <c r="G277" s="127"/>
      <c r="H277" s="43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0"/>
      <c r="P277" s="440"/>
      <c r="Q277" s="440"/>
      <c r="R277" s="440"/>
      <c r="S277" s="440"/>
      <c r="T277" s="440"/>
      <c r="U277" s="44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31" t="s">
        <v>393</v>
      </c>
      <c r="C278" s="183" t="s">
        <v>395</v>
      </c>
      <c r="D278" s="107">
        <v>5</v>
      </c>
      <c r="E278" s="107"/>
      <c r="F278" s="107"/>
      <c r="G278" s="127"/>
      <c r="H278" s="43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0"/>
      <c r="P278" s="440"/>
      <c r="Q278" s="440"/>
      <c r="R278" s="440"/>
      <c r="S278" s="440"/>
      <c r="T278" s="440"/>
      <c r="U278" s="44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31" t="s">
        <v>393</v>
      </c>
      <c r="C279" s="183" t="s">
        <v>402</v>
      </c>
      <c r="D279" s="107">
        <v>5</v>
      </c>
      <c r="E279" s="107"/>
      <c r="F279" s="107"/>
      <c r="G279" s="127"/>
      <c r="H279" s="43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0"/>
      <c r="P279" s="440"/>
      <c r="Q279" s="440"/>
      <c r="R279" s="440"/>
      <c r="S279" s="440"/>
      <c r="T279" s="440"/>
      <c r="U279" s="44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31" t="s">
        <v>404</v>
      </c>
      <c r="C280" s="183" t="s">
        <v>405</v>
      </c>
      <c r="D280" s="107">
        <v>5</v>
      </c>
      <c r="E280" s="107"/>
      <c r="F280" s="107"/>
      <c r="G280" s="127"/>
      <c r="H280" s="43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0"/>
      <c r="P280" s="440"/>
      <c r="Q280" s="440"/>
      <c r="R280" s="440"/>
      <c r="S280" s="440"/>
      <c r="T280" s="440"/>
      <c r="U280" s="44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31" t="s">
        <v>342</v>
      </c>
      <c r="C281" s="183" t="s">
        <v>372</v>
      </c>
      <c r="D281" s="107">
        <v>5</v>
      </c>
      <c r="E281" s="107"/>
      <c r="F281" s="107"/>
      <c r="G281" s="127"/>
      <c r="H281" s="43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0"/>
      <c r="P281" s="440"/>
      <c r="Q281" s="440"/>
      <c r="R281" s="440"/>
      <c r="S281" s="440"/>
      <c r="T281" s="440"/>
      <c r="U281" s="44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31" t="s">
        <v>343</v>
      </c>
      <c r="C282" s="125" t="s">
        <v>345</v>
      </c>
      <c r="D282" s="107">
        <v>5</v>
      </c>
      <c r="E282" s="107"/>
      <c r="F282" s="107"/>
      <c r="G282" s="127"/>
      <c r="H282" s="43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0"/>
      <c r="P282" s="440"/>
      <c r="Q282" s="440"/>
      <c r="R282" s="440"/>
      <c r="S282" s="440"/>
      <c r="T282" s="440"/>
      <c r="U282" s="44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31" t="s">
        <v>343</v>
      </c>
      <c r="C283" s="125" t="s">
        <v>347</v>
      </c>
      <c r="D283" s="107">
        <v>5</v>
      </c>
      <c r="E283" s="107"/>
      <c r="F283" s="107"/>
      <c r="G283" s="127"/>
      <c r="H283" s="43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0"/>
      <c r="P283" s="440"/>
      <c r="Q283" s="440"/>
      <c r="R283" s="440"/>
      <c r="S283" s="440"/>
      <c r="T283" s="440"/>
      <c r="U283" s="44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0"/>
      <c r="P284" s="440"/>
      <c r="Q284" s="440"/>
      <c r="R284" s="440"/>
      <c r="S284" s="440"/>
      <c r="T284" s="440"/>
      <c r="U284" s="44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0"/>
      <c r="P285" s="440"/>
      <c r="Q285" s="440"/>
      <c r="R285" s="440"/>
      <c r="S285" s="440"/>
      <c r="T285" s="440"/>
      <c r="U285" s="44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11" customFormat="1" ht="20.10000000000000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>
        <v>20170213</v>
      </c>
      <c r="G286" s="127">
        <v>10</v>
      </c>
      <c r="H286" s="448">
        <f t="shared" si="61"/>
        <v>50.300000000000004</v>
      </c>
      <c r="I286" s="128">
        <v>1</v>
      </c>
      <c r="J286" s="128"/>
      <c r="K286" s="130"/>
      <c r="L286" s="128">
        <v>24</v>
      </c>
      <c r="M286" s="108"/>
      <c r="N286" s="128"/>
      <c r="O286" s="444"/>
      <c r="P286" s="444"/>
      <c r="Q286" s="444"/>
      <c r="R286" s="444"/>
      <c r="S286" s="444"/>
      <c r="T286" s="444"/>
      <c r="U286" s="444"/>
      <c r="V286" s="131"/>
      <c r="W286" s="446"/>
      <c r="X286" s="131"/>
      <c r="Y286" s="131"/>
      <c r="Z286" s="131"/>
      <c r="AA286" s="131"/>
    </row>
    <row r="287" spans="1:27" s="311" customFormat="1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48">
        <f t="shared" si="61"/>
        <v>0</v>
      </c>
      <c r="I287" s="128"/>
      <c r="J287" s="128"/>
      <c r="K287" s="130"/>
      <c r="L287" s="128">
        <v>24</v>
      </c>
      <c r="M287" s="108"/>
      <c r="N287" s="128"/>
      <c r="O287" s="444"/>
      <c r="P287" s="444"/>
      <c r="Q287" s="444"/>
      <c r="R287" s="444"/>
      <c r="S287" s="444"/>
      <c r="T287" s="444"/>
      <c r="U287" s="444"/>
      <c r="V287" s="131"/>
      <c r="W287" s="446"/>
      <c r="X287" s="131"/>
      <c r="Y287" s="131"/>
      <c r="Z287" s="131"/>
      <c r="AA287" s="131"/>
    </row>
    <row r="288" spans="1:27" s="311" customFormat="1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>
        <v>20170213</v>
      </c>
      <c r="G288" s="127">
        <v>27</v>
      </c>
      <c r="H288" s="448">
        <f t="shared" si="61"/>
        <v>135.81</v>
      </c>
      <c r="I288" s="128">
        <v>1</v>
      </c>
      <c r="J288" s="128"/>
      <c r="K288" s="130"/>
      <c r="L288" s="128">
        <v>24</v>
      </c>
      <c r="M288" s="108"/>
      <c r="N288" s="128"/>
      <c r="O288" s="444"/>
      <c r="P288" s="444"/>
      <c r="Q288" s="444"/>
      <c r="R288" s="444"/>
      <c r="S288" s="444"/>
      <c r="T288" s="444"/>
      <c r="U288" s="444"/>
      <c r="V288" s="131"/>
      <c r="W288" s="446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3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0"/>
      <c r="P289" s="440"/>
      <c r="Q289" s="440"/>
      <c r="R289" s="440"/>
      <c r="S289" s="440"/>
      <c r="T289" s="440"/>
      <c r="U289" s="44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3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0"/>
      <c r="P290" s="440"/>
      <c r="Q290" s="440"/>
      <c r="R290" s="440"/>
      <c r="S290" s="440"/>
      <c r="T290" s="440"/>
      <c r="U290" s="44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32">
        <f>D291*G291</f>
        <v>0</v>
      </c>
      <c r="I291" s="128"/>
      <c r="J291" s="129" t="str">
        <f t="array" ref="J291">IF(ISERROR(G291/I291),"",G291/I291)</f>
        <v/>
      </c>
      <c r="K291" s="43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0"/>
      <c r="P291" s="440"/>
      <c r="Q291" s="440"/>
      <c r="R291" s="440"/>
      <c r="S291" s="440"/>
      <c r="T291" s="440"/>
      <c r="U291" s="44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537" t="s">
        <v>224</v>
      </c>
      <c r="B292" s="538"/>
      <c r="C292" s="441" t="s">
        <v>202</v>
      </c>
      <c r="D292" s="141"/>
      <c r="E292" s="141"/>
      <c r="F292" s="141"/>
      <c r="G292" s="143">
        <f>SUM(G258:G291)</f>
        <v>37</v>
      </c>
      <c r="H292" s="144">
        <f>SUM(H258:H291)</f>
        <v>186.11</v>
      </c>
      <c r="I292" s="144">
        <f>SUM(I258:I291)</f>
        <v>2</v>
      </c>
      <c r="J292" s="129">
        <f t="array" ref="J292">IF(ISERROR(G292/I292),"",G292/I292)</f>
        <v>18.5</v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3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0"/>
      <c r="P293" s="440"/>
      <c r="Q293" s="440"/>
      <c r="R293" s="440"/>
      <c r="S293" s="440"/>
      <c r="T293" s="440"/>
      <c r="U293" s="44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0"/>
      <c r="P294" s="440"/>
      <c r="Q294" s="440"/>
      <c r="R294" s="440"/>
      <c r="S294" s="440"/>
      <c r="T294" s="440"/>
      <c r="U294" s="44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0"/>
      <c r="P295" s="440"/>
      <c r="Q295" s="440"/>
      <c r="R295" s="440"/>
      <c r="S295" s="440"/>
      <c r="T295" s="440"/>
      <c r="U295" s="44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3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0"/>
      <c r="P296" s="440"/>
      <c r="Q296" s="440"/>
      <c r="R296" s="440"/>
      <c r="S296" s="440"/>
      <c r="T296" s="440"/>
      <c r="U296" s="44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37" t="s">
        <v>203</v>
      </c>
      <c r="D297" s="107">
        <v>5.03</v>
      </c>
      <c r="E297" s="107"/>
      <c r="F297" s="107"/>
      <c r="G297" s="150"/>
      <c r="H297" s="43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0"/>
      <c r="P297" s="440"/>
      <c r="Q297" s="440"/>
      <c r="R297" s="440"/>
      <c r="S297" s="440"/>
      <c r="T297" s="440"/>
      <c r="U297" s="44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3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0"/>
      <c r="P298" s="440"/>
      <c r="Q298" s="440"/>
      <c r="R298" s="440"/>
      <c r="S298" s="440"/>
      <c r="T298" s="440"/>
      <c r="U298" s="44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3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0"/>
      <c r="P299" s="440"/>
      <c r="Q299" s="440"/>
      <c r="R299" s="440"/>
      <c r="S299" s="440"/>
      <c r="T299" s="440"/>
      <c r="U299" s="44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37" t="s">
        <v>228</v>
      </c>
      <c r="D300" s="107">
        <v>5.03</v>
      </c>
      <c r="E300" s="107"/>
      <c r="F300" s="107"/>
      <c r="G300" s="127"/>
      <c r="H300" s="43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0"/>
      <c r="P300" s="440"/>
      <c r="Q300" s="440"/>
      <c r="R300" s="440"/>
      <c r="S300" s="440"/>
      <c r="T300" s="440"/>
      <c r="U300" s="44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37" t="s">
        <v>212</v>
      </c>
      <c r="D301" s="107">
        <v>5.03</v>
      </c>
      <c r="E301" s="107"/>
      <c r="F301" s="107"/>
      <c r="G301" s="127"/>
      <c r="H301" s="43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0"/>
      <c r="P301" s="440"/>
      <c r="Q301" s="440"/>
      <c r="R301" s="440"/>
      <c r="S301" s="440"/>
      <c r="T301" s="440"/>
      <c r="U301" s="44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37" t="s">
        <v>203</v>
      </c>
      <c r="D302" s="107">
        <v>5.03</v>
      </c>
      <c r="E302" s="107"/>
      <c r="F302" s="107"/>
      <c r="G302" s="127"/>
      <c r="H302" s="43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0"/>
      <c r="P302" s="440"/>
      <c r="Q302" s="440"/>
      <c r="R302" s="440"/>
      <c r="S302" s="440"/>
      <c r="T302" s="440"/>
      <c r="U302" s="44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37" t="s">
        <v>186</v>
      </c>
      <c r="D303" s="107">
        <v>5.03</v>
      </c>
      <c r="E303" s="107"/>
      <c r="F303" s="107"/>
      <c r="G303" s="127"/>
      <c r="H303" s="43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0"/>
      <c r="P303" s="440"/>
      <c r="Q303" s="440"/>
      <c r="R303" s="440"/>
      <c r="S303" s="440"/>
      <c r="T303" s="440"/>
      <c r="U303" s="44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37" t="s">
        <v>228</v>
      </c>
      <c r="D304" s="107">
        <v>5.03</v>
      </c>
      <c r="E304" s="107"/>
      <c r="F304" s="107"/>
      <c r="G304" s="127"/>
      <c r="H304" s="43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0"/>
      <c r="P304" s="440"/>
      <c r="Q304" s="440"/>
      <c r="R304" s="440"/>
      <c r="S304" s="440"/>
      <c r="T304" s="440"/>
      <c r="U304" s="44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37" t="s">
        <v>199</v>
      </c>
      <c r="D305" s="107">
        <v>5.03</v>
      </c>
      <c r="E305" s="107"/>
      <c r="F305" s="107"/>
      <c r="G305" s="127"/>
      <c r="H305" s="43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0"/>
      <c r="P305" s="440"/>
      <c r="Q305" s="440"/>
      <c r="R305" s="440"/>
      <c r="S305" s="440"/>
      <c r="T305" s="440"/>
      <c r="U305" s="44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0"/>
      <c r="P306" s="440"/>
      <c r="Q306" s="440"/>
      <c r="R306" s="440"/>
      <c r="S306" s="440"/>
      <c r="T306" s="440"/>
      <c r="U306" s="44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0"/>
      <c r="P307" s="440"/>
      <c r="Q307" s="440"/>
      <c r="R307" s="440"/>
      <c r="S307" s="440"/>
      <c r="T307" s="440"/>
      <c r="U307" s="44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441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0"/>
      <c r="P309" s="440"/>
      <c r="Q309" s="440"/>
      <c r="R309" s="440"/>
      <c r="S309" s="440"/>
      <c r="T309" s="440"/>
      <c r="U309" s="44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0"/>
      <c r="P310" s="440"/>
      <c r="Q310" s="440"/>
      <c r="R310" s="440"/>
      <c r="S310" s="440"/>
      <c r="T310" s="440"/>
      <c r="U310" s="44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0"/>
      <c r="P311" s="440"/>
      <c r="Q311" s="440"/>
      <c r="R311" s="440"/>
      <c r="S311" s="440"/>
      <c r="T311" s="440"/>
      <c r="U311" s="44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0"/>
      <c r="P312" s="440"/>
      <c r="Q312" s="440"/>
      <c r="R312" s="440"/>
      <c r="S312" s="440"/>
      <c r="T312" s="440"/>
      <c r="U312" s="44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0"/>
      <c r="P313" s="440"/>
      <c r="Q313" s="440"/>
      <c r="R313" s="440"/>
      <c r="S313" s="440"/>
      <c r="T313" s="440"/>
      <c r="U313" s="44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3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0"/>
      <c r="P314" s="440"/>
      <c r="Q314" s="440"/>
      <c r="R314" s="440"/>
      <c r="S314" s="440"/>
      <c r="T314" s="440"/>
      <c r="U314" s="44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3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0"/>
      <c r="P315" s="440"/>
      <c r="Q315" s="440"/>
      <c r="R315" s="440"/>
      <c r="S315" s="440"/>
      <c r="T315" s="440"/>
      <c r="U315" s="44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3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0"/>
      <c r="P316" s="440"/>
      <c r="Q316" s="440"/>
      <c r="R316" s="440"/>
      <c r="S316" s="440"/>
      <c r="T316" s="440"/>
      <c r="U316" s="44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2">
        <f t="shared" si="75"/>
        <v>0</v>
      </c>
      <c r="I317" s="128"/>
      <c r="J317" s="129"/>
      <c r="K317" s="130"/>
      <c r="L317" s="128"/>
      <c r="M317" s="108"/>
      <c r="N317" s="129"/>
      <c r="O317" s="440"/>
      <c r="P317" s="440"/>
      <c r="Q317" s="440"/>
      <c r="R317" s="440"/>
      <c r="S317" s="440"/>
      <c r="T317" s="440"/>
      <c r="U317" s="44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0"/>
      <c r="P318" s="440"/>
      <c r="Q318" s="440"/>
      <c r="R318" s="440"/>
      <c r="S318" s="440"/>
      <c r="T318" s="440"/>
      <c r="U318" s="44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41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38"/>
      <c r="D320" s="107">
        <v>3.65</v>
      </c>
      <c r="E320" s="107"/>
      <c r="F320" s="105"/>
      <c r="G320" s="127"/>
      <c r="H320" s="432">
        <f t="shared" ref="H320:H329" si="83">D320*G320</f>
        <v>0</v>
      </c>
      <c r="I320" s="128"/>
      <c r="J320" s="129" t="str">
        <f t="array" ref="J320">IF(ISERROR(G320/I320),"",G320/I320)</f>
        <v/>
      </c>
      <c r="K320" s="43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0"/>
      <c r="P320" s="440"/>
      <c r="Q320" s="440"/>
      <c r="R320" s="440"/>
      <c r="S320" s="440"/>
      <c r="T320" s="440"/>
      <c r="U320" s="44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38"/>
      <c r="D321" s="107">
        <v>6.58</v>
      </c>
      <c r="E321" s="107"/>
      <c r="F321" s="107"/>
      <c r="G321" s="127"/>
      <c r="H321" s="43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0"/>
      <c r="P321" s="440"/>
      <c r="Q321" s="440"/>
      <c r="R321" s="440"/>
      <c r="S321" s="440"/>
      <c r="T321" s="440"/>
      <c r="U321" s="44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38"/>
      <c r="D322" s="107">
        <v>7.8</v>
      </c>
      <c r="E322" s="107"/>
      <c r="F322" s="107"/>
      <c r="G322" s="127"/>
      <c r="H322" s="43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0"/>
      <c r="P322" s="440"/>
      <c r="Q322" s="440"/>
      <c r="R322" s="440"/>
      <c r="S322" s="440"/>
      <c r="T322" s="440"/>
      <c r="U322" s="44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38"/>
      <c r="D323" s="107">
        <v>4.4000000000000004</v>
      </c>
      <c r="E323" s="107"/>
      <c r="F323" s="107"/>
      <c r="G323" s="127"/>
      <c r="H323" s="43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0"/>
      <c r="P323" s="440"/>
      <c r="Q323" s="440"/>
      <c r="R323" s="440"/>
      <c r="S323" s="440"/>
      <c r="T323" s="440"/>
      <c r="U323" s="44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38"/>
      <c r="D324" s="107"/>
      <c r="E324" s="107"/>
      <c r="F324" s="107"/>
      <c r="G324" s="127"/>
      <c r="H324" s="43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0"/>
      <c r="P324" s="440"/>
      <c r="Q324" s="440"/>
      <c r="R324" s="440"/>
      <c r="S324" s="440"/>
      <c r="T324" s="440"/>
      <c r="U324" s="44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38" t="s">
        <v>239</v>
      </c>
      <c r="C325" s="438" t="s">
        <v>179</v>
      </c>
      <c r="D325" s="107">
        <v>6.04</v>
      </c>
      <c r="E325" s="107"/>
      <c r="F325" s="107"/>
      <c r="G325" s="127"/>
      <c r="H325" s="43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0"/>
      <c r="P325" s="440"/>
      <c r="Q325" s="440"/>
      <c r="R325" s="440"/>
      <c r="S325" s="440"/>
      <c r="T325" s="440"/>
      <c r="U325" s="44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38" t="s">
        <v>239</v>
      </c>
      <c r="C326" s="438" t="s">
        <v>186</v>
      </c>
      <c r="D326" s="107">
        <v>6.04</v>
      </c>
      <c r="E326" s="107"/>
      <c r="F326" s="107"/>
      <c r="G326" s="127"/>
      <c r="H326" s="43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0"/>
      <c r="P326" s="440"/>
      <c r="Q326" s="440"/>
      <c r="R326" s="440"/>
      <c r="S326" s="440"/>
      <c r="T326" s="440"/>
      <c r="U326" s="44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38" t="s">
        <v>440</v>
      </c>
      <c r="C327" s="438" t="s">
        <v>179</v>
      </c>
      <c r="D327" s="107">
        <v>6</v>
      </c>
      <c r="E327" s="107"/>
      <c r="F327" s="107"/>
      <c r="G327" s="127"/>
      <c r="H327" s="432">
        <f t="shared" si="83"/>
        <v>0</v>
      </c>
      <c r="I327" s="128"/>
      <c r="J327" s="129"/>
      <c r="K327" s="130"/>
      <c r="L327" s="128"/>
      <c r="M327" s="108"/>
      <c r="N327" s="129"/>
      <c r="O327" s="440"/>
      <c r="P327" s="440"/>
      <c r="Q327" s="440"/>
      <c r="R327" s="440"/>
      <c r="S327" s="440"/>
      <c r="T327" s="440"/>
      <c r="U327" s="44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38" t="s">
        <v>440</v>
      </c>
      <c r="C328" s="438" t="s">
        <v>60</v>
      </c>
      <c r="D328" s="107">
        <v>6</v>
      </c>
      <c r="E328" s="107"/>
      <c r="F328" s="107"/>
      <c r="G328" s="127"/>
      <c r="H328" s="43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0"/>
      <c r="P328" s="440"/>
      <c r="Q328" s="440"/>
      <c r="R328" s="440"/>
      <c r="S328" s="440"/>
      <c r="T328" s="440"/>
      <c r="U328" s="44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31" t="s">
        <v>240</v>
      </c>
      <c r="C329" s="125"/>
      <c r="D329" s="107">
        <v>7.3</v>
      </c>
      <c r="E329" s="107"/>
      <c r="F329" s="107"/>
      <c r="G329" s="127"/>
      <c r="H329" s="432">
        <f t="shared" si="83"/>
        <v>0</v>
      </c>
      <c r="I329" s="128"/>
      <c r="J329" s="129"/>
      <c r="K329" s="130"/>
      <c r="L329" s="128"/>
      <c r="M329" s="108"/>
      <c r="N329" s="129"/>
      <c r="O329" s="440"/>
      <c r="P329" s="440"/>
      <c r="Q329" s="440"/>
      <c r="R329" s="440"/>
      <c r="S329" s="440"/>
      <c r="T329" s="440"/>
      <c r="U329" s="44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31" t="s">
        <v>241</v>
      </c>
      <c r="C330" s="125"/>
      <c r="D330" s="107">
        <f>78*120/1000</f>
        <v>9.36</v>
      </c>
      <c r="E330" s="107"/>
      <c r="F330" s="107"/>
      <c r="G330" s="127"/>
      <c r="H330" s="43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0"/>
      <c r="P330" s="440"/>
      <c r="Q330" s="440"/>
      <c r="R330" s="440"/>
      <c r="S330" s="440"/>
      <c r="T330" s="440"/>
      <c r="U330" s="44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31" t="s">
        <v>242</v>
      </c>
      <c r="C331" s="125"/>
      <c r="D331" s="107">
        <v>4.5</v>
      </c>
      <c r="E331" s="107"/>
      <c r="F331" s="107"/>
      <c r="G331" s="127"/>
      <c r="H331" s="43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0"/>
      <c r="P331" s="440"/>
      <c r="Q331" s="440"/>
      <c r="R331" s="440"/>
      <c r="S331" s="440"/>
      <c r="T331" s="440"/>
      <c r="U331" s="44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31" t="s">
        <v>243</v>
      </c>
      <c r="C332" s="125"/>
      <c r="D332" s="107">
        <v>4.5</v>
      </c>
      <c r="E332" s="107"/>
      <c r="F332" s="107"/>
      <c r="G332" s="127"/>
      <c r="H332" s="43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0"/>
      <c r="P332" s="440"/>
      <c r="Q332" s="440"/>
      <c r="R332" s="440"/>
      <c r="S332" s="440"/>
      <c r="T332" s="440"/>
      <c r="U332" s="44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3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0"/>
      <c r="P333" s="440"/>
      <c r="Q333" s="440"/>
      <c r="R333" s="440"/>
      <c r="S333" s="440"/>
      <c r="T333" s="440"/>
      <c r="U333" s="44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37" t="s">
        <v>244</v>
      </c>
      <c r="B334" s="538"/>
      <c r="C334" s="441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1239</v>
      </c>
      <c r="H335" s="152">
        <f>SUM(H199,H257,H292,H308,H319,H334)</f>
        <v>6285.45</v>
      </c>
      <c r="I335" s="458">
        <f>SUM(I199,I257,I292,I308,I319,I334)</f>
        <v>54</v>
      </c>
      <c r="J335" s="153">
        <f t="array" ref="J335">IF(ISERROR(G335/I335),"",G335/I335)</f>
        <v>22.944444444444443</v>
      </c>
      <c r="K335" s="152">
        <f>SUM(K199,K257,K292,K308,K319,K334)</f>
        <v>44.888695652173915</v>
      </c>
      <c r="L335" s="153">
        <f>IF(ISERROR(G335/K335),"",G335/K335)</f>
        <v>27.601603967300761</v>
      </c>
      <c r="M335" s="152">
        <f t="shared" ref="M335:AA335" si="85">SUM(M199,M257,M292,M308,M319,M334)</f>
        <v>6.391304347826086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34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34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34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34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34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34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34">
        <f>G335</f>
        <v>1239</v>
      </c>
      <c r="C342" s="513" t="s">
        <v>269</v>
      </c>
      <c r="D342" s="512"/>
      <c r="E342" s="503">
        <f>H335</f>
        <v>6285.45</v>
      </c>
      <c r="F342" s="503"/>
      <c r="G342" s="503" t="s">
        <v>270</v>
      </c>
      <c r="H342" s="503"/>
      <c r="I342" s="531">
        <f>L335</f>
        <v>27.601603967300761</v>
      </c>
      <c r="J342" s="531"/>
      <c r="K342" s="533" t="s">
        <v>271</v>
      </c>
      <c r="L342" s="533"/>
      <c r="M342" s="531">
        <f>J335</f>
        <v>22.944444444444443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34">
        <f>I335+C341</f>
        <v>56</v>
      </c>
      <c r="C343" s="510" t="s">
        <v>251</v>
      </c>
      <c r="D343" s="511"/>
      <c r="E343" s="528">
        <f>K335+I341</f>
        <v>74.888695652173908</v>
      </c>
      <c r="F343" s="528"/>
      <c r="G343" s="503" t="s">
        <v>274</v>
      </c>
      <c r="H343" s="503"/>
      <c r="I343" s="531">
        <f>B343-E343</f>
        <v>-18.888695652173908</v>
      </c>
      <c r="J343" s="531"/>
      <c r="K343" s="533" t="s">
        <v>275</v>
      </c>
      <c r="L343" s="533"/>
      <c r="M343" s="534">
        <f>IF(ISERROR(I343/E343),"",I343/E343)</f>
        <v>-0.25222358979122633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34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438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31" t="s">
        <v>178</v>
      </c>
      <c r="C349" s="125" t="s">
        <v>179</v>
      </c>
      <c r="D349" s="107">
        <v>5.03</v>
      </c>
      <c r="E349" s="107"/>
      <c r="F349" s="107"/>
      <c r="G349" s="127"/>
      <c r="H349" s="43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0"/>
      <c r="P349" s="440"/>
      <c r="Q349" s="440"/>
      <c r="R349" s="440"/>
      <c r="S349" s="440"/>
      <c r="T349" s="440"/>
      <c r="U349" s="44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0"/>
      <c r="P350" s="440"/>
      <c r="Q350" s="440"/>
      <c r="R350" s="440"/>
      <c r="S350" s="440"/>
      <c r="T350" s="440"/>
      <c r="U350" s="44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0"/>
      <c r="P351" s="440"/>
      <c r="Q351" s="440"/>
      <c r="R351" s="440"/>
      <c r="S351" s="440"/>
      <c r="T351" s="440"/>
      <c r="U351" s="44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0"/>
      <c r="P352" s="440"/>
      <c r="Q352" s="440"/>
      <c r="R352" s="440"/>
      <c r="S352" s="440"/>
      <c r="T352" s="440"/>
      <c r="U352" s="44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0"/>
      <c r="P353" s="440"/>
      <c r="Q353" s="440"/>
      <c r="R353" s="440"/>
      <c r="S353" s="440"/>
      <c r="T353" s="440"/>
      <c r="U353" s="44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32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0"/>
      <c r="P354" s="440"/>
      <c r="Q354" s="440"/>
      <c r="R354" s="440"/>
      <c r="S354" s="440"/>
      <c r="T354" s="440"/>
      <c r="U354" s="44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0"/>
      <c r="P355" s="440"/>
      <c r="Q355" s="440"/>
      <c r="R355" s="440"/>
      <c r="S355" s="440"/>
      <c r="T355" s="440"/>
      <c r="U355" s="44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0"/>
      <c r="P356" s="440"/>
      <c r="Q356" s="440"/>
      <c r="R356" s="440"/>
      <c r="S356" s="440"/>
      <c r="T356" s="440"/>
      <c r="U356" s="44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32">
        <f t="shared" si="86"/>
        <v>0</v>
      </c>
      <c r="I357" s="43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0"/>
      <c r="P357" s="440"/>
      <c r="Q357" s="440"/>
      <c r="R357" s="440"/>
      <c r="S357" s="440"/>
      <c r="T357" s="440"/>
      <c r="U357" s="44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32">
        <f t="shared" si="86"/>
        <v>0</v>
      </c>
      <c r="I358" s="43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0"/>
      <c r="P358" s="440"/>
      <c r="Q358" s="440"/>
      <c r="R358" s="440"/>
      <c r="S358" s="440"/>
      <c r="T358" s="440"/>
      <c r="U358" s="44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32">
        <f t="shared" si="86"/>
        <v>0</v>
      </c>
      <c r="I359" s="432"/>
      <c r="J359" s="129"/>
      <c r="K359" s="130"/>
      <c r="L359" s="128"/>
      <c r="M359" s="108"/>
      <c r="N359" s="129"/>
      <c r="O359" s="440"/>
      <c r="P359" s="440"/>
      <c r="Q359" s="440"/>
      <c r="R359" s="440"/>
      <c r="S359" s="440"/>
      <c r="T359" s="440"/>
      <c r="U359" s="44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32">
        <f t="shared" si="86"/>
        <v>0</v>
      </c>
      <c r="I360" s="432"/>
      <c r="J360" s="129"/>
      <c r="K360" s="130"/>
      <c r="L360" s="128"/>
      <c r="M360" s="108"/>
      <c r="N360" s="129"/>
      <c r="O360" s="440"/>
      <c r="P360" s="440"/>
      <c r="Q360" s="440"/>
      <c r="R360" s="440"/>
      <c r="S360" s="440"/>
      <c r="T360" s="440"/>
      <c r="U360" s="44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0"/>
      <c r="P361" s="440"/>
      <c r="Q361" s="440"/>
      <c r="R361" s="440"/>
      <c r="S361" s="440"/>
      <c r="T361" s="440"/>
      <c r="U361" s="44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0"/>
      <c r="P362" s="440"/>
      <c r="Q362" s="440"/>
      <c r="R362" s="440"/>
      <c r="S362" s="440"/>
      <c r="T362" s="440"/>
      <c r="U362" s="44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0"/>
      <c r="P363" s="440"/>
      <c r="Q363" s="440"/>
      <c r="R363" s="440"/>
      <c r="S363" s="440"/>
      <c r="T363" s="440"/>
      <c r="U363" s="44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38" t="s">
        <v>190</v>
      </c>
      <c r="D364" s="107">
        <v>4.8</v>
      </c>
      <c r="E364" s="107"/>
      <c r="F364" s="107"/>
      <c r="G364" s="127"/>
      <c r="H364" s="43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0"/>
      <c r="P364" s="440"/>
      <c r="Q364" s="440"/>
      <c r="R364" s="440"/>
      <c r="S364" s="440"/>
      <c r="T364" s="440"/>
      <c r="U364" s="44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38" t="s">
        <v>187</v>
      </c>
      <c r="D365" s="107">
        <v>4.8</v>
      </c>
      <c r="E365" s="107"/>
      <c r="F365" s="107"/>
      <c r="G365" s="127"/>
      <c r="H365" s="43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0"/>
      <c r="P365" s="440"/>
      <c r="Q365" s="440"/>
      <c r="R365" s="440"/>
      <c r="S365" s="440"/>
      <c r="T365" s="440"/>
      <c r="U365" s="44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38" t="s">
        <v>179</v>
      </c>
      <c r="D366" s="107">
        <v>4.8</v>
      </c>
      <c r="E366" s="107"/>
      <c r="F366" s="107"/>
      <c r="G366" s="127"/>
      <c r="H366" s="43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0"/>
      <c r="P366" s="440"/>
      <c r="Q366" s="440"/>
      <c r="R366" s="440"/>
      <c r="S366" s="440"/>
      <c r="T366" s="440"/>
      <c r="U366" s="44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38" t="s">
        <v>199</v>
      </c>
      <c r="D367" s="107">
        <v>4.8</v>
      </c>
      <c r="E367" s="107"/>
      <c r="F367" s="107"/>
      <c r="G367" s="127"/>
      <c r="H367" s="43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0"/>
      <c r="P367" s="440"/>
      <c r="Q367" s="440"/>
      <c r="R367" s="440"/>
      <c r="S367" s="440"/>
      <c r="T367" s="440"/>
      <c r="U367" s="44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3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0"/>
      <c r="P368" s="440"/>
      <c r="Q368" s="440"/>
      <c r="R368" s="440"/>
      <c r="S368" s="440"/>
      <c r="T368" s="440"/>
      <c r="U368" s="44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3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0"/>
      <c r="P369" s="440"/>
      <c r="Q369" s="440"/>
      <c r="R369" s="440"/>
      <c r="S369" s="440"/>
      <c r="T369" s="440"/>
      <c r="U369" s="44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41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31" t="s">
        <v>206</v>
      </c>
      <c r="C371" s="125" t="s">
        <v>199</v>
      </c>
      <c r="D371" s="107">
        <v>5.03</v>
      </c>
      <c r="E371" s="107"/>
      <c r="F371" s="107"/>
      <c r="G371" s="127"/>
      <c r="H371" s="43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6"/>
      <c r="P371" s="436"/>
      <c r="Q371" s="436"/>
      <c r="R371" s="436"/>
      <c r="S371" s="436"/>
      <c r="T371" s="436"/>
      <c r="U371" s="43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31" t="s">
        <v>425</v>
      </c>
      <c r="C372" s="183" t="s">
        <v>427</v>
      </c>
      <c r="D372" s="107">
        <v>5.03</v>
      </c>
      <c r="E372" s="107"/>
      <c r="F372" s="107"/>
      <c r="G372" s="127"/>
      <c r="H372" s="43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6"/>
      <c r="P372" s="436"/>
      <c r="Q372" s="436"/>
      <c r="R372" s="436"/>
      <c r="S372" s="436"/>
      <c r="T372" s="436"/>
      <c r="U372" s="43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31" t="s">
        <v>206</v>
      </c>
      <c r="C373" s="125" t="s">
        <v>186</v>
      </c>
      <c r="D373" s="107">
        <v>5.03</v>
      </c>
      <c r="E373" s="107"/>
      <c r="F373" s="107"/>
      <c r="G373" s="127"/>
      <c r="H373" s="43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6"/>
      <c r="P373" s="436"/>
      <c r="Q373" s="436"/>
      <c r="R373" s="436"/>
      <c r="S373" s="436"/>
      <c r="T373" s="436"/>
      <c r="U373" s="43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31" t="s">
        <v>206</v>
      </c>
      <c r="C374" s="125" t="s">
        <v>203</v>
      </c>
      <c r="D374" s="107">
        <v>5.03</v>
      </c>
      <c r="E374" s="107"/>
      <c r="F374" s="107"/>
      <c r="G374" s="127"/>
      <c r="H374" s="43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6"/>
      <c r="P374" s="436"/>
      <c r="Q374" s="436"/>
      <c r="R374" s="436"/>
      <c r="S374" s="436"/>
      <c r="T374" s="436"/>
      <c r="U374" s="43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31" t="s">
        <v>206</v>
      </c>
      <c r="C375" s="125" t="s">
        <v>207</v>
      </c>
      <c r="D375" s="107">
        <v>5.03</v>
      </c>
      <c r="E375" s="107"/>
      <c r="F375" s="107"/>
      <c r="G375" s="127"/>
      <c r="H375" s="43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6"/>
      <c r="P375" s="436"/>
      <c r="Q375" s="436"/>
      <c r="R375" s="436"/>
      <c r="S375" s="436"/>
      <c r="T375" s="436"/>
      <c r="U375" s="43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31" t="s">
        <v>414</v>
      </c>
      <c r="C376" s="183" t="s">
        <v>415</v>
      </c>
      <c r="D376" s="107"/>
      <c r="E376" s="107"/>
      <c r="F376" s="107"/>
      <c r="G376" s="127"/>
      <c r="H376" s="43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6"/>
      <c r="P376" s="436"/>
      <c r="Q376" s="436"/>
      <c r="R376" s="436"/>
      <c r="S376" s="436"/>
      <c r="T376" s="436"/>
      <c r="U376" s="43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31" t="s">
        <v>414</v>
      </c>
      <c r="C377" s="183" t="s">
        <v>416</v>
      </c>
      <c r="D377" s="107"/>
      <c r="E377" s="107"/>
      <c r="F377" s="107"/>
      <c r="G377" s="127"/>
      <c r="H377" s="43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6"/>
      <c r="P377" s="436"/>
      <c r="Q377" s="436"/>
      <c r="R377" s="436"/>
      <c r="S377" s="436"/>
      <c r="T377" s="436"/>
      <c r="U377" s="43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31" t="s">
        <v>414</v>
      </c>
      <c r="C378" s="183" t="s">
        <v>61</v>
      </c>
      <c r="D378" s="107"/>
      <c r="E378" s="107"/>
      <c r="F378" s="107"/>
      <c r="G378" s="127"/>
      <c r="H378" s="43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6"/>
      <c r="P378" s="436"/>
      <c r="Q378" s="436"/>
      <c r="R378" s="436"/>
      <c r="S378" s="436"/>
      <c r="T378" s="436"/>
      <c r="U378" s="43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31" t="s">
        <v>208</v>
      </c>
      <c r="C379" s="125" t="s">
        <v>179</v>
      </c>
      <c r="D379" s="107">
        <v>5.08</v>
      </c>
      <c r="E379" s="107"/>
      <c r="F379" s="107"/>
      <c r="G379" s="127"/>
      <c r="H379" s="43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6"/>
      <c r="P379" s="436"/>
      <c r="Q379" s="436"/>
      <c r="R379" s="436"/>
      <c r="S379" s="436"/>
      <c r="T379" s="436"/>
      <c r="U379" s="43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31" t="s">
        <v>208</v>
      </c>
      <c r="C380" s="125" t="s">
        <v>204</v>
      </c>
      <c r="D380" s="107">
        <v>5.08</v>
      </c>
      <c r="E380" s="107"/>
      <c r="F380" s="107"/>
      <c r="G380" s="127"/>
      <c r="H380" s="43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6"/>
      <c r="P380" s="436"/>
      <c r="Q380" s="436"/>
      <c r="R380" s="436"/>
      <c r="S380" s="436"/>
      <c r="T380" s="436"/>
      <c r="U380" s="43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31" t="s">
        <v>208</v>
      </c>
      <c r="C381" s="125" t="s">
        <v>205</v>
      </c>
      <c r="D381" s="107">
        <v>5.08</v>
      </c>
      <c r="E381" s="107"/>
      <c r="F381" s="107"/>
      <c r="G381" s="127"/>
      <c r="H381" s="43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6"/>
      <c r="P381" s="436"/>
      <c r="Q381" s="436"/>
      <c r="R381" s="436"/>
      <c r="S381" s="436"/>
      <c r="T381" s="436"/>
      <c r="U381" s="43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31" t="s">
        <v>208</v>
      </c>
      <c r="C382" s="125" t="s">
        <v>186</v>
      </c>
      <c r="D382" s="107">
        <v>5.08</v>
      </c>
      <c r="E382" s="107"/>
      <c r="F382" s="107"/>
      <c r="G382" s="127"/>
      <c r="H382" s="43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6"/>
      <c r="P382" s="436"/>
      <c r="Q382" s="436"/>
      <c r="R382" s="436"/>
      <c r="S382" s="436"/>
      <c r="T382" s="436"/>
      <c r="U382" s="43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31" t="s">
        <v>208</v>
      </c>
      <c r="C383" s="125" t="s">
        <v>203</v>
      </c>
      <c r="D383" s="107">
        <v>5.08</v>
      </c>
      <c r="E383" s="107"/>
      <c r="F383" s="107"/>
      <c r="G383" s="127"/>
      <c r="H383" s="43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6"/>
      <c r="P383" s="436"/>
      <c r="Q383" s="436"/>
      <c r="R383" s="436"/>
      <c r="S383" s="436"/>
      <c r="T383" s="436"/>
      <c r="U383" s="43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31" t="s">
        <v>208</v>
      </c>
      <c r="C384" s="125" t="s">
        <v>199</v>
      </c>
      <c r="D384" s="107">
        <v>5.08</v>
      </c>
      <c r="E384" s="107"/>
      <c r="F384" s="107"/>
      <c r="G384" s="127"/>
      <c r="H384" s="43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0"/>
      <c r="P384" s="440"/>
      <c r="Q384" s="440"/>
      <c r="R384" s="440"/>
      <c r="S384" s="440"/>
      <c r="T384" s="440"/>
      <c r="U384" s="44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31" t="s">
        <v>208</v>
      </c>
      <c r="C385" s="125" t="s">
        <v>187</v>
      </c>
      <c r="D385" s="107">
        <v>5.08</v>
      </c>
      <c r="E385" s="107"/>
      <c r="F385" s="107"/>
      <c r="G385" s="127"/>
      <c r="H385" s="43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6"/>
      <c r="P385" s="436"/>
      <c r="Q385" s="436"/>
      <c r="R385" s="436"/>
      <c r="S385" s="436"/>
      <c r="T385" s="436"/>
      <c r="U385" s="43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31" t="s">
        <v>208</v>
      </c>
      <c r="C386" s="125" t="s">
        <v>207</v>
      </c>
      <c r="D386" s="107">
        <v>5.08</v>
      </c>
      <c r="E386" s="107"/>
      <c r="F386" s="107"/>
      <c r="G386" s="127"/>
      <c r="H386" s="43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0"/>
      <c r="P386" s="440"/>
      <c r="Q386" s="440"/>
      <c r="R386" s="440"/>
      <c r="S386" s="440"/>
      <c r="T386" s="440"/>
      <c r="U386" s="44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31" t="s">
        <v>209</v>
      </c>
      <c r="C387" s="125" t="s">
        <v>194</v>
      </c>
      <c r="D387" s="107">
        <v>5.03</v>
      </c>
      <c r="E387" s="107"/>
      <c r="F387" s="107"/>
      <c r="G387" s="127"/>
      <c r="H387" s="43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6"/>
      <c r="P387" s="436"/>
      <c r="Q387" s="436"/>
      <c r="R387" s="436"/>
      <c r="S387" s="436"/>
      <c r="T387" s="436"/>
      <c r="U387" s="43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31" t="s">
        <v>209</v>
      </c>
      <c r="C388" s="125" t="s">
        <v>179</v>
      </c>
      <c r="D388" s="107">
        <v>5.03</v>
      </c>
      <c r="E388" s="107"/>
      <c r="F388" s="107"/>
      <c r="G388" s="127"/>
      <c r="H388" s="43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6"/>
      <c r="P388" s="436"/>
      <c r="Q388" s="436"/>
      <c r="R388" s="436"/>
      <c r="S388" s="436"/>
      <c r="T388" s="436"/>
      <c r="U388" s="43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31" t="s">
        <v>209</v>
      </c>
      <c r="C389" s="125" t="s">
        <v>195</v>
      </c>
      <c r="D389" s="107">
        <v>5.03</v>
      </c>
      <c r="E389" s="107"/>
      <c r="F389" s="107"/>
      <c r="G389" s="127"/>
      <c r="H389" s="43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6"/>
      <c r="P389" s="436"/>
      <c r="Q389" s="436"/>
      <c r="R389" s="436"/>
      <c r="S389" s="436"/>
      <c r="T389" s="436"/>
      <c r="U389" s="43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31" t="s">
        <v>209</v>
      </c>
      <c r="C390" s="125" t="s">
        <v>204</v>
      </c>
      <c r="D390" s="107">
        <v>5.03</v>
      </c>
      <c r="E390" s="107"/>
      <c r="F390" s="107"/>
      <c r="G390" s="127"/>
      <c r="H390" s="43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6"/>
      <c r="P390" s="436"/>
      <c r="Q390" s="436"/>
      <c r="R390" s="436"/>
      <c r="S390" s="436"/>
      <c r="T390" s="436"/>
      <c r="U390" s="43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31" t="s">
        <v>382</v>
      </c>
      <c r="C391" s="183" t="s">
        <v>383</v>
      </c>
      <c r="D391" s="107">
        <v>5.03</v>
      </c>
      <c r="E391" s="107"/>
      <c r="F391" s="107"/>
      <c r="G391" s="127"/>
      <c r="H391" s="43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6"/>
      <c r="P391" s="436"/>
      <c r="Q391" s="436"/>
      <c r="R391" s="436"/>
      <c r="S391" s="436"/>
      <c r="T391" s="436"/>
      <c r="U391" s="43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31" t="s">
        <v>382</v>
      </c>
      <c r="C392" s="183" t="s">
        <v>384</v>
      </c>
      <c r="D392" s="107">
        <v>5.03</v>
      </c>
      <c r="E392" s="107"/>
      <c r="F392" s="107"/>
      <c r="G392" s="127"/>
      <c r="H392" s="43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6"/>
      <c r="P392" s="436"/>
      <c r="Q392" s="436"/>
      <c r="R392" s="436"/>
      <c r="S392" s="436"/>
      <c r="T392" s="436"/>
      <c r="U392" s="43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31" t="s">
        <v>382</v>
      </c>
      <c r="C393" s="183" t="s">
        <v>389</v>
      </c>
      <c r="D393" s="107">
        <v>5.03</v>
      </c>
      <c r="E393" s="107"/>
      <c r="F393" s="107"/>
      <c r="G393" s="127"/>
      <c r="H393" s="43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6"/>
      <c r="P393" s="436"/>
      <c r="Q393" s="436"/>
      <c r="R393" s="436"/>
      <c r="S393" s="436"/>
      <c r="T393" s="436"/>
      <c r="U393" s="43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31" t="s">
        <v>382</v>
      </c>
      <c r="C394" s="183" t="s">
        <v>391</v>
      </c>
      <c r="D394" s="107">
        <v>5.03</v>
      </c>
      <c r="E394" s="107"/>
      <c r="F394" s="107"/>
      <c r="G394" s="127"/>
      <c r="H394" s="43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6"/>
      <c r="P394" s="436"/>
      <c r="Q394" s="436"/>
      <c r="R394" s="436"/>
      <c r="S394" s="436"/>
      <c r="T394" s="436"/>
      <c r="U394" s="43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31" t="s">
        <v>418</v>
      </c>
      <c r="C395" s="183" t="s">
        <v>364</v>
      </c>
      <c r="D395" s="107">
        <v>5.03</v>
      </c>
      <c r="E395" s="107"/>
      <c r="F395" s="107"/>
      <c r="G395" s="127"/>
      <c r="H395" s="43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6"/>
      <c r="P395" s="436"/>
      <c r="Q395" s="436"/>
      <c r="R395" s="436"/>
      <c r="S395" s="436"/>
      <c r="T395" s="436"/>
      <c r="U395" s="43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31" t="s">
        <v>418</v>
      </c>
      <c r="C396" s="183" t="s">
        <v>365</v>
      </c>
      <c r="D396" s="107">
        <v>5.03</v>
      </c>
      <c r="E396" s="107"/>
      <c r="F396" s="107"/>
      <c r="G396" s="127"/>
      <c r="H396" s="43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6"/>
      <c r="P396" s="436"/>
      <c r="Q396" s="436"/>
      <c r="R396" s="436"/>
      <c r="S396" s="436"/>
      <c r="T396" s="436"/>
      <c r="U396" s="43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31" t="s">
        <v>418</v>
      </c>
      <c r="C397" s="183" t="s">
        <v>366</v>
      </c>
      <c r="D397" s="107">
        <v>5.03</v>
      </c>
      <c r="E397" s="107"/>
      <c r="F397" s="107"/>
      <c r="G397" s="127"/>
      <c r="H397" s="43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6"/>
      <c r="P397" s="436"/>
      <c r="Q397" s="436"/>
      <c r="R397" s="436"/>
      <c r="S397" s="436"/>
      <c r="T397" s="436"/>
      <c r="U397" s="43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31" t="s">
        <v>418</v>
      </c>
      <c r="C398" s="183" t="s">
        <v>367</v>
      </c>
      <c r="D398" s="107">
        <v>5.03</v>
      </c>
      <c r="E398" s="107"/>
      <c r="F398" s="107"/>
      <c r="G398" s="127"/>
      <c r="H398" s="43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6"/>
      <c r="P398" s="436"/>
      <c r="Q398" s="436"/>
      <c r="R398" s="436"/>
      <c r="S398" s="436"/>
      <c r="T398" s="436"/>
      <c r="U398" s="43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0"/>
      <c r="P399" s="440"/>
      <c r="Q399" s="440"/>
      <c r="R399" s="440"/>
      <c r="S399" s="440"/>
      <c r="T399" s="440"/>
      <c r="U399" s="44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0"/>
      <c r="P400" s="440"/>
      <c r="Q400" s="440"/>
      <c r="R400" s="440"/>
      <c r="S400" s="440"/>
      <c r="T400" s="440"/>
      <c r="U400" s="44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0"/>
      <c r="P401" s="440"/>
      <c r="Q401" s="440"/>
      <c r="R401" s="440"/>
      <c r="S401" s="440"/>
      <c r="T401" s="440"/>
      <c r="U401" s="44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0"/>
      <c r="P402" s="440"/>
      <c r="Q402" s="440"/>
      <c r="R402" s="440"/>
      <c r="S402" s="440"/>
      <c r="T402" s="440"/>
      <c r="U402" s="44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0"/>
      <c r="P403" s="440"/>
      <c r="Q403" s="440"/>
      <c r="R403" s="440"/>
      <c r="S403" s="440"/>
      <c r="T403" s="440"/>
      <c r="U403" s="44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0"/>
      <c r="P404" s="440"/>
      <c r="Q404" s="440"/>
      <c r="R404" s="440"/>
      <c r="S404" s="440"/>
      <c r="T404" s="440"/>
      <c r="U404" s="44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0"/>
      <c r="P405" s="440"/>
      <c r="Q405" s="440"/>
      <c r="R405" s="440"/>
      <c r="S405" s="440"/>
      <c r="T405" s="440"/>
      <c r="U405" s="44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0"/>
      <c r="P406" s="440"/>
      <c r="Q406" s="440"/>
      <c r="R406" s="440"/>
      <c r="S406" s="440"/>
      <c r="T406" s="440"/>
      <c r="U406" s="44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0"/>
      <c r="P407" s="440"/>
      <c r="Q407" s="440"/>
      <c r="R407" s="440"/>
      <c r="S407" s="440"/>
      <c r="T407" s="440"/>
      <c r="U407" s="44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0"/>
      <c r="P408" s="440"/>
      <c r="Q408" s="440"/>
      <c r="R408" s="440"/>
      <c r="S408" s="440"/>
      <c r="T408" s="440"/>
      <c r="U408" s="44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3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0"/>
      <c r="P409" s="440"/>
      <c r="Q409" s="440"/>
      <c r="R409" s="440"/>
      <c r="S409" s="440"/>
      <c r="T409" s="440"/>
      <c r="U409" s="44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3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0"/>
      <c r="P410" s="440"/>
      <c r="Q410" s="440"/>
      <c r="R410" s="440"/>
      <c r="S410" s="440"/>
      <c r="T410" s="440"/>
      <c r="U410" s="44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0"/>
      <c r="P411" s="440"/>
      <c r="Q411" s="440"/>
      <c r="R411" s="440"/>
      <c r="S411" s="440"/>
      <c r="T411" s="440"/>
      <c r="U411" s="44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0"/>
      <c r="P412" s="440"/>
      <c r="Q412" s="440"/>
      <c r="R412" s="440"/>
      <c r="S412" s="440"/>
      <c r="T412" s="440"/>
      <c r="U412" s="44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32">
        <f t="shared" si="93"/>
        <v>0</v>
      </c>
      <c r="I413" s="128"/>
      <c r="J413" s="129"/>
      <c r="K413" s="130"/>
      <c r="L413" s="128"/>
      <c r="M413" s="108"/>
      <c r="N413" s="129"/>
      <c r="O413" s="440"/>
      <c r="P413" s="440"/>
      <c r="Q413" s="440"/>
      <c r="R413" s="440"/>
      <c r="S413" s="440"/>
      <c r="T413" s="440"/>
      <c r="U413" s="44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0"/>
      <c r="P414" s="440"/>
      <c r="Q414" s="440"/>
      <c r="R414" s="440"/>
      <c r="S414" s="440"/>
      <c r="T414" s="440"/>
      <c r="U414" s="44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0"/>
      <c r="P415" s="440"/>
      <c r="Q415" s="440"/>
      <c r="R415" s="440"/>
      <c r="S415" s="440"/>
      <c r="T415" s="440"/>
      <c r="U415" s="44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0"/>
      <c r="P416" s="440"/>
      <c r="Q416" s="440"/>
      <c r="R416" s="440"/>
      <c r="S416" s="440"/>
      <c r="T416" s="440"/>
      <c r="U416" s="44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0"/>
      <c r="P417" s="440"/>
      <c r="Q417" s="440"/>
      <c r="R417" s="440"/>
      <c r="S417" s="440"/>
      <c r="T417" s="440"/>
      <c r="U417" s="44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3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0"/>
      <c r="P418" s="440"/>
      <c r="Q418" s="440"/>
      <c r="R418" s="440"/>
      <c r="S418" s="440"/>
      <c r="T418" s="440"/>
      <c r="U418" s="44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3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0"/>
      <c r="P419" s="440"/>
      <c r="Q419" s="440"/>
      <c r="R419" s="440"/>
      <c r="S419" s="440"/>
      <c r="T419" s="440"/>
      <c r="U419" s="44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3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0"/>
      <c r="P420" s="440"/>
      <c r="Q420" s="440"/>
      <c r="R420" s="440"/>
      <c r="S420" s="440"/>
      <c r="T420" s="440"/>
      <c r="U420" s="44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3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0"/>
      <c r="P421" s="440"/>
      <c r="Q421" s="440"/>
      <c r="R421" s="440"/>
      <c r="S421" s="440"/>
      <c r="T421" s="440"/>
      <c r="U421" s="44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3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0"/>
      <c r="P422" s="440"/>
      <c r="Q422" s="440"/>
      <c r="R422" s="440"/>
      <c r="S422" s="440"/>
      <c r="T422" s="440"/>
      <c r="U422" s="44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3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0"/>
      <c r="P423" s="440"/>
      <c r="Q423" s="440"/>
      <c r="R423" s="440"/>
      <c r="S423" s="440"/>
      <c r="T423" s="440"/>
      <c r="U423" s="44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3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0"/>
      <c r="P424" s="440"/>
      <c r="Q424" s="440"/>
      <c r="R424" s="440"/>
      <c r="S424" s="440"/>
      <c r="T424" s="440"/>
      <c r="U424" s="44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3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0"/>
      <c r="P425" s="440"/>
      <c r="Q425" s="440"/>
      <c r="R425" s="440"/>
      <c r="S425" s="440"/>
      <c r="T425" s="440"/>
      <c r="U425" s="44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3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0"/>
      <c r="P426" s="440"/>
      <c r="Q426" s="440"/>
      <c r="R426" s="440"/>
      <c r="S426" s="440"/>
      <c r="T426" s="440"/>
      <c r="U426" s="44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3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0"/>
      <c r="P427" s="440"/>
      <c r="Q427" s="440"/>
      <c r="R427" s="440"/>
      <c r="S427" s="440"/>
      <c r="T427" s="440"/>
      <c r="U427" s="44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41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31" t="s">
        <v>217</v>
      </c>
      <c r="C429" s="125" t="s">
        <v>179</v>
      </c>
      <c r="D429" s="107">
        <v>5.03</v>
      </c>
      <c r="E429" s="107"/>
      <c r="F429" s="107"/>
      <c r="G429" s="127"/>
      <c r="H429" s="43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0"/>
      <c r="P429" s="440"/>
      <c r="Q429" s="440"/>
      <c r="R429" s="440"/>
      <c r="S429" s="440"/>
      <c r="T429" s="440"/>
      <c r="U429" s="44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31" t="s">
        <v>217</v>
      </c>
      <c r="C430" s="125" t="s">
        <v>186</v>
      </c>
      <c r="D430" s="107">
        <v>5.03</v>
      </c>
      <c r="E430" s="107"/>
      <c r="F430" s="107"/>
      <c r="G430" s="127"/>
      <c r="H430" s="43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0"/>
      <c r="P430" s="440"/>
      <c r="Q430" s="440"/>
      <c r="R430" s="440"/>
      <c r="S430" s="440"/>
      <c r="T430" s="440"/>
      <c r="U430" s="44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31" t="s">
        <v>217</v>
      </c>
      <c r="C431" s="125" t="s">
        <v>204</v>
      </c>
      <c r="D431" s="107">
        <v>5.03</v>
      </c>
      <c r="E431" s="107"/>
      <c r="F431" s="107"/>
      <c r="G431" s="127"/>
      <c r="H431" s="43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0"/>
      <c r="P431" s="440"/>
      <c r="Q431" s="440"/>
      <c r="R431" s="440"/>
      <c r="S431" s="440"/>
      <c r="T431" s="440"/>
      <c r="U431" s="44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3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0"/>
      <c r="P432" s="440"/>
      <c r="Q432" s="440"/>
      <c r="R432" s="440"/>
      <c r="S432" s="440"/>
      <c r="T432" s="440"/>
      <c r="U432" s="44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3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0"/>
      <c r="P433" s="440"/>
      <c r="Q433" s="440"/>
      <c r="R433" s="440"/>
      <c r="S433" s="440"/>
      <c r="T433" s="440"/>
      <c r="U433" s="44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3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0"/>
      <c r="P434" s="440"/>
      <c r="Q434" s="440"/>
      <c r="R434" s="440"/>
      <c r="S434" s="440"/>
      <c r="T434" s="440"/>
      <c r="U434" s="44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3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0"/>
      <c r="P435" s="440"/>
      <c r="Q435" s="440"/>
      <c r="R435" s="440"/>
      <c r="S435" s="440"/>
      <c r="T435" s="440"/>
      <c r="U435" s="44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3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0"/>
      <c r="P436" s="440"/>
      <c r="Q436" s="440"/>
      <c r="R436" s="440"/>
      <c r="S436" s="440"/>
      <c r="T436" s="440"/>
      <c r="U436" s="44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3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0"/>
      <c r="P437" s="440"/>
      <c r="Q437" s="440"/>
      <c r="R437" s="440"/>
      <c r="S437" s="440"/>
      <c r="T437" s="440"/>
      <c r="U437" s="44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3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0"/>
      <c r="P438" s="440"/>
      <c r="Q438" s="440"/>
      <c r="R438" s="440"/>
      <c r="S438" s="440"/>
      <c r="T438" s="440"/>
      <c r="U438" s="44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3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0"/>
      <c r="P439" s="440"/>
      <c r="Q439" s="440"/>
      <c r="R439" s="440"/>
      <c r="S439" s="440"/>
      <c r="T439" s="440"/>
      <c r="U439" s="44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3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0"/>
      <c r="P440" s="440"/>
      <c r="Q440" s="440"/>
      <c r="R440" s="440"/>
      <c r="S440" s="440"/>
      <c r="T440" s="440"/>
      <c r="U440" s="44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3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0"/>
      <c r="P441" s="440"/>
      <c r="Q441" s="440"/>
      <c r="R441" s="440"/>
      <c r="S441" s="440"/>
      <c r="T441" s="440"/>
      <c r="U441" s="44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3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0"/>
      <c r="P442" s="440"/>
      <c r="Q442" s="440"/>
      <c r="R442" s="440"/>
      <c r="S442" s="440"/>
      <c r="T442" s="440"/>
      <c r="U442" s="44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3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0"/>
      <c r="P443" s="440"/>
      <c r="Q443" s="440"/>
      <c r="R443" s="440"/>
      <c r="S443" s="440"/>
      <c r="T443" s="440"/>
      <c r="U443" s="44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3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0"/>
      <c r="P444" s="440"/>
      <c r="Q444" s="440"/>
      <c r="R444" s="440"/>
      <c r="S444" s="440"/>
      <c r="T444" s="440"/>
      <c r="U444" s="44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31" t="s">
        <v>222</v>
      </c>
      <c r="C445" s="125" t="s">
        <v>181</v>
      </c>
      <c r="D445" s="107">
        <v>9.36</v>
      </c>
      <c r="E445" s="107"/>
      <c r="F445" s="107"/>
      <c r="G445" s="127"/>
      <c r="H445" s="43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0"/>
      <c r="P445" s="440"/>
      <c r="Q445" s="440"/>
      <c r="R445" s="440"/>
      <c r="S445" s="440"/>
      <c r="T445" s="440"/>
      <c r="U445" s="44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31" t="s">
        <v>222</v>
      </c>
      <c r="C446" s="125" t="s">
        <v>179</v>
      </c>
      <c r="D446" s="107">
        <v>9.36</v>
      </c>
      <c r="E446" s="107"/>
      <c r="F446" s="107"/>
      <c r="G446" s="127"/>
      <c r="H446" s="43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0"/>
      <c r="P446" s="440"/>
      <c r="Q446" s="440"/>
      <c r="R446" s="440"/>
      <c r="S446" s="440"/>
      <c r="T446" s="440"/>
      <c r="U446" s="44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31" t="s">
        <v>222</v>
      </c>
      <c r="C447" s="125" t="s">
        <v>221</v>
      </c>
      <c r="D447" s="107">
        <v>9.36</v>
      </c>
      <c r="E447" s="107"/>
      <c r="F447" s="107"/>
      <c r="G447" s="127"/>
      <c r="H447" s="43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0"/>
      <c r="P447" s="440"/>
      <c r="Q447" s="440"/>
      <c r="R447" s="440"/>
      <c r="S447" s="440"/>
      <c r="T447" s="440"/>
      <c r="U447" s="44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31" t="s">
        <v>222</v>
      </c>
      <c r="C448" s="125" t="s">
        <v>186</v>
      </c>
      <c r="D448" s="107">
        <v>9.36</v>
      </c>
      <c r="E448" s="107"/>
      <c r="F448" s="107"/>
      <c r="G448" s="127"/>
      <c r="H448" s="43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0"/>
      <c r="P448" s="440"/>
      <c r="Q448" s="440"/>
      <c r="R448" s="440"/>
      <c r="S448" s="440"/>
      <c r="T448" s="440"/>
      <c r="U448" s="44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31" t="s">
        <v>393</v>
      </c>
      <c r="C449" s="183" t="s">
        <v>395</v>
      </c>
      <c r="D449" s="107">
        <v>5</v>
      </c>
      <c r="E449" s="107"/>
      <c r="F449" s="107"/>
      <c r="G449" s="127"/>
      <c r="H449" s="43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0"/>
      <c r="P449" s="440"/>
      <c r="Q449" s="440"/>
      <c r="R449" s="440"/>
      <c r="S449" s="440"/>
      <c r="T449" s="440"/>
      <c r="U449" s="44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31" t="s">
        <v>393</v>
      </c>
      <c r="C450" s="183" t="s">
        <v>402</v>
      </c>
      <c r="D450" s="107">
        <v>5</v>
      </c>
      <c r="E450" s="107"/>
      <c r="F450" s="107"/>
      <c r="G450" s="127"/>
      <c r="H450" s="43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0"/>
      <c r="P450" s="440"/>
      <c r="Q450" s="440"/>
      <c r="R450" s="440"/>
      <c r="S450" s="440"/>
      <c r="T450" s="440"/>
      <c r="U450" s="44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31" t="s">
        <v>404</v>
      </c>
      <c r="C451" s="183" t="s">
        <v>405</v>
      </c>
      <c r="D451" s="107">
        <v>5</v>
      </c>
      <c r="E451" s="107"/>
      <c r="F451" s="107"/>
      <c r="G451" s="127"/>
      <c r="H451" s="43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0"/>
      <c r="P451" s="440"/>
      <c r="Q451" s="440"/>
      <c r="R451" s="440"/>
      <c r="S451" s="440"/>
      <c r="T451" s="440"/>
      <c r="U451" s="44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31" t="s">
        <v>342</v>
      </c>
      <c r="C452" s="183" t="s">
        <v>372</v>
      </c>
      <c r="D452" s="107">
        <v>5</v>
      </c>
      <c r="E452" s="107"/>
      <c r="F452" s="107"/>
      <c r="G452" s="127"/>
      <c r="H452" s="43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0"/>
      <c r="P452" s="440"/>
      <c r="Q452" s="440"/>
      <c r="R452" s="440"/>
      <c r="S452" s="440"/>
      <c r="T452" s="440"/>
      <c r="U452" s="44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31" t="s">
        <v>343</v>
      </c>
      <c r="C453" s="125" t="s">
        <v>345</v>
      </c>
      <c r="D453" s="107">
        <v>5</v>
      </c>
      <c r="E453" s="107"/>
      <c r="F453" s="107"/>
      <c r="G453" s="127"/>
      <c r="H453" s="43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0"/>
      <c r="P453" s="440"/>
      <c r="Q453" s="440"/>
      <c r="R453" s="440"/>
      <c r="S453" s="440"/>
      <c r="T453" s="440"/>
      <c r="U453" s="44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31" t="s">
        <v>343</v>
      </c>
      <c r="C454" s="125" t="s">
        <v>347</v>
      </c>
      <c r="D454" s="107">
        <v>5</v>
      </c>
      <c r="E454" s="107"/>
      <c r="F454" s="107"/>
      <c r="G454" s="127"/>
      <c r="H454" s="43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0"/>
      <c r="P454" s="440"/>
      <c r="Q454" s="440"/>
      <c r="R454" s="440"/>
      <c r="S454" s="440"/>
      <c r="T454" s="440"/>
      <c r="U454" s="44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0"/>
      <c r="P455" s="440"/>
      <c r="Q455" s="440"/>
      <c r="R455" s="440"/>
      <c r="S455" s="440"/>
      <c r="T455" s="440"/>
      <c r="U455" s="44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0"/>
      <c r="P456" s="440"/>
      <c r="Q456" s="440"/>
      <c r="R456" s="440"/>
      <c r="S456" s="440"/>
      <c r="T456" s="440"/>
      <c r="U456" s="44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3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0"/>
      <c r="P457" s="440"/>
      <c r="Q457" s="440"/>
      <c r="R457" s="440"/>
      <c r="S457" s="440"/>
      <c r="T457" s="440"/>
      <c r="U457" s="44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3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0"/>
      <c r="P458" s="440"/>
      <c r="Q458" s="440"/>
      <c r="R458" s="440"/>
      <c r="S458" s="440"/>
      <c r="T458" s="440"/>
      <c r="U458" s="44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3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0"/>
      <c r="P459" s="440"/>
      <c r="Q459" s="440"/>
      <c r="R459" s="440"/>
      <c r="S459" s="440"/>
      <c r="T459" s="440"/>
      <c r="U459" s="44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3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0"/>
      <c r="P460" s="440"/>
      <c r="Q460" s="440"/>
      <c r="R460" s="440"/>
      <c r="S460" s="440"/>
      <c r="T460" s="440"/>
      <c r="U460" s="44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3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0"/>
      <c r="P461" s="440"/>
      <c r="Q461" s="440"/>
      <c r="R461" s="440"/>
      <c r="S461" s="440"/>
      <c r="T461" s="440"/>
      <c r="U461" s="44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32">
        <f>D462*G462</f>
        <v>0</v>
      </c>
      <c r="I462" s="128"/>
      <c r="J462" s="129" t="str">
        <f t="array" ref="J462">IF(ISERROR(G462/I462),"",G462/I462)</f>
        <v/>
      </c>
      <c r="K462" s="43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0"/>
      <c r="P462" s="440"/>
      <c r="Q462" s="440"/>
      <c r="R462" s="440"/>
      <c r="S462" s="440"/>
      <c r="T462" s="440"/>
      <c r="U462" s="44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441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0"/>
      <c r="P464" s="440"/>
      <c r="Q464" s="440"/>
      <c r="R464" s="440"/>
      <c r="S464" s="440"/>
      <c r="T464" s="440"/>
      <c r="U464" s="44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0"/>
      <c r="P465" s="440"/>
      <c r="Q465" s="440"/>
      <c r="R465" s="440"/>
      <c r="S465" s="440"/>
      <c r="T465" s="440"/>
      <c r="U465" s="44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0"/>
      <c r="P466" s="440"/>
      <c r="Q466" s="440"/>
      <c r="R466" s="440"/>
      <c r="S466" s="440"/>
      <c r="T466" s="440"/>
      <c r="U466" s="44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3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0"/>
      <c r="P467" s="440"/>
      <c r="Q467" s="440"/>
      <c r="R467" s="440"/>
      <c r="S467" s="440"/>
      <c r="T467" s="440"/>
      <c r="U467" s="44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37" t="s">
        <v>203</v>
      </c>
      <c r="D468" s="107">
        <v>5.03</v>
      </c>
      <c r="E468" s="107"/>
      <c r="F468" s="107"/>
      <c r="G468" s="127"/>
      <c r="H468" s="43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0"/>
      <c r="P468" s="440"/>
      <c r="Q468" s="440"/>
      <c r="R468" s="440"/>
      <c r="S468" s="440"/>
      <c r="T468" s="440"/>
      <c r="U468" s="44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3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0"/>
      <c r="P469" s="440"/>
      <c r="Q469" s="440"/>
      <c r="R469" s="440"/>
      <c r="S469" s="440"/>
      <c r="T469" s="440"/>
      <c r="U469" s="44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3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0"/>
      <c r="P470" s="440"/>
      <c r="Q470" s="440"/>
      <c r="R470" s="440"/>
      <c r="S470" s="440"/>
      <c r="T470" s="440"/>
      <c r="U470" s="44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37" t="s">
        <v>228</v>
      </c>
      <c r="D471" s="107">
        <v>5.03</v>
      </c>
      <c r="E471" s="107"/>
      <c r="F471" s="107"/>
      <c r="G471" s="127"/>
      <c r="H471" s="43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0"/>
      <c r="P471" s="440"/>
      <c r="Q471" s="440"/>
      <c r="R471" s="440"/>
      <c r="S471" s="440"/>
      <c r="T471" s="440"/>
      <c r="U471" s="44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37" t="s">
        <v>212</v>
      </c>
      <c r="D472" s="107">
        <v>5.03</v>
      </c>
      <c r="E472" s="107"/>
      <c r="F472" s="107"/>
      <c r="G472" s="127"/>
      <c r="H472" s="43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0"/>
      <c r="P472" s="440"/>
      <c r="Q472" s="440"/>
      <c r="R472" s="440"/>
      <c r="S472" s="440"/>
      <c r="T472" s="440"/>
      <c r="U472" s="44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37" t="s">
        <v>203</v>
      </c>
      <c r="D473" s="107">
        <v>5.03</v>
      </c>
      <c r="E473" s="107"/>
      <c r="F473" s="107"/>
      <c r="G473" s="127"/>
      <c r="H473" s="43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0"/>
      <c r="P473" s="440"/>
      <c r="Q473" s="440"/>
      <c r="R473" s="440"/>
      <c r="S473" s="440"/>
      <c r="T473" s="440"/>
      <c r="U473" s="44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37" t="s">
        <v>186</v>
      </c>
      <c r="D474" s="107">
        <v>5.03</v>
      </c>
      <c r="E474" s="107"/>
      <c r="F474" s="107"/>
      <c r="G474" s="127"/>
      <c r="H474" s="43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0"/>
      <c r="P474" s="440"/>
      <c r="Q474" s="440"/>
      <c r="R474" s="440"/>
      <c r="S474" s="440"/>
      <c r="T474" s="440"/>
      <c r="U474" s="44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37" t="s">
        <v>228</v>
      </c>
      <c r="D475" s="107">
        <v>5.03</v>
      </c>
      <c r="E475" s="107"/>
      <c r="F475" s="107"/>
      <c r="G475" s="127"/>
      <c r="H475" s="43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0"/>
      <c r="P475" s="440"/>
      <c r="Q475" s="440"/>
      <c r="R475" s="440"/>
      <c r="S475" s="440"/>
      <c r="T475" s="440"/>
      <c r="U475" s="44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37" t="s">
        <v>199</v>
      </c>
      <c r="D476" s="107">
        <v>5.03</v>
      </c>
      <c r="E476" s="107"/>
      <c r="F476" s="107"/>
      <c r="G476" s="127"/>
      <c r="H476" s="43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0"/>
      <c r="P476" s="440"/>
      <c r="Q476" s="440"/>
      <c r="R476" s="440"/>
      <c r="S476" s="440"/>
      <c r="T476" s="440"/>
      <c r="U476" s="44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0"/>
      <c r="P477" s="440"/>
      <c r="Q477" s="440"/>
      <c r="R477" s="440"/>
      <c r="S477" s="440"/>
      <c r="T477" s="440"/>
      <c r="U477" s="44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0"/>
      <c r="P478" s="440"/>
      <c r="Q478" s="440"/>
      <c r="R478" s="440"/>
      <c r="S478" s="440"/>
      <c r="T478" s="440"/>
      <c r="U478" s="44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41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0"/>
      <c r="P480" s="440"/>
      <c r="Q480" s="440"/>
      <c r="R480" s="440"/>
      <c r="S480" s="440"/>
      <c r="T480" s="440"/>
      <c r="U480" s="44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0"/>
      <c r="P481" s="440"/>
      <c r="Q481" s="440"/>
      <c r="R481" s="440"/>
      <c r="S481" s="440"/>
      <c r="T481" s="440"/>
      <c r="U481" s="44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0"/>
      <c r="P482" s="440"/>
      <c r="Q482" s="440"/>
      <c r="R482" s="440"/>
      <c r="S482" s="440"/>
      <c r="T482" s="440"/>
      <c r="U482" s="44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0"/>
      <c r="P483" s="440"/>
      <c r="Q483" s="440"/>
      <c r="R483" s="440"/>
      <c r="S483" s="440"/>
      <c r="T483" s="440"/>
      <c r="U483" s="44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0"/>
      <c r="P484" s="440"/>
      <c r="Q484" s="440"/>
      <c r="R484" s="440"/>
      <c r="S484" s="440"/>
      <c r="T484" s="440"/>
      <c r="U484" s="44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3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0"/>
      <c r="P485" s="440"/>
      <c r="Q485" s="440"/>
      <c r="R485" s="440"/>
      <c r="S485" s="440"/>
      <c r="T485" s="440"/>
      <c r="U485" s="44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3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0"/>
      <c r="P486" s="440"/>
      <c r="Q486" s="440"/>
      <c r="R486" s="440"/>
      <c r="S486" s="440"/>
      <c r="T486" s="440"/>
      <c r="U486" s="44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3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0"/>
      <c r="P487" s="440"/>
      <c r="Q487" s="440"/>
      <c r="R487" s="440"/>
      <c r="S487" s="440"/>
      <c r="T487" s="440"/>
      <c r="U487" s="44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0"/>
      <c r="P488" s="440"/>
      <c r="Q488" s="440"/>
      <c r="R488" s="440"/>
      <c r="S488" s="440"/>
      <c r="T488" s="440"/>
      <c r="U488" s="44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0"/>
      <c r="P489" s="440"/>
      <c r="Q489" s="440"/>
      <c r="R489" s="440"/>
      <c r="S489" s="440"/>
      <c r="T489" s="440"/>
      <c r="U489" s="44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41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s="311" customFormat="1" ht="20.100000000000001" customHeight="1">
      <c r="A491" s="259">
        <v>30700013</v>
      </c>
      <c r="B491" s="139" t="s">
        <v>235</v>
      </c>
      <c r="C491" s="443"/>
      <c r="D491" s="107">
        <v>3.65</v>
      </c>
      <c r="E491" s="107"/>
      <c r="F491" s="105">
        <v>20170213</v>
      </c>
      <c r="G491" s="127">
        <v>219</v>
      </c>
      <c r="H491" s="448">
        <f t="shared" ref="H491:H505" si="127">D491*G491</f>
        <v>799.35</v>
      </c>
      <c r="I491" s="128">
        <v>40</v>
      </c>
      <c r="J491" s="128">
        <f t="array" ref="J491">IF(ISERROR(G491/I491),"",G491/I491)</f>
        <v>5.4749999999999996</v>
      </c>
      <c r="K491" s="448">
        <f t="array" ref="K491">IF(ISERROR(G491/L491),"",G491/L491)</f>
        <v>43.8</v>
      </c>
      <c r="L491" s="128">
        <v>5</v>
      </c>
      <c r="M491" s="108">
        <f>IF(ISERROR(I491-K491),"",I491-K491)</f>
        <v>-3.7999999999999972</v>
      </c>
      <c r="N491" s="128">
        <f>SUM(O491:U491)</f>
        <v>0</v>
      </c>
      <c r="O491" s="444"/>
      <c r="P491" s="444"/>
      <c r="Q491" s="444"/>
      <c r="R491" s="444"/>
      <c r="S491" s="444"/>
      <c r="T491" s="444"/>
      <c r="U491" s="444"/>
      <c r="V491" s="131">
        <f>SUM(X491:AA491)</f>
        <v>0</v>
      </c>
      <c r="W491" s="446">
        <f t="shared" si="126"/>
        <v>0</v>
      </c>
      <c r="X491" s="131"/>
      <c r="Y491" s="131"/>
      <c r="Z491" s="131"/>
      <c r="AA491" s="131"/>
    </row>
    <row r="492" spans="1:27" s="311" customFormat="1" ht="20.100000000000001" customHeight="1">
      <c r="A492" s="259">
        <v>30700014</v>
      </c>
      <c r="B492" s="139" t="s">
        <v>236</v>
      </c>
      <c r="C492" s="443"/>
      <c r="D492" s="107">
        <v>6.58</v>
      </c>
      <c r="E492" s="107"/>
      <c r="F492" s="107">
        <v>20170213</v>
      </c>
      <c r="G492" s="127">
        <v>70</v>
      </c>
      <c r="H492" s="448">
        <f t="shared" si="127"/>
        <v>460.6</v>
      </c>
      <c r="I492" s="128">
        <v>14</v>
      </c>
      <c r="J492" s="128">
        <f t="array" ref="J492">IF(ISERROR(G492/I492),"",G492/I492)</f>
        <v>5</v>
      </c>
      <c r="K492" s="130">
        <f t="array" ref="K492">IF(ISERROR(G492/L492),"",G492/L492)</f>
        <v>14</v>
      </c>
      <c r="L492" s="128">
        <v>5</v>
      </c>
      <c r="M492" s="108">
        <f>IF(ISERROR(I492-K492),"",I492-K492)</f>
        <v>0</v>
      </c>
      <c r="N492" s="128">
        <f>SUM(O492:U492)</f>
        <v>0</v>
      </c>
      <c r="O492" s="444"/>
      <c r="P492" s="444"/>
      <c r="Q492" s="444"/>
      <c r="R492" s="444"/>
      <c r="S492" s="444"/>
      <c r="T492" s="444"/>
      <c r="U492" s="444"/>
      <c r="V492" s="131">
        <f>SUM(X492:AA492)</f>
        <v>0</v>
      </c>
      <c r="W492" s="446">
        <f t="shared" si="126"/>
        <v>0</v>
      </c>
      <c r="X492" s="131"/>
      <c r="Y492" s="131"/>
      <c r="Z492" s="131"/>
      <c r="AA492" s="131"/>
    </row>
    <row r="493" spans="1:27" s="457" customFormat="1" ht="20.100000000000001" customHeight="1">
      <c r="A493" s="449">
        <v>30700016</v>
      </c>
      <c r="B493" s="450" t="s">
        <v>535</v>
      </c>
      <c r="C493" s="308"/>
      <c r="D493" s="127">
        <v>7.8</v>
      </c>
      <c r="E493" s="127"/>
      <c r="F493" s="127">
        <v>20170213</v>
      </c>
      <c r="G493" s="127">
        <v>121</v>
      </c>
      <c r="H493" s="451">
        <f t="shared" si="127"/>
        <v>943.8</v>
      </c>
      <c r="I493" s="452">
        <v>25</v>
      </c>
      <c r="J493" s="452">
        <f t="array" ref="J493">IF(ISERROR(G493/I493),"",G493/I493)</f>
        <v>4.84</v>
      </c>
      <c r="K493" s="453">
        <f t="array" ref="K493">IF(ISERROR(G493/L493),"",G493/L493)</f>
        <v>26.304347826086957</v>
      </c>
      <c r="L493" s="452">
        <v>4.5999999999999996</v>
      </c>
      <c r="M493" s="454">
        <f>IF(ISERROR(I493-K493),"",I493-K493)</f>
        <v>-1.304347826086957</v>
      </c>
      <c r="N493" s="452">
        <f>SUM(O493:U493)</f>
        <v>0</v>
      </c>
      <c r="O493" s="309"/>
      <c r="P493" s="309"/>
      <c r="Q493" s="309"/>
      <c r="R493" s="309"/>
      <c r="S493" s="309"/>
      <c r="T493" s="309"/>
      <c r="U493" s="309"/>
      <c r="V493" s="455">
        <f>SUM(X493:AA493)</f>
        <v>0</v>
      </c>
      <c r="W493" s="456">
        <f t="shared" si="126"/>
        <v>0</v>
      </c>
      <c r="X493" s="455"/>
      <c r="Y493" s="455"/>
      <c r="Z493" s="455"/>
      <c r="AA493" s="455"/>
    </row>
    <row r="494" spans="1:27" ht="20.100000000000001" hidden="1" customHeight="1">
      <c r="A494" s="259">
        <v>30700017</v>
      </c>
      <c r="B494" s="139" t="s">
        <v>238</v>
      </c>
      <c r="C494" s="438"/>
      <c r="D494" s="107">
        <v>4.4000000000000004</v>
      </c>
      <c r="E494" s="107"/>
      <c r="F494" s="107"/>
      <c r="G494" s="127"/>
      <c r="H494" s="43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0"/>
      <c r="P494" s="440"/>
      <c r="Q494" s="440"/>
      <c r="R494" s="440"/>
      <c r="S494" s="440"/>
      <c r="T494" s="440"/>
      <c r="U494" s="44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32">
        <f t="shared" si="127"/>
        <v>0</v>
      </c>
      <c r="I495" s="128"/>
      <c r="J495" s="129"/>
      <c r="K495" s="130"/>
      <c r="L495" s="128"/>
      <c r="M495" s="108"/>
      <c r="N495" s="129"/>
      <c r="O495" s="440"/>
      <c r="P495" s="440"/>
      <c r="Q495" s="440"/>
      <c r="R495" s="440"/>
      <c r="S495" s="440"/>
      <c r="T495" s="440"/>
      <c r="U495" s="44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38"/>
      <c r="D496" s="107"/>
      <c r="E496" s="107"/>
      <c r="F496" s="107"/>
      <c r="G496" s="127"/>
      <c r="H496" s="43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0"/>
      <c r="P496" s="440"/>
      <c r="Q496" s="440"/>
      <c r="R496" s="440"/>
      <c r="S496" s="440"/>
      <c r="T496" s="440"/>
      <c r="U496" s="44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38" t="s">
        <v>239</v>
      </c>
      <c r="C497" s="438" t="s">
        <v>179</v>
      </c>
      <c r="D497" s="107">
        <v>6.04</v>
      </c>
      <c r="E497" s="107"/>
      <c r="F497" s="107"/>
      <c r="G497" s="127"/>
      <c r="H497" s="43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0"/>
      <c r="P497" s="440"/>
      <c r="Q497" s="440"/>
      <c r="R497" s="440"/>
      <c r="S497" s="440"/>
      <c r="T497" s="440"/>
      <c r="U497" s="44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38" t="s">
        <v>239</v>
      </c>
      <c r="C498" s="438" t="s">
        <v>186</v>
      </c>
      <c r="D498" s="107">
        <v>6.04</v>
      </c>
      <c r="E498" s="107"/>
      <c r="F498" s="107"/>
      <c r="G498" s="127"/>
      <c r="H498" s="43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0"/>
      <c r="P498" s="440"/>
      <c r="Q498" s="440"/>
      <c r="R498" s="440"/>
      <c r="S498" s="440"/>
      <c r="T498" s="440"/>
      <c r="U498" s="44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38" t="s">
        <v>440</v>
      </c>
      <c r="C499" s="438" t="s">
        <v>179</v>
      </c>
      <c r="D499" s="107"/>
      <c r="E499" s="107"/>
      <c r="F499" s="107"/>
      <c r="G499" s="127"/>
      <c r="H499" s="432">
        <f t="shared" si="127"/>
        <v>0</v>
      </c>
      <c r="I499" s="128"/>
      <c r="J499" s="129"/>
      <c r="K499" s="130"/>
      <c r="L499" s="128"/>
      <c r="M499" s="108"/>
      <c r="N499" s="129"/>
      <c r="O499" s="440"/>
      <c r="P499" s="440"/>
      <c r="Q499" s="440"/>
      <c r="R499" s="440"/>
      <c r="S499" s="440"/>
      <c r="T499" s="440"/>
      <c r="U499" s="44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38" t="s">
        <v>440</v>
      </c>
      <c r="C500" s="438" t="s">
        <v>186</v>
      </c>
      <c r="D500" s="107"/>
      <c r="E500" s="107"/>
      <c r="F500" s="107"/>
      <c r="G500" s="127"/>
      <c r="H500" s="432">
        <f t="shared" si="127"/>
        <v>0</v>
      </c>
      <c r="I500" s="128"/>
      <c r="J500" s="129"/>
      <c r="K500" s="130"/>
      <c r="L500" s="128"/>
      <c r="M500" s="108"/>
      <c r="N500" s="129"/>
      <c r="O500" s="440"/>
      <c r="P500" s="440"/>
      <c r="Q500" s="440"/>
      <c r="R500" s="440"/>
      <c r="S500" s="440"/>
      <c r="T500" s="440"/>
      <c r="U500" s="44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31" t="s">
        <v>240</v>
      </c>
      <c r="C501" s="125"/>
      <c r="D501" s="107">
        <v>7.3</v>
      </c>
      <c r="E501" s="107"/>
      <c r="F501" s="107"/>
      <c r="G501" s="127"/>
      <c r="H501" s="43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0"/>
      <c r="P501" s="440"/>
      <c r="Q501" s="440"/>
      <c r="R501" s="440"/>
      <c r="S501" s="440"/>
      <c r="T501" s="440"/>
      <c r="U501" s="44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31" t="s">
        <v>241</v>
      </c>
      <c r="C502" s="125"/>
      <c r="D502" s="107">
        <f>78*120/1000</f>
        <v>9.36</v>
      </c>
      <c r="E502" s="107"/>
      <c r="F502" s="107"/>
      <c r="G502" s="127"/>
      <c r="H502" s="432">
        <f t="shared" si="127"/>
        <v>0</v>
      </c>
      <c r="I502" s="128"/>
      <c r="J502" s="129"/>
      <c r="K502" s="130"/>
      <c r="L502" s="128"/>
      <c r="M502" s="108"/>
      <c r="N502" s="129"/>
      <c r="O502" s="440"/>
      <c r="P502" s="440"/>
      <c r="Q502" s="440"/>
      <c r="R502" s="440"/>
      <c r="S502" s="440"/>
      <c r="T502" s="440"/>
      <c r="U502" s="44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31" t="s">
        <v>242</v>
      </c>
      <c r="C503" s="125"/>
      <c r="D503" s="107">
        <v>4.5</v>
      </c>
      <c r="E503" s="107"/>
      <c r="F503" s="107"/>
      <c r="G503" s="127"/>
      <c r="H503" s="432">
        <f t="shared" si="127"/>
        <v>0</v>
      </c>
      <c r="I503" s="128"/>
      <c r="J503" s="129"/>
      <c r="K503" s="130"/>
      <c r="L503" s="128"/>
      <c r="M503" s="108"/>
      <c r="N503" s="129"/>
      <c r="O503" s="440"/>
      <c r="P503" s="440"/>
      <c r="Q503" s="440"/>
      <c r="R503" s="440"/>
      <c r="S503" s="440"/>
      <c r="T503" s="440"/>
      <c r="U503" s="44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31" t="s">
        <v>243</v>
      </c>
      <c r="C504" s="125"/>
      <c r="D504" s="107">
        <v>4.5</v>
      </c>
      <c r="E504" s="107"/>
      <c r="F504" s="107"/>
      <c r="G504" s="127"/>
      <c r="H504" s="432">
        <f t="shared" si="127"/>
        <v>0</v>
      </c>
      <c r="I504" s="128"/>
      <c r="J504" s="129"/>
      <c r="K504" s="130"/>
      <c r="L504" s="128"/>
      <c r="M504" s="108"/>
      <c r="N504" s="129"/>
      <c r="O504" s="440"/>
      <c r="P504" s="440"/>
      <c r="Q504" s="440"/>
      <c r="R504" s="440"/>
      <c r="S504" s="440"/>
      <c r="T504" s="440"/>
      <c r="U504" s="44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31"/>
      <c r="C505" s="125"/>
      <c r="D505" s="107"/>
      <c r="E505" s="107"/>
      <c r="F505" s="107"/>
      <c r="G505" s="127"/>
      <c r="H505" s="432">
        <f t="shared" si="127"/>
        <v>0</v>
      </c>
      <c r="I505" s="128"/>
      <c r="J505" s="129"/>
      <c r="K505" s="130"/>
      <c r="L505" s="128"/>
      <c r="M505" s="108"/>
      <c r="N505" s="129"/>
      <c r="O505" s="440"/>
      <c r="P505" s="440"/>
      <c r="Q505" s="440"/>
      <c r="R505" s="440"/>
      <c r="S505" s="440"/>
      <c r="T505" s="440"/>
      <c r="U505" s="440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441" t="s">
        <v>202</v>
      </c>
      <c r="D506" s="141"/>
      <c r="E506" s="141"/>
      <c r="F506" s="141"/>
      <c r="G506" s="143">
        <f>SUM(G491:G505)</f>
        <v>410</v>
      </c>
      <c r="H506" s="144">
        <f>SUM(H491:H501)</f>
        <v>2203.75</v>
      </c>
      <c r="I506" s="144">
        <f>SUM(I491:I505)</f>
        <v>79</v>
      </c>
      <c r="J506" s="129">
        <f t="array" ref="J506">IF(ISERROR(G506/I506),"",G506/I506)</f>
        <v>5.1898734177215191</v>
      </c>
      <c r="K506" s="144">
        <f>SUM(K491:K501)</f>
        <v>84.104347826086951</v>
      </c>
      <c r="L506" s="145"/>
      <c r="M506" s="148">
        <f t="shared" ref="M506:AA506" si="128">SUM(M491:M501)</f>
        <v>-5.1043478260869541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410</v>
      </c>
      <c r="H507" s="152">
        <f>SUM(H370,H428,H463,H479,H490,H506)</f>
        <v>2203.75</v>
      </c>
      <c r="I507" s="152">
        <f>SUM(I370,I428,I463,I479,I490,I506)</f>
        <v>79</v>
      </c>
      <c r="J507" s="153">
        <f t="array" ref="J507">IF(ISERROR(G507/I507),"",G507/I507)</f>
        <v>5.1898734177215191</v>
      </c>
      <c r="K507" s="152">
        <f>SUM(K370,K428,K463,K479,K490,K506)</f>
        <v>84.104347826086951</v>
      </c>
      <c r="L507" s="153">
        <f>IF(ISERROR(G507/K507),"",G507/K507)</f>
        <v>4.8748966087675765</v>
      </c>
      <c r="M507" s="152">
        <f t="shared" ref="M507:V507" si="129">SUM(M370,M428,M463,M479,M490,M506)</f>
        <v>-5.1043478260869541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434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434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434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434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434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434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434">
        <f>G507</f>
        <v>410</v>
      </c>
      <c r="C514" s="513" t="s">
        <v>269</v>
      </c>
      <c r="D514" s="512"/>
      <c r="E514" s="503">
        <f>H507</f>
        <v>2203.75</v>
      </c>
      <c r="F514" s="503"/>
      <c r="G514" s="503" t="s">
        <v>270</v>
      </c>
      <c r="H514" s="503"/>
      <c r="I514" s="531">
        <f>L507</f>
        <v>4.8748966087675765</v>
      </c>
      <c r="J514" s="531"/>
      <c r="K514" s="533" t="s">
        <v>271</v>
      </c>
      <c r="L514" s="533"/>
      <c r="M514" s="531">
        <f>J507</f>
        <v>5.1898734177215191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434">
        <f>I507+C513</f>
        <v>80</v>
      </c>
      <c r="C515" s="510" t="s">
        <v>251</v>
      </c>
      <c r="D515" s="511"/>
      <c r="E515" s="528">
        <f>K507+I513</f>
        <v>95.104347826086951</v>
      </c>
      <c r="F515" s="528"/>
      <c r="G515" s="503" t="s">
        <v>274</v>
      </c>
      <c r="H515" s="503"/>
      <c r="I515" s="531">
        <f>B515-E515</f>
        <v>-15.104347826086951</v>
      </c>
      <c r="J515" s="531"/>
      <c r="K515" s="533" t="s">
        <v>275</v>
      </c>
      <c r="L515" s="533"/>
      <c r="M515" s="534">
        <f>IF(ISERROR(I515/E515),"",I515/E515)</f>
        <v>-0.15881868885434758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434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35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3175</v>
      </c>
      <c r="D519" s="526"/>
      <c r="E519" s="516" t="s">
        <v>269</v>
      </c>
      <c r="F519" s="516"/>
      <c r="G519" s="528">
        <f>SUM(E171,E342,E514)</f>
        <v>16268.07</v>
      </c>
      <c r="H519" s="528"/>
      <c r="I519" s="503" t="s">
        <v>270</v>
      </c>
      <c r="J519" s="516"/>
      <c r="K519" s="525">
        <f>IF(ISERROR(C519/G520),"",C519/G520)</f>
        <v>11.460013770589773</v>
      </c>
      <c r="L519" s="526"/>
      <c r="M519" s="503" t="s">
        <v>271</v>
      </c>
      <c r="N519" s="503"/>
      <c r="O519" s="504">
        <f t="array" ref="O519">IF(ISERROR(C519/C520),"",C519/C520)</f>
        <v>18.459302325581394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172</v>
      </c>
      <c r="D520" s="526"/>
      <c r="E520" s="503" t="s">
        <v>251</v>
      </c>
      <c r="F520" s="503"/>
      <c r="G520" s="528">
        <f>SUM(E172,E343,E515)</f>
        <v>277.05027791049531</v>
      </c>
      <c r="H520" s="528"/>
      <c r="I520" s="510" t="s">
        <v>274</v>
      </c>
      <c r="J520" s="511"/>
      <c r="K520" s="513">
        <f>C520-G520</f>
        <v>-105.05027791049531</v>
      </c>
      <c r="L520" s="512"/>
      <c r="M520" s="513" t="s">
        <v>275</v>
      </c>
      <c r="N520" s="512"/>
      <c r="O520" s="517">
        <f>IF(ISERROR(K520/C520),"",K520/C520)</f>
        <v>-0.61075742971218205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35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888</v>
      </c>
      <c r="D524" s="511"/>
      <c r="E524" s="506">
        <f>IF(ISERROR(C524/C530),"",C524/C530)</f>
        <v>0.27968503937007871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1443</v>
      </c>
      <c r="D525" s="511"/>
      <c r="E525" s="506">
        <f>IF(ISERROR(C525/C530),"",C525/C530)</f>
        <v>0.45448818897637794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337</v>
      </c>
      <c r="D526" s="511"/>
      <c r="E526" s="506">
        <f>IF(ISERROR(C526/C530),"",C526/C530)</f>
        <v>0.10614173228346457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>
        <f>IF(ISERROR(C527/C530),"",C527/C530)</f>
        <v>0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507</v>
      </c>
      <c r="D529" s="511"/>
      <c r="E529" s="506">
        <f>IF(ISERROR(C529/C530),"",C529/C530)</f>
        <v>0.15968503937007875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3175</v>
      </c>
      <c r="D530" s="511"/>
      <c r="E530" s="506">
        <f>SUM(E524:F529)</f>
        <v>0.99999999999999989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38" t="s">
        <v>309</v>
      </c>
      <c r="D532" s="438" t="s">
        <v>310</v>
      </c>
      <c r="E532" s="438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4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2" t="s">
        <v>322</v>
      </c>
      <c r="Q532" s="128" t="s">
        <v>323</v>
      </c>
      <c r="R532" s="108" t="s">
        <v>324</v>
      </c>
      <c r="S532" s="438" t="s">
        <v>325</v>
      </c>
      <c r="T532" s="438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15</v>
      </c>
      <c r="D533" s="105">
        <v>15</v>
      </c>
      <c r="E533" s="105"/>
      <c r="F533" s="105"/>
      <c r="G533" s="106"/>
      <c r="H533" s="105"/>
      <c r="I533" s="105"/>
      <c r="J533" s="105">
        <f>C533-H533-I533</f>
        <v>15</v>
      </c>
      <c r="K533" s="105"/>
      <c r="L533" s="105"/>
      <c r="M533" s="105"/>
      <c r="N533" s="105"/>
      <c r="O533" s="105"/>
      <c r="P533" s="107"/>
      <c r="Q533" s="105">
        <f>J533-K533-L533</f>
        <v>15</v>
      </c>
      <c r="R533" s="108">
        <f>Q533*11-M533-N533</f>
        <v>165</v>
      </c>
      <c r="S533" s="439">
        <f t="array" ref="S533">IF(ISERROR(Q533/J533),"",Q533/J533)</f>
        <v>1</v>
      </c>
      <c r="T533" s="439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39">
        <f t="array" ref="S534">IF(ISERROR(Q534/J534),"",Q534/J534)</f>
        <v>1</v>
      </c>
      <c r="T534" s="439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39">
        <f t="array" ref="S535">IF(ISERROR(Q535/J535),"",Q535/J535)</f>
        <v>1</v>
      </c>
      <c r="T535" s="439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91" activePane="bottomRight" state="frozen"/>
      <selection activeCell="E487" sqref="E487"/>
      <selection pane="topRight" activeCell="E487" sqref="E487"/>
      <selection pane="bottomLeft" activeCell="E487" sqref="E487"/>
      <selection pane="bottomRight" activeCell="G494" sqref="G494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59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62" t="s">
        <v>178</v>
      </c>
      <c r="C7" s="125" t="s">
        <v>179</v>
      </c>
      <c r="D7" s="107">
        <v>5.03</v>
      </c>
      <c r="E7" s="107"/>
      <c r="F7" s="107"/>
      <c r="G7" s="127"/>
      <c r="H7" s="47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1"/>
      <c r="P7" s="461"/>
      <c r="Q7" s="461"/>
      <c r="R7" s="461"/>
      <c r="S7" s="461"/>
      <c r="T7" s="461"/>
      <c r="U7" s="46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7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61"/>
      <c r="Q8" s="461"/>
      <c r="R8" s="461"/>
      <c r="S8" s="461"/>
      <c r="T8" s="461"/>
      <c r="U8" s="46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7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1"/>
      <c r="P9" s="461"/>
      <c r="Q9" s="461"/>
      <c r="R9" s="461"/>
      <c r="S9" s="461"/>
      <c r="T9" s="461"/>
      <c r="U9" s="46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7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1"/>
      <c r="P10" s="461"/>
      <c r="Q10" s="461"/>
      <c r="R10" s="461"/>
      <c r="S10" s="461"/>
      <c r="T10" s="461"/>
      <c r="U10" s="46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7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1"/>
      <c r="P11" s="461"/>
      <c r="Q11" s="461"/>
      <c r="R11" s="461"/>
      <c r="S11" s="461"/>
      <c r="T11" s="461"/>
      <c r="U11" s="46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7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1"/>
      <c r="P12" s="461"/>
      <c r="Q12" s="461"/>
      <c r="R12" s="461"/>
      <c r="S12" s="461"/>
      <c r="T12" s="461"/>
      <c r="U12" s="46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7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1"/>
      <c r="P13" s="461"/>
      <c r="Q13" s="461"/>
      <c r="R13" s="461"/>
      <c r="S13" s="461"/>
      <c r="T13" s="461"/>
      <c r="U13" s="46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7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1"/>
      <c r="P14" s="461"/>
      <c r="Q14" s="461"/>
      <c r="R14" s="461"/>
      <c r="S14" s="461"/>
      <c r="T14" s="461"/>
      <c r="U14" s="46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70">
        <f t="shared" si="0"/>
        <v>0</v>
      </c>
      <c r="I15" s="47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1"/>
      <c r="P15" s="461"/>
      <c r="Q15" s="461"/>
      <c r="R15" s="461"/>
      <c r="S15" s="461"/>
      <c r="T15" s="461"/>
      <c r="U15" s="46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70">
        <f t="shared" si="0"/>
        <v>0</v>
      </c>
      <c r="I16" s="47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1"/>
      <c r="P16" s="461"/>
      <c r="Q16" s="461"/>
      <c r="R16" s="461"/>
      <c r="S16" s="461"/>
      <c r="T16" s="461"/>
      <c r="U16" s="46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7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1"/>
      <c r="P17" s="461"/>
      <c r="Q17" s="461"/>
      <c r="R17" s="461"/>
      <c r="S17" s="461"/>
      <c r="T17" s="461"/>
      <c r="U17" s="46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7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1"/>
      <c r="P18" s="461"/>
      <c r="Q18" s="461"/>
      <c r="R18" s="461"/>
      <c r="S18" s="461"/>
      <c r="T18" s="461"/>
      <c r="U18" s="461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7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1"/>
      <c r="P19" s="461"/>
      <c r="Q19" s="461"/>
      <c r="R19" s="461"/>
      <c r="S19" s="461"/>
      <c r="T19" s="461"/>
      <c r="U19" s="461"/>
      <c r="V19" s="131">
        <f>SUM(X19:AA19)</f>
        <v>0</v>
      </c>
      <c r="W19" s="46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7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1"/>
      <c r="P20" s="461"/>
      <c r="Q20" s="461"/>
      <c r="R20" s="461"/>
      <c r="S20" s="461"/>
      <c r="T20" s="461"/>
      <c r="U20" s="46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7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1"/>
      <c r="P21" s="461"/>
      <c r="Q21" s="461"/>
      <c r="R21" s="461"/>
      <c r="S21" s="461"/>
      <c r="T21" s="461"/>
      <c r="U21" s="461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60" t="s">
        <v>190</v>
      </c>
      <c r="D22" s="107">
        <v>4.8</v>
      </c>
      <c r="E22" s="107"/>
      <c r="F22" s="107"/>
      <c r="G22" s="127"/>
      <c r="H22" s="47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1"/>
      <c r="P22" s="461"/>
      <c r="Q22" s="461"/>
      <c r="R22" s="461"/>
      <c r="S22" s="461"/>
      <c r="T22" s="461"/>
      <c r="U22" s="46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60" t="s">
        <v>187</v>
      </c>
      <c r="D23" s="107">
        <v>4.8</v>
      </c>
      <c r="E23" s="107"/>
      <c r="F23" s="107"/>
      <c r="G23" s="127"/>
      <c r="H23" s="47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1"/>
      <c r="P23" s="461"/>
      <c r="Q23" s="461"/>
      <c r="R23" s="461"/>
      <c r="S23" s="461"/>
      <c r="T23" s="461"/>
      <c r="U23" s="46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60" t="s">
        <v>179</v>
      </c>
      <c r="D24" s="107">
        <v>4.8</v>
      </c>
      <c r="E24" s="107"/>
      <c r="F24" s="107"/>
      <c r="G24" s="127"/>
      <c r="H24" s="47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1"/>
      <c r="P24" s="461"/>
      <c r="Q24" s="461"/>
      <c r="R24" s="461"/>
      <c r="S24" s="461"/>
      <c r="T24" s="461"/>
      <c r="U24" s="46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60" t="s">
        <v>199</v>
      </c>
      <c r="D25" s="107">
        <v>4.8</v>
      </c>
      <c r="E25" s="107"/>
      <c r="F25" s="107"/>
      <c r="G25" s="127"/>
      <c r="H25" s="47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1"/>
      <c r="P25" s="461"/>
      <c r="Q25" s="461"/>
      <c r="R25" s="461"/>
      <c r="S25" s="461"/>
      <c r="T25" s="461"/>
      <c r="U25" s="461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7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1"/>
      <c r="P26" s="461"/>
      <c r="Q26" s="461"/>
      <c r="R26" s="461"/>
      <c r="S26" s="461"/>
      <c r="T26" s="461"/>
      <c r="U26" s="461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7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1"/>
      <c r="P27" s="461"/>
      <c r="Q27" s="461"/>
      <c r="R27" s="461"/>
      <c r="S27" s="461"/>
      <c r="T27" s="461"/>
      <c r="U27" s="461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37" t="s">
        <v>201</v>
      </c>
      <c r="B28" s="538"/>
      <c r="C28" s="468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62" t="s">
        <v>206</v>
      </c>
      <c r="C29" s="125" t="s">
        <v>199</v>
      </c>
      <c r="D29" s="107">
        <v>5.03</v>
      </c>
      <c r="E29" s="107"/>
      <c r="F29" s="107"/>
      <c r="G29" s="127"/>
      <c r="H29" s="47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5"/>
      <c r="P29" s="465"/>
      <c r="Q29" s="465"/>
      <c r="R29" s="465"/>
      <c r="S29" s="465"/>
      <c r="T29" s="465"/>
      <c r="U29" s="46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62" t="s">
        <v>425</v>
      </c>
      <c r="C30" s="183" t="s">
        <v>427</v>
      </c>
      <c r="D30" s="107">
        <v>5.03</v>
      </c>
      <c r="E30" s="107"/>
      <c r="F30" s="107"/>
      <c r="G30" s="127"/>
      <c r="H30" s="47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5"/>
      <c r="P30" s="465"/>
      <c r="Q30" s="465"/>
      <c r="R30" s="465"/>
      <c r="S30" s="465"/>
      <c r="T30" s="465"/>
      <c r="U30" s="46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62" t="s">
        <v>206</v>
      </c>
      <c r="C31" s="125" t="s">
        <v>186</v>
      </c>
      <c r="D31" s="107">
        <v>5.03</v>
      </c>
      <c r="E31" s="107"/>
      <c r="F31" s="107"/>
      <c r="G31" s="127"/>
      <c r="H31" s="47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5"/>
      <c r="P31" s="465"/>
      <c r="Q31" s="465"/>
      <c r="R31" s="465"/>
      <c r="S31" s="465"/>
      <c r="T31" s="465"/>
      <c r="U31" s="46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62" t="s">
        <v>206</v>
      </c>
      <c r="C32" s="125" t="s">
        <v>203</v>
      </c>
      <c r="D32" s="107">
        <v>5.03</v>
      </c>
      <c r="E32" s="107"/>
      <c r="F32" s="107"/>
      <c r="G32" s="127"/>
      <c r="H32" s="47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5"/>
      <c r="P32" s="465"/>
      <c r="Q32" s="465"/>
      <c r="R32" s="465"/>
      <c r="S32" s="465"/>
      <c r="T32" s="465"/>
      <c r="U32" s="46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62" t="s">
        <v>206</v>
      </c>
      <c r="C33" s="125" t="s">
        <v>207</v>
      </c>
      <c r="D33" s="107">
        <v>5.03</v>
      </c>
      <c r="E33" s="107"/>
      <c r="F33" s="107"/>
      <c r="G33" s="127"/>
      <c r="H33" s="47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5"/>
      <c r="P33" s="465"/>
      <c r="Q33" s="465"/>
      <c r="R33" s="465"/>
      <c r="S33" s="465"/>
      <c r="T33" s="465"/>
      <c r="U33" s="46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62" t="s">
        <v>414</v>
      </c>
      <c r="C34" s="183" t="s">
        <v>415</v>
      </c>
      <c r="D34" s="107">
        <v>5.03</v>
      </c>
      <c r="E34" s="107"/>
      <c r="F34" s="107"/>
      <c r="G34" s="127"/>
      <c r="H34" s="470">
        <f t="shared" si="7"/>
        <v>0</v>
      </c>
      <c r="I34" s="128"/>
      <c r="J34" s="129"/>
      <c r="K34" s="130"/>
      <c r="L34" s="128">
        <v>52</v>
      </c>
      <c r="M34" s="108"/>
      <c r="N34" s="129"/>
      <c r="O34" s="465"/>
      <c r="P34" s="465"/>
      <c r="Q34" s="465"/>
      <c r="R34" s="465"/>
      <c r="S34" s="465"/>
      <c r="T34" s="465"/>
      <c r="U34" s="46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62" t="s">
        <v>414</v>
      </c>
      <c r="C35" s="183" t="s">
        <v>416</v>
      </c>
      <c r="D35" s="107">
        <v>5.03</v>
      </c>
      <c r="E35" s="107"/>
      <c r="F35" s="107"/>
      <c r="G35" s="127"/>
      <c r="H35" s="470">
        <f t="shared" si="7"/>
        <v>0</v>
      </c>
      <c r="I35" s="128"/>
      <c r="J35" s="129"/>
      <c r="K35" s="130"/>
      <c r="L35" s="128">
        <v>52</v>
      </c>
      <c r="M35" s="108"/>
      <c r="N35" s="129"/>
      <c r="O35" s="465"/>
      <c r="P35" s="465"/>
      <c r="Q35" s="465"/>
      <c r="R35" s="465"/>
      <c r="S35" s="465"/>
      <c r="T35" s="465"/>
      <c r="U35" s="46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62" t="s">
        <v>414</v>
      </c>
      <c r="C36" s="183" t="s">
        <v>61</v>
      </c>
      <c r="D36" s="107">
        <v>5.03</v>
      </c>
      <c r="E36" s="107"/>
      <c r="F36" s="107"/>
      <c r="G36" s="127"/>
      <c r="H36" s="470">
        <f t="shared" si="7"/>
        <v>0</v>
      </c>
      <c r="I36" s="128"/>
      <c r="J36" s="129"/>
      <c r="K36" s="130"/>
      <c r="L36" s="128">
        <v>52</v>
      </c>
      <c r="M36" s="108"/>
      <c r="N36" s="129"/>
      <c r="O36" s="465"/>
      <c r="P36" s="465"/>
      <c r="Q36" s="465"/>
      <c r="R36" s="465"/>
      <c r="S36" s="465"/>
      <c r="T36" s="465"/>
      <c r="U36" s="46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62" t="s">
        <v>208</v>
      </c>
      <c r="C37" s="125" t="s">
        <v>179</v>
      </c>
      <c r="D37" s="107">
        <v>5.08</v>
      </c>
      <c r="E37" s="107"/>
      <c r="F37" s="107"/>
      <c r="G37" s="127"/>
      <c r="H37" s="47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5"/>
      <c r="P37" s="465"/>
      <c r="Q37" s="465"/>
      <c r="R37" s="465"/>
      <c r="S37" s="465"/>
      <c r="T37" s="465"/>
      <c r="U37" s="46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62" t="s">
        <v>208</v>
      </c>
      <c r="C38" s="125" t="s">
        <v>204</v>
      </c>
      <c r="D38" s="107">
        <v>5.08</v>
      </c>
      <c r="E38" s="107"/>
      <c r="F38" s="107"/>
      <c r="G38" s="127"/>
      <c r="H38" s="47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65"/>
      <c r="P38" s="465"/>
      <c r="Q38" s="465"/>
      <c r="R38" s="465"/>
      <c r="S38" s="465"/>
      <c r="T38" s="465"/>
      <c r="U38" s="46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62" t="s">
        <v>208</v>
      </c>
      <c r="C39" s="125" t="s">
        <v>205</v>
      </c>
      <c r="D39" s="107">
        <v>5.08</v>
      </c>
      <c r="E39" s="107"/>
      <c r="F39" s="107"/>
      <c r="G39" s="127"/>
      <c r="H39" s="47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5"/>
      <c r="P39" s="465"/>
      <c r="Q39" s="465"/>
      <c r="R39" s="465"/>
      <c r="S39" s="465"/>
      <c r="T39" s="465"/>
      <c r="U39" s="46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62" t="s">
        <v>208</v>
      </c>
      <c r="C40" s="125" t="s">
        <v>186</v>
      </c>
      <c r="D40" s="107">
        <v>5.08</v>
      </c>
      <c r="E40" s="107"/>
      <c r="F40" s="107"/>
      <c r="G40" s="127"/>
      <c r="H40" s="47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65"/>
      <c r="P40" s="465"/>
      <c r="Q40" s="465"/>
      <c r="R40" s="465"/>
      <c r="S40" s="465"/>
      <c r="T40" s="465"/>
      <c r="U40" s="46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62" t="s">
        <v>208</v>
      </c>
      <c r="C41" s="125" t="s">
        <v>203</v>
      </c>
      <c r="D41" s="107">
        <v>5.08</v>
      </c>
      <c r="E41" s="107"/>
      <c r="F41" s="107"/>
      <c r="G41" s="127"/>
      <c r="H41" s="47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5"/>
      <c r="P41" s="465"/>
      <c r="Q41" s="465"/>
      <c r="R41" s="465"/>
      <c r="S41" s="465"/>
      <c r="T41" s="465"/>
      <c r="U41" s="46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62" t="s">
        <v>208</v>
      </c>
      <c r="C42" s="125" t="s">
        <v>199</v>
      </c>
      <c r="D42" s="107">
        <v>5.08</v>
      </c>
      <c r="E42" s="107"/>
      <c r="F42" s="107"/>
      <c r="G42" s="127"/>
      <c r="H42" s="47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1"/>
      <c r="P42" s="461"/>
      <c r="Q42" s="461"/>
      <c r="R42" s="461"/>
      <c r="S42" s="461"/>
      <c r="T42" s="461"/>
      <c r="U42" s="461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62" t="s">
        <v>208</v>
      </c>
      <c r="C43" s="125" t="s">
        <v>187</v>
      </c>
      <c r="D43" s="107">
        <v>5.08</v>
      </c>
      <c r="E43" s="107"/>
      <c r="F43" s="107"/>
      <c r="G43" s="127"/>
      <c r="H43" s="47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5"/>
      <c r="P43" s="465"/>
      <c r="Q43" s="465"/>
      <c r="R43" s="465"/>
      <c r="S43" s="465"/>
      <c r="T43" s="465"/>
      <c r="U43" s="465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62" t="s">
        <v>208</v>
      </c>
      <c r="C44" s="125" t="s">
        <v>207</v>
      </c>
      <c r="D44" s="107">
        <v>5.08</v>
      </c>
      <c r="E44" s="107"/>
      <c r="F44" s="107"/>
      <c r="G44" s="127"/>
      <c r="H44" s="47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1"/>
      <c r="P44" s="461"/>
      <c r="Q44" s="461"/>
      <c r="R44" s="461"/>
      <c r="S44" s="461"/>
      <c r="T44" s="461"/>
      <c r="U44" s="46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62" t="s">
        <v>209</v>
      </c>
      <c r="C45" s="125" t="s">
        <v>194</v>
      </c>
      <c r="D45" s="107">
        <v>5.03</v>
      </c>
      <c r="E45" s="107"/>
      <c r="F45" s="107"/>
      <c r="G45" s="127"/>
      <c r="H45" s="47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65"/>
      <c r="P45" s="465"/>
      <c r="Q45" s="465"/>
      <c r="R45" s="465"/>
      <c r="S45" s="465"/>
      <c r="T45" s="465"/>
      <c r="U45" s="465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62" t="s">
        <v>209</v>
      </c>
      <c r="C46" s="125" t="s">
        <v>179</v>
      </c>
      <c r="D46" s="107">
        <v>5.03</v>
      </c>
      <c r="E46" s="107"/>
      <c r="F46" s="107"/>
      <c r="G46" s="127"/>
      <c r="H46" s="47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5"/>
      <c r="P46" s="465"/>
      <c r="Q46" s="465"/>
      <c r="R46" s="465"/>
      <c r="S46" s="465"/>
      <c r="T46" s="465"/>
      <c r="U46" s="465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62" t="s">
        <v>209</v>
      </c>
      <c r="C47" s="125" t="s">
        <v>195</v>
      </c>
      <c r="D47" s="107">
        <v>5.03</v>
      </c>
      <c r="E47" s="107"/>
      <c r="F47" s="107"/>
      <c r="G47" s="127"/>
      <c r="H47" s="47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65"/>
      <c r="P47" s="465"/>
      <c r="Q47" s="465"/>
      <c r="R47" s="465"/>
      <c r="S47" s="465"/>
      <c r="T47" s="465"/>
      <c r="U47" s="465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62" t="s">
        <v>209</v>
      </c>
      <c r="C48" s="125" t="s">
        <v>204</v>
      </c>
      <c r="D48" s="107">
        <v>5.03</v>
      </c>
      <c r="E48" s="107"/>
      <c r="F48" s="107"/>
      <c r="G48" s="127"/>
      <c r="H48" s="47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5"/>
      <c r="P48" s="465"/>
      <c r="Q48" s="465"/>
      <c r="R48" s="465"/>
      <c r="S48" s="465"/>
      <c r="T48" s="465"/>
      <c r="U48" s="465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62" t="s">
        <v>382</v>
      </c>
      <c r="C49" s="183" t="s">
        <v>383</v>
      </c>
      <c r="D49" s="107">
        <v>5.03</v>
      </c>
      <c r="E49" s="107"/>
      <c r="F49" s="107"/>
      <c r="G49" s="127"/>
      <c r="H49" s="47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5"/>
      <c r="P49" s="465"/>
      <c r="Q49" s="465"/>
      <c r="R49" s="465"/>
      <c r="S49" s="465"/>
      <c r="T49" s="465"/>
      <c r="U49" s="465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62" t="s">
        <v>382</v>
      </c>
      <c r="C50" s="183" t="s">
        <v>384</v>
      </c>
      <c r="D50" s="107">
        <v>5.03</v>
      </c>
      <c r="E50" s="107"/>
      <c r="F50" s="107"/>
      <c r="G50" s="127"/>
      <c r="H50" s="47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5"/>
      <c r="P50" s="465"/>
      <c r="Q50" s="465"/>
      <c r="R50" s="465"/>
      <c r="S50" s="465"/>
      <c r="T50" s="465"/>
      <c r="U50" s="465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62" t="s">
        <v>382</v>
      </c>
      <c r="C51" s="183" t="s">
        <v>389</v>
      </c>
      <c r="D51" s="107">
        <v>5.03</v>
      </c>
      <c r="E51" s="107"/>
      <c r="F51" s="107"/>
      <c r="G51" s="127"/>
      <c r="H51" s="47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5"/>
      <c r="P51" s="465"/>
      <c r="Q51" s="465"/>
      <c r="R51" s="465"/>
      <c r="S51" s="465"/>
      <c r="T51" s="465"/>
      <c r="U51" s="465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62" t="s">
        <v>382</v>
      </c>
      <c r="C52" s="183" t="s">
        <v>391</v>
      </c>
      <c r="D52" s="107">
        <v>5.03</v>
      </c>
      <c r="E52" s="107"/>
      <c r="F52" s="107"/>
      <c r="G52" s="127"/>
      <c r="H52" s="47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5"/>
      <c r="P52" s="465"/>
      <c r="Q52" s="465"/>
      <c r="R52" s="465"/>
      <c r="S52" s="465"/>
      <c r="T52" s="465"/>
      <c r="U52" s="465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62" t="s">
        <v>418</v>
      </c>
      <c r="C53" s="183" t="s">
        <v>364</v>
      </c>
      <c r="D53" s="107">
        <v>5.03</v>
      </c>
      <c r="E53" s="107"/>
      <c r="F53" s="107"/>
      <c r="G53" s="127"/>
      <c r="H53" s="47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5"/>
      <c r="P53" s="465"/>
      <c r="Q53" s="465"/>
      <c r="R53" s="465"/>
      <c r="S53" s="465"/>
      <c r="T53" s="465"/>
      <c r="U53" s="465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62" t="s">
        <v>418</v>
      </c>
      <c r="C54" s="183" t="s">
        <v>365</v>
      </c>
      <c r="D54" s="107">
        <v>5.03</v>
      </c>
      <c r="E54" s="107"/>
      <c r="F54" s="107"/>
      <c r="G54" s="127"/>
      <c r="H54" s="47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5"/>
      <c r="P54" s="465"/>
      <c r="Q54" s="465"/>
      <c r="R54" s="465"/>
      <c r="S54" s="465"/>
      <c r="T54" s="465"/>
      <c r="U54" s="465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62" t="s">
        <v>418</v>
      </c>
      <c r="C55" s="183" t="s">
        <v>366</v>
      </c>
      <c r="D55" s="107">
        <v>5.03</v>
      </c>
      <c r="E55" s="107"/>
      <c r="F55" s="107"/>
      <c r="G55" s="127"/>
      <c r="H55" s="47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5"/>
      <c r="P55" s="465"/>
      <c r="Q55" s="465"/>
      <c r="R55" s="465"/>
      <c r="S55" s="465"/>
      <c r="T55" s="465"/>
      <c r="U55" s="465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62" t="s">
        <v>418</v>
      </c>
      <c r="C56" s="183" t="s">
        <v>367</v>
      </c>
      <c r="D56" s="107">
        <v>5.03</v>
      </c>
      <c r="E56" s="107"/>
      <c r="F56" s="107"/>
      <c r="G56" s="127"/>
      <c r="H56" s="47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5"/>
      <c r="P56" s="465"/>
      <c r="Q56" s="465"/>
      <c r="R56" s="465"/>
      <c r="S56" s="465"/>
      <c r="T56" s="465"/>
      <c r="U56" s="465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7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1"/>
      <c r="P57" s="461"/>
      <c r="Q57" s="461"/>
      <c r="R57" s="461"/>
      <c r="S57" s="461"/>
      <c r="T57" s="461"/>
      <c r="U57" s="46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7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1"/>
      <c r="P58" s="461"/>
      <c r="Q58" s="461"/>
      <c r="R58" s="461"/>
      <c r="S58" s="461"/>
      <c r="T58" s="461"/>
      <c r="U58" s="46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7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1"/>
      <c r="P59" s="461"/>
      <c r="Q59" s="461"/>
      <c r="R59" s="461"/>
      <c r="S59" s="461"/>
      <c r="T59" s="461"/>
      <c r="U59" s="46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7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1"/>
      <c r="P60" s="461"/>
      <c r="Q60" s="461"/>
      <c r="R60" s="461"/>
      <c r="S60" s="461"/>
      <c r="T60" s="461"/>
      <c r="U60" s="46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7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1"/>
      <c r="P61" s="461"/>
      <c r="Q61" s="461"/>
      <c r="R61" s="461"/>
      <c r="S61" s="461"/>
      <c r="T61" s="461"/>
      <c r="U61" s="46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7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1"/>
      <c r="P62" s="461"/>
      <c r="Q62" s="461"/>
      <c r="R62" s="461"/>
      <c r="S62" s="461"/>
      <c r="T62" s="461"/>
      <c r="U62" s="46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7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1"/>
      <c r="P63" s="461"/>
      <c r="Q63" s="461"/>
      <c r="R63" s="461"/>
      <c r="S63" s="461"/>
      <c r="T63" s="461"/>
      <c r="U63" s="46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7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1"/>
      <c r="P64" s="461"/>
      <c r="Q64" s="461"/>
      <c r="R64" s="461"/>
      <c r="S64" s="461"/>
      <c r="T64" s="461"/>
      <c r="U64" s="46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7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1"/>
      <c r="P65" s="461"/>
      <c r="Q65" s="461"/>
      <c r="R65" s="461"/>
      <c r="S65" s="461"/>
      <c r="T65" s="461"/>
      <c r="U65" s="46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7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1"/>
      <c r="P66" s="461"/>
      <c r="Q66" s="461"/>
      <c r="R66" s="461"/>
      <c r="S66" s="461"/>
      <c r="T66" s="461"/>
      <c r="U66" s="46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7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1"/>
      <c r="P67" s="461"/>
      <c r="Q67" s="461"/>
      <c r="R67" s="461"/>
      <c r="S67" s="461"/>
      <c r="T67" s="461"/>
      <c r="U67" s="46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7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1"/>
      <c r="P68" s="461"/>
      <c r="Q68" s="461"/>
      <c r="R68" s="461"/>
      <c r="S68" s="461"/>
      <c r="T68" s="461"/>
      <c r="U68" s="46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7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1"/>
      <c r="P69" s="461"/>
      <c r="Q69" s="461"/>
      <c r="R69" s="461"/>
      <c r="S69" s="461"/>
      <c r="T69" s="461"/>
      <c r="U69" s="46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7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1"/>
      <c r="P70" s="461"/>
      <c r="Q70" s="461"/>
      <c r="R70" s="461"/>
      <c r="S70" s="461"/>
      <c r="T70" s="461"/>
      <c r="U70" s="46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70">
        <f t="shared" si="7"/>
        <v>0</v>
      </c>
      <c r="I71" s="128"/>
      <c r="J71" s="129"/>
      <c r="K71" s="130"/>
      <c r="L71" s="128"/>
      <c r="M71" s="108"/>
      <c r="N71" s="129"/>
      <c r="O71" s="461"/>
      <c r="P71" s="461"/>
      <c r="Q71" s="461"/>
      <c r="R71" s="461"/>
      <c r="S71" s="461"/>
      <c r="T71" s="461"/>
      <c r="U71" s="46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7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1"/>
      <c r="P72" s="461"/>
      <c r="Q72" s="461"/>
      <c r="R72" s="461"/>
      <c r="S72" s="461"/>
      <c r="T72" s="461"/>
      <c r="U72" s="46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7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1"/>
      <c r="P73" s="461"/>
      <c r="Q73" s="461"/>
      <c r="R73" s="461"/>
      <c r="S73" s="461"/>
      <c r="T73" s="461"/>
      <c r="U73" s="46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7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1"/>
      <c r="P74" s="461"/>
      <c r="Q74" s="461"/>
      <c r="R74" s="461"/>
      <c r="S74" s="461"/>
      <c r="T74" s="461"/>
      <c r="U74" s="46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7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1"/>
      <c r="P75" s="461"/>
      <c r="Q75" s="461"/>
      <c r="R75" s="461"/>
      <c r="S75" s="461"/>
      <c r="T75" s="461"/>
      <c r="U75" s="46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7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1"/>
      <c r="P76" s="461"/>
      <c r="Q76" s="461"/>
      <c r="R76" s="461"/>
      <c r="S76" s="461"/>
      <c r="T76" s="461"/>
      <c r="U76" s="46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7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1"/>
      <c r="P77" s="461"/>
      <c r="Q77" s="461"/>
      <c r="R77" s="461"/>
      <c r="S77" s="461"/>
      <c r="T77" s="461"/>
      <c r="U77" s="46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7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1"/>
      <c r="P78" s="461"/>
      <c r="Q78" s="461"/>
      <c r="R78" s="461"/>
      <c r="S78" s="461"/>
      <c r="T78" s="461"/>
      <c r="U78" s="46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7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1"/>
      <c r="P79" s="461"/>
      <c r="Q79" s="461"/>
      <c r="R79" s="461"/>
      <c r="S79" s="461"/>
      <c r="T79" s="461"/>
      <c r="U79" s="46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7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1"/>
      <c r="P80" s="461"/>
      <c r="Q80" s="461"/>
      <c r="R80" s="461"/>
      <c r="S80" s="461"/>
      <c r="T80" s="461"/>
      <c r="U80" s="46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7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1"/>
      <c r="P81" s="461"/>
      <c r="Q81" s="461"/>
      <c r="R81" s="461"/>
      <c r="S81" s="461"/>
      <c r="T81" s="461"/>
      <c r="U81" s="46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7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1"/>
      <c r="P82" s="461"/>
      <c r="Q82" s="461"/>
      <c r="R82" s="461"/>
      <c r="S82" s="461"/>
      <c r="T82" s="461"/>
      <c r="U82" s="46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7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1"/>
      <c r="P83" s="461"/>
      <c r="Q83" s="461"/>
      <c r="R83" s="461"/>
      <c r="S83" s="461"/>
      <c r="T83" s="461"/>
      <c r="U83" s="46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7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1"/>
      <c r="P84" s="461"/>
      <c r="Q84" s="461"/>
      <c r="R84" s="461"/>
      <c r="S84" s="461"/>
      <c r="T84" s="461"/>
      <c r="U84" s="46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7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1"/>
      <c r="P85" s="461"/>
      <c r="Q85" s="461"/>
      <c r="R85" s="461"/>
      <c r="S85" s="461"/>
      <c r="T85" s="461"/>
      <c r="U85" s="461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45" t="s">
        <v>216</v>
      </c>
      <c r="B86" s="545"/>
      <c r="C86" s="468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62" t="s">
        <v>217</v>
      </c>
      <c r="C87" s="125" t="s">
        <v>179</v>
      </c>
      <c r="D87" s="107">
        <v>5.03</v>
      </c>
      <c r="E87" s="107"/>
      <c r="F87" s="107"/>
      <c r="G87" s="127"/>
      <c r="H87" s="47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1"/>
      <c r="P87" s="461"/>
      <c r="Q87" s="461"/>
      <c r="R87" s="461"/>
      <c r="S87" s="461"/>
      <c r="T87" s="461"/>
      <c r="U87" s="46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62" t="s">
        <v>217</v>
      </c>
      <c r="C88" s="125" t="s">
        <v>186</v>
      </c>
      <c r="D88" s="107">
        <v>5.03</v>
      </c>
      <c r="E88" s="107"/>
      <c r="F88" s="107"/>
      <c r="G88" s="127"/>
      <c r="H88" s="47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1"/>
      <c r="P88" s="461"/>
      <c r="Q88" s="461"/>
      <c r="R88" s="461"/>
      <c r="S88" s="461"/>
      <c r="T88" s="461"/>
      <c r="U88" s="46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62" t="s">
        <v>217</v>
      </c>
      <c r="C89" s="125" t="s">
        <v>204</v>
      </c>
      <c r="D89" s="107">
        <v>5.03</v>
      </c>
      <c r="E89" s="107"/>
      <c r="F89" s="107"/>
      <c r="G89" s="127"/>
      <c r="H89" s="47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1"/>
      <c r="P89" s="461"/>
      <c r="Q89" s="461"/>
      <c r="R89" s="461"/>
      <c r="S89" s="461"/>
      <c r="T89" s="461"/>
      <c r="U89" s="46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7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1"/>
      <c r="P90" s="461"/>
      <c r="Q90" s="461"/>
      <c r="R90" s="461"/>
      <c r="S90" s="461"/>
      <c r="T90" s="461"/>
      <c r="U90" s="461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7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1"/>
      <c r="P91" s="461"/>
      <c r="Q91" s="461"/>
      <c r="R91" s="461"/>
      <c r="S91" s="461"/>
      <c r="T91" s="461"/>
      <c r="U91" s="461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7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1"/>
      <c r="P92" s="461"/>
      <c r="Q92" s="461"/>
      <c r="R92" s="461"/>
      <c r="S92" s="461"/>
      <c r="T92" s="461"/>
      <c r="U92" s="461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7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1"/>
      <c r="P93" s="461"/>
      <c r="Q93" s="461"/>
      <c r="R93" s="461"/>
      <c r="S93" s="461"/>
      <c r="T93" s="461"/>
      <c r="U93" s="46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7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1"/>
      <c r="P94" s="461"/>
      <c r="Q94" s="461"/>
      <c r="R94" s="461"/>
      <c r="S94" s="461"/>
      <c r="T94" s="461"/>
      <c r="U94" s="461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7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1"/>
      <c r="P95" s="461"/>
      <c r="Q95" s="461"/>
      <c r="R95" s="461"/>
      <c r="S95" s="461"/>
      <c r="T95" s="461"/>
      <c r="U95" s="46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47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1"/>
      <c r="P96" s="461"/>
      <c r="Q96" s="461"/>
      <c r="R96" s="461"/>
      <c r="S96" s="461"/>
      <c r="T96" s="461"/>
      <c r="U96" s="46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11" customFormat="1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>
        <v>20170218</v>
      </c>
      <c r="G97" s="127">
        <f>90+45</f>
        <v>135</v>
      </c>
      <c r="H97" s="470">
        <f t="shared" si="19"/>
        <v>679.05000000000007</v>
      </c>
      <c r="I97" s="128">
        <v>16</v>
      </c>
      <c r="J97" s="128">
        <f t="array" ref="J97">IF(ISERROR(G97/I97),"",G97/I97)</f>
        <v>8.4375</v>
      </c>
      <c r="K97" s="130">
        <f t="array" ref="K97">IF(ISERROR(G97/L97),"",G97/L97)</f>
        <v>16.875</v>
      </c>
      <c r="L97" s="128">
        <v>8</v>
      </c>
      <c r="M97" s="108">
        <f t="shared" si="20"/>
        <v>-0.875</v>
      </c>
      <c r="N97" s="128">
        <f t="shared" si="23"/>
        <v>0</v>
      </c>
      <c r="O97" s="461"/>
      <c r="P97" s="461"/>
      <c r="Q97" s="461"/>
      <c r="R97" s="461"/>
      <c r="S97" s="461"/>
      <c r="T97" s="461"/>
      <c r="U97" s="461"/>
      <c r="V97" s="131">
        <f t="shared" si="24"/>
        <v>0</v>
      </c>
      <c r="W97" s="464">
        <f t="shared" si="25"/>
        <v>0</v>
      </c>
      <c r="X97" s="131"/>
      <c r="Y97" s="131"/>
      <c r="Z97" s="131"/>
      <c r="AA97" s="131"/>
    </row>
    <row r="98" spans="1:27" s="311" customFormat="1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470">
        <f t="shared" si="19"/>
        <v>0</v>
      </c>
      <c r="I98" s="128"/>
      <c r="J98" s="128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8">
        <f t="shared" si="23"/>
        <v>0</v>
      </c>
      <c r="O98" s="461"/>
      <c r="P98" s="461"/>
      <c r="Q98" s="461"/>
      <c r="R98" s="461"/>
      <c r="S98" s="461"/>
      <c r="T98" s="461"/>
      <c r="U98" s="461"/>
      <c r="V98" s="131">
        <f t="shared" si="24"/>
        <v>0</v>
      </c>
      <c r="W98" s="464" t="str">
        <f t="shared" si="25"/>
        <v/>
      </c>
      <c r="X98" s="131"/>
      <c r="Y98" s="131"/>
      <c r="Z98" s="131"/>
      <c r="AA98" s="131"/>
    </row>
    <row r="99" spans="1:27" s="311" customFormat="1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70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8">
        <f t="shared" si="23"/>
        <v>0</v>
      </c>
      <c r="O99" s="461"/>
      <c r="P99" s="461"/>
      <c r="Q99" s="461"/>
      <c r="R99" s="461"/>
      <c r="S99" s="461"/>
      <c r="T99" s="461"/>
      <c r="U99" s="461"/>
      <c r="V99" s="131">
        <f t="shared" si="24"/>
        <v>0</v>
      </c>
      <c r="W99" s="464" t="str">
        <f t="shared" si="25"/>
        <v/>
      </c>
      <c r="X99" s="131"/>
      <c r="Y99" s="131"/>
      <c r="Z99" s="131"/>
      <c r="AA99" s="131"/>
    </row>
    <row r="100" spans="1:27" s="311" customFormat="1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70">
        <f t="shared" si="19"/>
        <v>0</v>
      </c>
      <c r="I100" s="128"/>
      <c r="J100" s="128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8">
        <f t="shared" si="23"/>
        <v>0</v>
      </c>
      <c r="O100" s="461"/>
      <c r="P100" s="461"/>
      <c r="Q100" s="461"/>
      <c r="R100" s="461"/>
      <c r="S100" s="461"/>
      <c r="T100" s="461"/>
      <c r="U100" s="461"/>
      <c r="V100" s="131">
        <f t="shared" si="24"/>
        <v>0</v>
      </c>
      <c r="W100" s="464" t="str">
        <f t="shared" si="25"/>
        <v/>
      </c>
      <c r="X100" s="131"/>
      <c r="Y100" s="131"/>
      <c r="Z100" s="131"/>
      <c r="AA100" s="131"/>
    </row>
    <row r="101" spans="1:27" s="311" customFormat="1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70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8">
        <f t="shared" si="23"/>
        <v>0</v>
      </c>
      <c r="O101" s="461"/>
      <c r="P101" s="461"/>
      <c r="Q101" s="461"/>
      <c r="R101" s="461"/>
      <c r="S101" s="461"/>
      <c r="T101" s="461"/>
      <c r="U101" s="461"/>
      <c r="V101" s="131">
        <f t="shared" si="24"/>
        <v>0</v>
      </c>
      <c r="W101" s="464" t="str">
        <f t="shared" si="25"/>
        <v/>
      </c>
      <c r="X101" s="131"/>
      <c r="Y101" s="131"/>
      <c r="Z101" s="131"/>
      <c r="AA101" s="131"/>
    </row>
    <row r="102" spans="1:27" s="311" customFormat="1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70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8">
        <f t="shared" si="23"/>
        <v>0</v>
      </c>
      <c r="O102" s="461"/>
      <c r="P102" s="461"/>
      <c r="Q102" s="461"/>
      <c r="R102" s="461"/>
      <c r="S102" s="461"/>
      <c r="T102" s="461"/>
      <c r="U102" s="461"/>
      <c r="V102" s="131">
        <f t="shared" si="24"/>
        <v>0</v>
      </c>
      <c r="W102" s="464" t="str">
        <f t="shared" si="25"/>
        <v/>
      </c>
      <c r="X102" s="131"/>
      <c r="Y102" s="131"/>
      <c r="Z102" s="131"/>
      <c r="AA102" s="131"/>
    </row>
    <row r="103" spans="1:27" s="311" customFormat="1" ht="20.100000000000001" hidden="1" customHeight="1">
      <c r="A103" s="264">
        <v>30600005</v>
      </c>
      <c r="B103" s="462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70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8">
        <f t="shared" si="23"/>
        <v>0</v>
      </c>
      <c r="O103" s="461"/>
      <c r="P103" s="461"/>
      <c r="Q103" s="461"/>
      <c r="R103" s="461"/>
      <c r="S103" s="461"/>
      <c r="T103" s="461"/>
      <c r="U103" s="461"/>
      <c r="V103" s="131">
        <f>SUM(X103:AA103)</f>
        <v>0</v>
      </c>
      <c r="W103" s="464" t="str">
        <f t="shared" si="25"/>
        <v/>
      </c>
      <c r="X103" s="131"/>
      <c r="Y103" s="131"/>
      <c r="Z103" s="131"/>
      <c r="AA103" s="131"/>
    </row>
    <row r="104" spans="1:27" s="311" customFormat="1" ht="20.100000000000001" hidden="1" customHeight="1">
      <c r="A104" s="264">
        <v>30600008</v>
      </c>
      <c r="B104" s="462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70">
        <f t="shared" si="19"/>
        <v>0</v>
      </c>
      <c r="I104" s="128"/>
      <c r="J104" s="128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8">
        <f t="shared" si="23"/>
        <v>0</v>
      </c>
      <c r="O104" s="461"/>
      <c r="P104" s="461"/>
      <c r="Q104" s="461"/>
      <c r="R104" s="461"/>
      <c r="S104" s="461"/>
      <c r="T104" s="461"/>
      <c r="U104" s="461"/>
      <c r="V104" s="131">
        <f>SUM(X104:AA104)</f>
        <v>0</v>
      </c>
      <c r="W104" s="464" t="str">
        <f t="shared" si="25"/>
        <v/>
      </c>
      <c r="X104" s="131"/>
      <c r="Y104" s="131"/>
      <c r="Z104" s="131"/>
      <c r="AA104" s="131"/>
    </row>
    <row r="105" spans="1:27" s="311" customFormat="1" ht="20.100000000000001" hidden="1" customHeight="1">
      <c r="A105" s="264">
        <v>30600007</v>
      </c>
      <c r="B105" s="462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70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8">
        <f t="shared" si="23"/>
        <v>0</v>
      </c>
      <c r="O105" s="461"/>
      <c r="P105" s="461"/>
      <c r="Q105" s="461"/>
      <c r="R105" s="461"/>
      <c r="S105" s="461"/>
      <c r="T105" s="461"/>
      <c r="U105" s="461"/>
      <c r="V105" s="131">
        <f>SUM(X105:AA105)</f>
        <v>0</v>
      </c>
      <c r="W105" s="464" t="str">
        <f t="shared" si="25"/>
        <v/>
      </c>
      <c r="X105" s="131"/>
      <c r="Y105" s="131"/>
      <c r="Z105" s="131"/>
      <c r="AA105" s="131"/>
    </row>
    <row r="106" spans="1:27" s="311" customFormat="1" ht="20.100000000000001" hidden="1" customHeight="1">
      <c r="A106" s="264">
        <v>30600006</v>
      </c>
      <c r="B106" s="462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70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8">
        <f t="shared" si="23"/>
        <v>0</v>
      </c>
      <c r="O106" s="461"/>
      <c r="P106" s="461"/>
      <c r="Q106" s="461"/>
      <c r="R106" s="461"/>
      <c r="S106" s="461"/>
      <c r="T106" s="461"/>
      <c r="U106" s="461"/>
      <c r="V106" s="131">
        <f>SUM(X106:AA106)</f>
        <v>0</v>
      </c>
      <c r="W106" s="464" t="str">
        <f t="shared" si="25"/>
        <v/>
      </c>
      <c r="X106" s="131"/>
      <c r="Y106" s="131"/>
      <c r="Z106" s="131"/>
      <c r="AA106" s="131"/>
    </row>
    <row r="107" spans="1:27" s="311" customFormat="1" ht="20.100000000000001" hidden="1" customHeight="1">
      <c r="A107" s="259">
        <v>30400026</v>
      </c>
      <c r="B107" s="462" t="s">
        <v>393</v>
      </c>
      <c r="C107" s="183" t="s">
        <v>395</v>
      </c>
      <c r="D107" s="107">
        <v>5</v>
      </c>
      <c r="E107" s="107"/>
      <c r="F107" s="107"/>
      <c r="G107" s="127"/>
      <c r="H107" s="470">
        <f t="shared" si="19"/>
        <v>0</v>
      </c>
      <c r="I107" s="128"/>
      <c r="J107" s="128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8">
        <f t="shared" si="23"/>
        <v>0</v>
      </c>
      <c r="O107" s="461"/>
      <c r="P107" s="461"/>
      <c r="Q107" s="461"/>
      <c r="R107" s="461"/>
      <c r="S107" s="461"/>
      <c r="T107" s="461"/>
      <c r="U107" s="461"/>
      <c r="V107" s="131"/>
      <c r="W107" s="464"/>
      <c r="X107" s="131"/>
      <c r="Y107" s="131"/>
      <c r="Z107" s="131"/>
      <c r="AA107" s="131"/>
    </row>
    <row r="108" spans="1:27" s="311" customFormat="1" ht="20.100000000000001" hidden="1" customHeight="1">
      <c r="A108" s="259">
        <v>30400028</v>
      </c>
      <c r="B108" s="462" t="s">
        <v>393</v>
      </c>
      <c r="C108" s="183" t="s">
        <v>402</v>
      </c>
      <c r="D108" s="107">
        <v>5</v>
      </c>
      <c r="E108" s="107"/>
      <c r="F108" s="107"/>
      <c r="G108" s="127"/>
      <c r="H108" s="470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461"/>
      <c r="P108" s="461"/>
      <c r="Q108" s="461"/>
      <c r="R108" s="461"/>
      <c r="S108" s="461"/>
      <c r="T108" s="461"/>
      <c r="U108" s="461"/>
      <c r="V108" s="131"/>
      <c r="W108" s="464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62" t="s">
        <v>404</v>
      </c>
      <c r="C109" s="183" t="s">
        <v>405</v>
      </c>
      <c r="D109" s="107">
        <v>5</v>
      </c>
      <c r="E109" s="107"/>
      <c r="F109" s="107"/>
      <c r="G109" s="127"/>
      <c r="H109" s="470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61"/>
      <c r="P109" s="461"/>
      <c r="Q109" s="461"/>
      <c r="R109" s="461"/>
      <c r="S109" s="461"/>
      <c r="T109" s="461"/>
      <c r="U109" s="461"/>
      <c r="V109" s="131"/>
      <c r="W109" s="464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62" t="s">
        <v>486</v>
      </c>
      <c r="C110" s="183" t="s">
        <v>372</v>
      </c>
      <c r="D110" s="107">
        <v>5</v>
      </c>
      <c r="E110" s="107"/>
      <c r="F110" s="107"/>
      <c r="G110" s="127"/>
      <c r="H110" s="470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61"/>
      <c r="P110" s="461"/>
      <c r="Q110" s="461"/>
      <c r="R110" s="461"/>
      <c r="S110" s="461"/>
      <c r="T110" s="461"/>
      <c r="U110" s="461"/>
      <c r="V110" s="131"/>
      <c r="W110" s="464"/>
      <c r="X110" s="131"/>
      <c r="Y110" s="131"/>
      <c r="Z110" s="131"/>
      <c r="AA110" s="131"/>
    </row>
    <row r="111" spans="1:27" s="311" customFormat="1" ht="20.100000000000001" customHeight="1">
      <c r="A111" s="259">
        <v>30600009</v>
      </c>
      <c r="B111" s="462" t="s">
        <v>343</v>
      </c>
      <c r="C111" s="125" t="s">
        <v>345</v>
      </c>
      <c r="D111" s="107">
        <v>5</v>
      </c>
      <c r="E111" s="107"/>
      <c r="F111" s="107">
        <v>20170215</v>
      </c>
      <c r="G111" s="127">
        <f>87+90+23</f>
        <v>200</v>
      </c>
      <c r="H111" s="470">
        <f t="shared" si="19"/>
        <v>1000</v>
      </c>
      <c r="I111" s="128">
        <v>35</v>
      </c>
      <c r="J111" s="128"/>
      <c r="K111" s="130">
        <f t="array" ref="K111">IF(ISERROR(G111/L111),"",G111/L111)</f>
        <v>40</v>
      </c>
      <c r="L111" s="128">
        <v>5</v>
      </c>
      <c r="M111" s="108">
        <f t="shared" si="20"/>
        <v>-5</v>
      </c>
      <c r="N111" s="128">
        <f t="shared" si="23"/>
        <v>0</v>
      </c>
      <c r="O111" s="461"/>
      <c r="P111" s="461"/>
      <c r="Q111" s="461"/>
      <c r="R111" s="461"/>
      <c r="S111" s="461"/>
      <c r="T111" s="461"/>
      <c r="U111" s="461"/>
      <c r="V111" s="131"/>
      <c r="W111" s="464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62" t="s">
        <v>343</v>
      </c>
      <c r="C112" s="125" t="s">
        <v>347</v>
      </c>
      <c r="D112" s="107">
        <v>5</v>
      </c>
      <c r="E112" s="107"/>
      <c r="F112" s="107"/>
      <c r="G112" s="127"/>
      <c r="H112" s="470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61"/>
      <c r="P112" s="461"/>
      <c r="Q112" s="461"/>
      <c r="R112" s="461"/>
      <c r="S112" s="461"/>
      <c r="T112" s="461"/>
      <c r="U112" s="461"/>
      <c r="V112" s="131"/>
      <c r="W112" s="464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70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61"/>
      <c r="P113" s="461"/>
      <c r="Q113" s="461"/>
      <c r="R113" s="461"/>
      <c r="S113" s="461"/>
      <c r="T113" s="461"/>
      <c r="U113" s="461"/>
      <c r="V113" s="131">
        <f>SUM(X113:AA113)</f>
        <v>0</v>
      </c>
      <c r="W113" s="464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70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61"/>
      <c r="P114" s="461"/>
      <c r="Q114" s="461"/>
      <c r="R114" s="461"/>
      <c r="S114" s="461"/>
      <c r="T114" s="461"/>
      <c r="U114" s="461"/>
      <c r="V114" s="131">
        <f>SUM(X114:AA114)</f>
        <v>0</v>
      </c>
      <c r="W114" s="464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70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61"/>
      <c r="P115" s="461"/>
      <c r="Q115" s="461"/>
      <c r="R115" s="461"/>
      <c r="S115" s="461"/>
      <c r="T115" s="461"/>
      <c r="U115" s="461"/>
      <c r="V115" s="131"/>
      <c r="W115" s="464"/>
      <c r="X115" s="131"/>
      <c r="Y115" s="131"/>
      <c r="Z115" s="131"/>
      <c r="AA115" s="131"/>
    </row>
    <row r="116" spans="1:27" s="311" customFormat="1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70">
        <f t="shared" si="19"/>
        <v>0</v>
      </c>
      <c r="I116" s="128"/>
      <c r="J116" s="128"/>
      <c r="K116" s="130">
        <f t="array" ref="K116">IF(ISERROR(G116/L116),"",G116/L116)</f>
        <v>0</v>
      </c>
      <c r="L116" s="128">
        <v>24</v>
      </c>
      <c r="M116" s="108"/>
      <c r="N116" s="128"/>
      <c r="O116" s="461"/>
      <c r="P116" s="461"/>
      <c r="Q116" s="461"/>
      <c r="R116" s="461"/>
      <c r="S116" s="461"/>
      <c r="T116" s="461"/>
      <c r="U116" s="461"/>
      <c r="V116" s="131"/>
      <c r="W116" s="464"/>
      <c r="X116" s="131"/>
      <c r="Y116" s="131"/>
      <c r="Z116" s="131"/>
      <c r="AA116" s="131"/>
    </row>
    <row r="117" spans="1:27" s="311" customFormat="1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70">
        <f t="shared" si="19"/>
        <v>0</v>
      </c>
      <c r="I117" s="128"/>
      <c r="J117" s="128"/>
      <c r="K117" s="130">
        <f t="array" ref="K117">IF(ISERROR(G117/L117),"",G117/L117)</f>
        <v>0</v>
      </c>
      <c r="L117" s="128">
        <v>24</v>
      </c>
      <c r="M117" s="108"/>
      <c r="N117" s="128"/>
      <c r="O117" s="461"/>
      <c r="P117" s="461"/>
      <c r="Q117" s="461"/>
      <c r="R117" s="461"/>
      <c r="S117" s="461"/>
      <c r="T117" s="461"/>
      <c r="U117" s="461"/>
      <c r="V117" s="131"/>
      <c r="W117" s="464"/>
      <c r="X117" s="131"/>
      <c r="Y117" s="131"/>
      <c r="Z117" s="131"/>
      <c r="AA117" s="131"/>
    </row>
    <row r="118" spans="1:27" s="311" customFormat="1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70">
        <f t="shared" si="19"/>
        <v>0</v>
      </c>
      <c r="I118" s="128"/>
      <c r="J118" s="128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8">
        <f>SUM(O118:U118)</f>
        <v>0</v>
      </c>
      <c r="O118" s="461"/>
      <c r="P118" s="461"/>
      <c r="Q118" s="461"/>
      <c r="R118" s="461"/>
      <c r="S118" s="461"/>
      <c r="T118" s="461"/>
      <c r="U118" s="461"/>
      <c r="V118" s="131">
        <f>SUM(X118:AA118)</f>
        <v>0</v>
      </c>
      <c r="W118" s="464" t="str">
        <f t="shared" ref="W118:W142" si="26">IF(ISERROR(V118/G118),"",V118/G118)</f>
        <v/>
      </c>
      <c r="X118" s="131"/>
      <c r="Y118" s="131"/>
      <c r="Z118" s="131"/>
      <c r="AA118" s="131"/>
    </row>
    <row r="119" spans="1:27" s="311" customFormat="1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70">
        <f t="shared" si="19"/>
        <v>0</v>
      </c>
      <c r="I119" s="128"/>
      <c r="J119" s="128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8">
        <f>SUM(O119:U119)</f>
        <v>0</v>
      </c>
      <c r="O119" s="461"/>
      <c r="P119" s="461"/>
      <c r="Q119" s="461"/>
      <c r="R119" s="461"/>
      <c r="S119" s="461"/>
      <c r="T119" s="461"/>
      <c r="U119" s="461"/>
      <c r="V119" s="131">
        <f>SUM(X119:AA119)</f>
        <v>0</v>
      </c>
      <c r="W119" s="464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20170216</v>
      </c>
      <c r="G120" s="127">
        <v>24</v>
      </c>
      <c r="H120" s="470">
        <f t="shared" si="19"/>
        <v>121.44</v>
      </c>
      <c r="I120" s="128">
        <v>1</v>
      </c>
      <c r="J120" s="128">
        <f t="array" ref="J120">IF(ISERROR(G120/I120),"",G120/I120)</f>
        <v>24</v>
      </c>
      <c r="K120" s="470">
        <f t="array" ref="K120">IF(ISERROR(G120/L120),"",G120/L120)</f>
        <v>2.6666666666666665</v>
      </c>
      <c r="L120" s="128">
        <v>9</v>
      </c>
      <c r="M120" s="108">
        <f>IF(ISERROR(I120-K120),"",I120-K120)</f>
        <v>-1.6666666666666665</v>
      </c>
      <c r="N120" s="128">
        <f>SUM(O120:U120)</f>
        <v>0</v>
      </c>
      <c r="O120" s="461"/>
      <c r="P120" s="461"/>
      <c r="Q120" s="461"/>
      <c r="R120" s="461"/>
      <c r="S120" s="461"/>
      <c r="T120" s="461"/>
      <c r="U120" s="461"/>
      <c r="V120" s="131">
        <f>SUM(X120:AA120)</f>
        <v>0</v>
      </c>
      <c r="W120" s="464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68" t="s">
        <v>202</v>
      </c>
      <c r="D121" s="141"/>
      <c r="E121" s="141"/>
      <c r="F121" s="141"/>
      <c r="G121" s="143">
        <f>SUM(G87:G120)</f>
        <v>359</v>
      </c>
      <c r="H121" s="144">
        <f>SUM(H87:H120)</f>
        <v>1800.4900000000002</v>
      </c>
      <c r="I121" s="144">
        <f>SUM(I87:I120)</f>
        <v>52</v>
      </c>
      <c r="J121" s="129">
        <f t="array" ref="J121">IF(ISERROR(G121/I121),"",G121/I121)</f>
        <v>6.9038461538461542</v>
      </c>
      <c r="K121" s="144">
        <f>SUM(K87:K120)</f>
        <v>59.541666666666664</v>
      </c>
      <c r="L121" s="145"/>
      <c r="M121" s="148">
        <f t="shared" ref="M121:V121" si="27">SUM(M87:M120)</f>
        <v>-7.5416666666666661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7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1"/>
      <c r="P122" s="461"/>
      <c r="Q122" s="461"/>
      <c r="R122" s="461"/>
      <c r="S122" s="461"/>
      <c r="T122" s="461"/>
      <c r="U122" s="46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7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1"/>
      <c r="P123" s="461"/>
      <c r="Q123" s="461"/>
      <c r="R123" s="461"/>
      <c r="S123" s="461"/>
      <c r="T123" s="461"/>
      <c r="U123" s="46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7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1"/>
      <c r="P124" s="461"/>
      <c r="Q124" s="461"/>
      <c r="R124" s="461"/>
      <c r="S124" s="461"/>
      <c r="T124" s="461"/>
      <c r="U124" s="46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7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1"/>
      <c r="P125" s="461"/>
      <c r="Q125" s="461"/>
      <c r="R125" s="461"/>
      <c r="S125" s="461"/>
      <c r="T125" s="461"/>
      <c r="U125" s="46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66" t="s">
        <v>203</v>
      </c>
      <c r="D126" s="107">
        <v>5.03</v>
      </c>
      <c r="E126" s="107"/>
      <c r="F126" s="107"/>
      <c r="G126" s="127"/>
      <c r="H126" s="47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1"/>
      <c r="P126" s="461"/>
      <c r="Q126" s="461"/>
      <c r="R126" s="461"/>
      <c r="S126" s="461"/>
      <c r="T126" s="461"/>
      <c r="U126" s="46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7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1"/>
      <c r="P127" s="461"/>
      <c r="Q127" s="461"/>
      <c r="R127" s="461"/>
      <c r="S127" s="461"/>
      <c r="T127" s="461"/>
      <c r="U127" s="46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7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1"/>
      <c r="P128" s="461"/>
      <c r="Q128" s="461"/>
      <c r="R128" s="461"/>
      <c r="S128" s="461"/>
      <c r="T128" s="461"/>
      <c r="U128" s="46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66" t="s">
        <v>228</v>
      </c>
      <c r="D129" s="107">
        <v>5.03</v>
      </c>
      <c r="E129" s="107"/>
      <c r="F129" s="107"/>
      <c r="G129" s="127"/>
      <c r="H129" s="47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1"/>
      <c r="P129" s="461"/>
      <c r="Q129" s="461"/>
      <c r="R129" s="461"/>
      <c r="S129" s="461"/>
      <c r="T129" s="461"/>
      <c r="U129" s="46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66" t="s">
        <v>212</v>
      </c>
      <c r="D130" s="107">
        <v>5.03</v>
      </c>
      <c r="E130" s="107"/>
      <c r="F130" s="107"/>
      <c r="G130" s="127"/>
      <c r="H130" s="47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1"/>
      <c r="P130" s="461"/>
      <c r="Q130" s="461"/>
      <c r="R130" s="461"/>
      <c r="S130" s="461"/>
      <c r="T130" s="461"/>
      <c r="U130" s="46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66" t="s">
        <v>203</v>
      </c>
      <c r="D131" s="107">
        <v>5.03</v>
      </c>
      <c r="E131" s="107"/>
      <c r="F131" s="107"/>
      <c r="G131" s="127"/>
      <c r="H131" s="47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1"/>
      <c r="P131" s="461"/>
      <c r="Q131" s="461"/>
      <c r="R131" s="461"/>
      <c r="S131" s="461"/>
      <c r="T131" s="461"/>
      <c r="U131" s="46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66" t="s">
        <v>186</v>
      </c>
      <c r="D132" s="107">
        <v>5.03</v>
      </c>
      <c r="E132" s="107"/>
      <c r="F132" s="107"/>
      <c r="G132" s="127"/>
      <c r="H132" s="47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1"/>
      <c r="P132" s="461"/>
      <c r="Q132" s="461"/>
      <c r="R132" s="461"/>
      <c r="S132" s="461"/>
      <c r="T132" s="461"/>
      <c r="U132" s="46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66" t="s">
        <v>228</v>
      </c>
      <c r="D133" s="107">
        <v>5.03</v>
      </c>
      <c r="E133" s="107"/>
      <c r="F133" s="107"/>
      <c r="G133" s="127"/>
      <c r="H133" s="47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1"/>
      <c r="P133" s="461"/>
      <c r="Q133" s="461"/>
      <c r="R133" s="461"/>
      <c r="S133" s="461"/>
      <c r="T133" s="461"/>
      <c r="U133" s="46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66" t="s">
        <v>199</v>
      </c>
      <c r="D134" s="107">
        <v>5.03</v>
      </c>
      <c r="E134" s="107"/>
      <c r="F134" s="107"/>
      <c r="G134" s="127"/>
      <c r="H134" s="47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1"/>
      <c r="P134" s="461"/>
      <c r="Q134" s="461"/>
      <c r="R134" s="461"/>
      <c r="S134" s="461"/>
      <c r="T134" s="461"/>
      <c r="U134" s="46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7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1"/>
      <c r="P135" s="461"/>
      <c r="Q135" s="461"/>
      <c r="R135" s="461"/>
      <c r="S135" s="461"/>
      <c r="T135" s="461"/>
      <c r="U135" s="46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7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1"/>
      <c r="P136" s="461"/>
      <c r="Q136" s="461"/>
      <c r="R136" s="461"/>
      <c r="S136" s="461"/>
      <c r="T136" s="461"/>
      <c r="U136" s="46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68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7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1"/>
      <c r="P138" s="461"/>
      <c r="Q138" s="461"/>
      <c r="R138" s="461"/>
      <c r="S138" s="461"/>
      <c r="T138" s="461"/>
      <c r="U138" s="46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7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1"/>
      <c r="P139" s="461"/>
      <c r="Q139" s="461"/>
      <c r="R139" s="461"/>
      <c r="S139" s="461"/>
      <c r="T139" s="461"/>
      <c r="U139" s="46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7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1"/>
      <c r="P140" s="461"/>
      <c r="Q140" s="461"/>
      <c r="R140" s="461"/>
      <c r="S140" s="461"/>
      <c r="T140" s="461"/>
      <c r="U140" s="46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7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1"/>
      <c r="P141" s="461"/>
      <c r="Q141" s="461"/>
      <c r="R141" s="461"/>
      <c r="S141" s="461"/>
      <c r="T141" s="461"/>
      <c r="U141" s="46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7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1"/>
      <c r="P142" s="461"/>
      <c r="Q142" s="461"/>
      <c r="R142" s="461"/>
      <c r="S142" s="461"/>
      <c r="T142" s="461"/>
      <c r="U142" s="46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7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1"/>
      <c r="P143" s="461"/>
      <c r="Q143" s="461"/>
      <c r="R143" s="461"/>
      <c r="S143" s="461"/>
      <c r="T143" s="461"/>
      <c r="U143" s="461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7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1"/>
      <c r="P144" s="461"/>
      <c r="Q144" s="461"/>
      <c r="R144" s="461"/>
      <c r="S144" s="461"/>
      <c r="T144" s="461"/>
      <c r="U144" s="461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7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1"/>
      <c r="P145" s="461"/>
      <c r="Q145" s="461"/>
      <c r="R145" s="461"/>
      <c r="S145" s="461"/>
      <c r="T145" s="461"/>
      <c r="U145" s="461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7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1"/>
      <c r="P146" s="461"/>
      <c r="Q146" s="461"/>
      <c r="R146" s="461"/>
      <c r="S146" s="461"/>
      <c r="T146" s="461"/>
      <c r="U146" s="461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7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1"/>
      <c r="P147" s="461"/>
      <c r="Q147" s="461"/>
      <c r="R147" s="461"/>
      <c r="S147" s="461"/>
      <c r="T147" s="461"/>
      <c r="U147" s="46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68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60"/>
      <c r="D149" s="107">
        <v>3.65</v>
      </c>
      <c r="E149" s="107"/>
      <c r="F149" s="105"/>
      <c r="G149" s="127"/>
      <c r="H149" s="470">
        <f t="shared" ref="H149:H162" si="40">D149*G149</f>
        <v>0</v>
      </c>
      <c r="I149" s="128"/>
      <c r="J149" s="129" t="str">
        <f t="array" ref="J149">IF(ISERROR(G149/I149),"",G149/I149)</f>
        <v/>
      </c>
      <c r="K149" s="47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1"/>
      <c r="P149" s="461"/>
      <c r="Q149" s="461"/>
      <c r="R149" s="461"/>
      <c r="S149" s="461"/>
      <c r="T149" s="461"/>
      <c r="U149" s="461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60"/>
      <c r="D150" s="107">
        <v>6.58</v>
      </c>
      <c r="E150" s="107"/>
      <c r="F150" s="107"/>
      <c r="G150" s="127"/>
      <c r="H150" s="47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1"/>
      <c r="P150" s="461"/>
      <c r="Q150" s="461"/>
      <c r="R150" s="461"/>
      <c r="S150" s="461"/>
      <c r="T150" s="461"/>
      <c r="U150" s="461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60"/>
      <c r="D151" s="107">
        <v>7.8</v>
      </c>
      <c r="E151" s="107"/>
      <c r="F151" s="107"/>
      <c r="G151" s="127"/>
      <c r="H151" s="47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1"/>
      <c r="P151" s="461"/>
      <c r="Q151" s="461"/>
      <c r="R151" s="461"/>
      <c r="S151" s="461"/>
      <c r="T151" s="461"/>
      <c r="U151" s="46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60"/>
      <c r="D152" s="107">
        <v>4.4000000000000004</v>
      </c>
      <c r="E152" s="107"/>
      <c r="F152" s="107"/>
      <c r="G152" s="127"/>
      <c r="H152" s="47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1"/>
      <c r="P152" s="461"/>
      <c r="Q152" s="461"/>
      <c r="R152" s="461"/>
      <c r="S152" s="461"/>
      <c r="T152" s="461"/>
      <c r="U152" s="461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7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1"/>
      <c r="P153" s="461"/>
      <c r="Q153" s="461"/>
      <c r="R153" s="461"/>
      <c r="S153" s="461"/>
      <c r="T153" s="461"/>
      <c r="U153" s="46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60" t="s">
        <v>239</v>
      </c>
      <c r="C154" s="460" t="s">
        <v>179</v>
      </c>
      <c r="D154" s="107">
        <v>6.04</v>
      </c>
      <c r="E154" s="107"/>
      <c r="F154" s="107"/>
      <c r="G154" s="127"/>
      <c r="H154" s="47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1"/>
      <c r="P154" s="461"/>
      <c r="Q154" s="461"/>
      <c r="R154" s="461"/>
      <c r="S154" s="461"/>
      <c r="T154" s="461"/>
      <c r="U154" s="46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60" t="s">
        <v>239</v>
      </c>
      <c r="C155" s="460" t="s">
        <v>186</v>
      </c>
      <c r="D155" s="107">
        <v>6.04</v>
      </c>
      <c r="E155" s="107"/>
      <c r="F155" s="107"/>
      <c r="G155" s="127"/>
      <c r="H155" s="47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1"/>
      <c r="P155" s="461"/>
      <c r="Q155" s="461"/>
      <c r="R155" s="461"/>
      <c r="S155" s="461"/>
      <c r="T155" s="461"/>
      <c r="U155" s="46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60" t="s">
        <v>440</v>
      </c>
      <c r="C156" s="460" t="s">
        <v>179</v>
      </c>
      <c r="D156" s="107">
        <v>6</v>
      </c>
      <c r="E156" s="107"/>
      <c r="F156" s="107"/>
      <c r="G156" s="127"/>
      <c r="H156" s="470">
        <f t="shared" si="40"/>
        <v>0</v>
      </c>
      <c r="I156" s="128"/>
      <c r="J156" s="129"/>
      <c r="K156" s="130"/>
      <c r="L156" s="128"/>
      <c r="M156" s="108"/>
      <c r="N156" s="129"/>
      <c r="O156" s="461"/>
      <c r="P156" s="461"/>
      <c r="Q156" s="461"/>
      <c r="R156" s="461"/>
      <c r="S156" s="461"/>
      <c r="T156" s="461"/>
      <c r="U156" s="46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60" t="s">
        <v>440</v>
      </c>
      <c r="C157" s="460" t="s">
        <v>60</v>
      </c>
      <c r="D157" s="107">
        <v>6</v>
      </c>
      <c r="E157" s="107"/>
      <c r="F157" s="107"/>
      <c r="G157" s="127"/>
      <c r="H157" s="47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1"/>
      <c r="P157" s="461"/>
      <c r="Q157" s="461"/>
      <c r="R157" s="461"/>
      <c r="S157" s="461"/>
      <c r="T157" s="461"/>
      <c r="U157" s="46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62" t="s">
        <v>240</v>
      </c>
      <c r="C158" s="125"/>
      <c r="D158" s="107">
        <v>7.3</v>
      </c>
      <c r="E158" s="107"/>
      <c r="F158" s="107"/>
      <c r="G158" s="127"/>
      <c r="H158" s="47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1"/>
      <c r="P158" s="461"/>
      <c r="Q158" s="461"/>
      <c r="R158" s="461"/>
      <c r="S158" s="461"/>
      <c r="T158" s="461"/>
      <c r="U158" s="46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62" t="s">
        <v>241</v>
      </c>
      <c r="C159" s="125"/>
      <c r="D159" s="107">
        <f>78*120/1000</f>
        <v>9.36</v>
      </c>
      <c r="E159" s="107"/>
      <c r="F159" s="107"/>
      <c r="G159" s="127"/>
      <c r="H159" s="47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1"/>
      <c r="P159" s="461"/>
      <c r="Q159" s="461"/>
      <c r="R159" s="461"/>
      <c r="S159" s="461"/>
      <c r="T159" s="461"/>
      <c r="U159" s="461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62" t="s">
        <v>242</v>
      </c>
      <c r="C160" s="125"/>
      <c r="D160" s="107">
        <v>4.5</v>
      </c>
      <c r="E160" s="107"/>
      <c r="F160" s="107"/>
      <c r="G160" s="127"/>
      <c r="H160" s="470">
        <f t="shared" si="40"/>
        <v>0</v>
      </c>
      <c r="I160" s="128"/>
      <c r="J160" s="129"/>
      <c r="K160" s="130"/>
      <c r="L160" s="128"/>
      <c r="M160" s="108"/>
      <c r="N160" s="129"/>
      <c r="O160" s="461"/>
      <c r="P160" s="461"/>
      <c r="Q160" s="461"/>
      <c r="R160" s="461"/>
      <c r="S160" s="461"/>
      <c r="T160" s="461"/>
      <c r="U160" s="46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62" t="s">
        <v>243</v>
      </c>
      <c r="C161" s="125"/>
      <c r="D161" s="107">
        <v>4.5</v>
      </c>
      <c r="E161" s="107"/>
      <c r="F161" s="107"/>
      <c r="G161" s="127"/>
      <c r="H161" s="470">
        <f t="shared" si="40"/>
        <v>0</v>
      </c>
      <c r="I161" s="128"/>
      <c r="J161" s="129"/>
      <c r="K161" s="130"/>
      <c r="L161" s="128"/>
      <c r="M161" s="108"/>
      <c r="N161" s="129"/>
      <c r="O161" s="461"/>
      <c r="P161" s="461"/>
      <c r="Q161" s="461"/>
      <c r="R161" s="461"/>
      <c r="S161" s="461"/>
      <c r="T161" s="461"/>
      <c r="U161" s="46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70">
        <f t="shared" si="40"/>
        <v>0</v>
      </c>
      <c r="I162" s="128"/>
      <c r="J162" s="129"/>
      <c r="K162" s="130"/>
      <c r="L162" s="128"/>
      <c r="M162" s="108"/>
      <c r="N162" s="129"/>
      <c r="O162" s="461"/>
      <c r="P162" s="461"/>
      <c r="Q162" s="461"/>
      <c r="R162" s="461"/>
      <c r="S162" s="461"/>
      <c r="T162" s="461"/>
      <c r="U162" s="461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468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359</v>
      </c>
      <c r="H164" s="152">
        <f>SUM(H28,H86,H121,H137,H148,H163)</f>
        <v>1800.4900000000002</v>
      </c>
      <c r="I164" s="152">
        <f>SUM(I28,I86,I121,I137,I148,I163)</f>
        <v>52</v>
      </c>
      <c r="J164" s="153">
        <f t="array" ref="J164">IF(ISERROR(G164/I164),"",G164/I164)</f>
        <v>6.9038461538461542</v>
      </c>
      <c r="K164" s="152">
        <f>SUM(K28,K86,K121,K137,K148,K163)</f>
        <v>59.541666666666664</v>
      </c>
      <c r="L164" s="153">
        <f>IF(ISERROR(G164/K164),"",G164/K164)</f>
        <v>6.0293911826452069</v>
      </c>
      <c r="M164" s="152">
        <f t="shared" ref="M164:AA164" si="42">SUM(M28,M86,M121,M137,M148,M163)</f>
        <v>-7.5416666666666661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67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67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67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67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67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67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67">
        <f>G164</f>
        <v>359</v>
      </c>
      <c r="C171" s="513" t="s">
        <v>269</v>
      </c>
      <c r="D171" s="512"/>
      <c r="E171" s="503">
        <f>H164</f>
        <v>1800.4900000000002</v>
      </c>
      <c r="F171" s="503"/>
      <c r="G171" s="503" t="s">
        <v>270</v>
      </c>
      <c r="H171" s="503"/>
      <c r="I171" s="531">
        <f>L164</f>
        <v>6.0293911826452069</v>
      </c>
      <c r="J171" s="531"/>
      <c r="K171" s="533" t="s">
        <v>271</v>
      </c>
      <c r="L171" s="533"/>
      <c r="M171" s="531">
        <f>J164</f>
        <v>6.9038461538461542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67">
        <f>I164+C170</f>
        <v>56</v>
      </c>
      <c r="C172" s="510" t="s">
        <v>251</v>
      </c>
      <c r="D172" s="511"/>
      <c r="E172" s="528">
        <f>K164+I170</f>
        <v>100.54166666666666</v>
      </c>
      <c r="F172" s="528"/>
      <c r="G172" s="503" t="s">
        <v>274</v>
      </c>
      <c r="H172" s="503"/>
      <c r="I172" s="531">
        <f>B172-E172</f>
        <v>-44.541666666666657</v>
      </c>
      <c r="J172" s="531"/>
      <c r="K172" s="533" t="s">
        <v>275</v>
      </c>
      <c r="L172" s="533"/>
      <c r="M172" s="534">
        <f>IF(ISERROR(I172/E172),"",I172/E172)</f>
        <v>-0.44301699129714045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67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60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62" t="s">
        <v>178</v>
      </c>
      <c r="C178" s="125" t="s">
        <v>179</v>
      </c>
      <c r="D178" s="107">
        <v>5.03</v>
      </c>
      <c r="E178" s="107"/>
      <c r="F178" s="107"/>
      <c r="G178" s="150"/>
      <c r="H178" s="47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1"/>
      <c r="P178" s="461"/>
      <c r="Q178" s="461"/>
      <c r="R178" s="461"/>
      <c r="S178" s="461"/>
      <c r="T178" s="461"/>
      <c r="U178" s="46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7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1"/>
      <c r="P179" s="461"/>
      <c r="Q179" s="461"/>
      <c r="R179" s="461"/>
      <c r="S179" s="461"/>
      <c r="T179" s="461"/>
      <c r="U179" s="46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7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1"/>
      <c r="P180" s="461"/>
      <c r="Q180" s="461"/>
      <c r="R180" s="461"/>
      <c r="S180" s="461"/>
      <c r="T180" s="461"/>
      <c r="U180" s="46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7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1"/>
      <c r="P181" s="461"/>
      <c r="Q181" s="461"/>
      <c r="R181" s="461"/>
      <c r="S181" s="461"/>
      <c r="T181" s="461"/>
      <c r="U181" s="46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7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1"/>
      <c r="P182" s="461"/>
      <c r="Q182" s="461"/>
      <c r="R182" s="461"/>
      <c r="S182" s="461"/>
      <c r="T182" s="461"/>
      <c r="U182" s="46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7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1"/>
      <c r="P183" s="461"/>
      <c r="Q183" s="461"/>
      <c r="R183" s="461"/>
      <c r="S183" s="461"/>
      <c r="T183" s="461"/>
      <c r="U183" s="46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7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1"/>
      <c r="P184" s="461"/>
      <c r="Q184" s="461"/>
      <c r="R184" s="461"/>
      <c r="S184" s="461"/>
      <c r="T184" s="461"/>
      <c r="U184" s="46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7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1"/>
      <c r="P185" s="461"/>
      <c r="Q185" s="461"/>
      <c r="R185" s="461"/>
      <c r="S185" s="461"/>
      <c r="T185" s="461"/>
      <c r="U185" s="46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70">
        <f t="shared" si="43"/>
        <v>0</v>
      </c>
      <c r="I186" s="47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1"/>
      <c r="P186" s="461"/>
      <c r="Q186" s="461"/>
      <c r="R186" s="461"/>
      <c r="S186" s="461"/>
      <c r="T186" s="461"/>
      <c r="U186" s="46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70">
        <f t="shared" si="43"/>
        <v>0</v>
      </c>
      <c r="I187" s="47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1"/>
      <c r="P187" s="461"/>
      <c r="Q187" s="461"/>
      <c r="R187" s="461"/>
      <c r="S187" s="461"/>
      <c r="T187" s="461"/>
      <c r="U187" s="46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7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1"/>
      <c r="P188" s="461"/>
      <c r="Q188" s="461"/>
      <c r="R188" s="461"/>
      <c r="S188" s="461"/>
      <c r="T188" s="461"/>
      <c r="U188" s="46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7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1"/>
      <c r="P189" s="461"/>
      <c r="Q189" s="461"/>
      <c r="R189" s="461"/>
      <c r="S189" s="461"/>
      <c r="T189" s="461"/>
      <c r="U189" s="46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7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1"/>
      <c r="P190" s="461"/>
      <c r="Q190" s="461"/>
      <c r="R190" s="461"/>
      <c r="S190" s="461"/>
      <c r="T190" s="461"/>
      <c r="U190" s="46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7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1"/>
      <c r="P191" s="461"/>
      <c r="Q191" s="461"/>
      <c r="R191" s="461"/>
      <c r="S191" s="461"/>
      <c r="T191" s="461"/>
      <c r="U191" s="46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7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1"/>
      <c r="P192" s="461"/>
      <c r="Q192" s="461"/>
      <c r="R192" s="461"/>
      <c r="S192" s="461"/>
      <c r="T192" s="461"/>
      <c r="U192" s="46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60" t="s">
        <v>190</v>
      </c>
      <c r="D193" s="107">
        <v>4.8</v>
      </c>
      <c r="E193" s="107"/>
      <c r="F193" s="107"/>
      <c r="G193" s="127"/>
      <c r="H193" s="47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1"/>
      <c r="P193" s="461"/>
      <c r="Q193" s="461"/>
      <c r="R193" s="461"/>
      <c r="S193" s="461"/>
      <c r="T193" s="461"/>
      <c r="U193" s="46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60" t="s">
        <v>187</v>
      </c>
      <c r="D194" s="107">
        <v>4.8</v>
      </c>
      <c r="E194" s="107"/>
      <c r="F194" s="107"/>
      <c r="G194" s="127"/>
      <c r="H194" s="47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1"/>
      <c r="P194" s="461"/>
      <c r="Q194" s="461"/>
      <c r="R194" s="461"/>
      <c r="S194" s="461"/>
      <c r="T194" s="461"/>
      <c r="U194" s="46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60" t="s">
        <v>179</v>
      </c>
      <c r="D195" s="107">
        <v>4.8</v>
      </c>
      <c r="E195" s="107"/>
      <c r="F195" s="107"/>
      <c r="G195" s="127"/>
      <c r="H195" s="47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1"/>
      <c r="P195" s="461"/>
      <c r="Q195" s="461"/>
      <c r="R195" s="461"/>
      <c r="S195" s="461"/>
      <c r="T195" s="461"/>
      <c r="U195" s="46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60" t="s">
        <v>199</v>
      </c>
      <c r="D196" s="107">
        <v>4.8</v>
      </c>
      <c r="E196" s="107"/>
      <c r="F196" s="107"/>
      <c r="G196" s="127"/>
      <c r="H196" s="47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1"/>
      <c r="P196" s="461"/>
      <c r="Q196" s="461"/>
      <c r="R196" s="461"/>
      <c r="S196" s="461"/>
      <c r="T196" s="461"/>
      <c r="U196" s="46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7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1"/>
      <c r="P197" s="461"/>
      <c r="Q197" s="461"/>
      <c r="R197" s="461"/>
      <c r="S197" s="461"/>
      <c r="T197" s="461"/>
      <c r="U197" s="46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7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1"/>
      <c r="P198" s="461"/>
      <c r="Q198" s="461"/>
      <c r="R198" s="461"/>
      <c r="S198" s="461"/>
      <c r="T198" s="461"/>
      <c r="U198" s="46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37" t="s">
        <v>201</v>
      </c>
      <c r="B199" s="538"/>
      <c r="C199" s="468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62" t="s">
        <v>206</v>
      </c>
      <c r="C200" s="125" t="s">
        <v>199</v>
      </c>
      <c r="D200" s="107">
        <v>5.03</v>
      </c>
      <c r="E200" s="107"/>
      <c r="F200" s="107"/>
      <c r="G200" s="127"/>
      <c r="H200" s="47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5"/>
      <c r="P200" s="465"/>
      <c r="Q200" s="465"/>
      <c r="R200" s="465"/>
      <c r="S200" s="465"/>
      <c r="T200" s="465"/>
      <c r="U200" s="465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62" t="s">
        <v>425</v>
      </c>
      <c r="C201" s="183" t="s">
        <v>427</v>
      </c>
      <c r="D201" s="107">
        <v>5.03</v>
      </c>
      <c r="E201" s="107"/>
      <c r="F201" s="107"/>
      <c r="G201" s="127"/>
      <c r="H201" s="47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5"/>
      <c r="P201" s="465"/>
      <c r="Q201" s="465"/>
      <c r="R201" s="465"/>
      <c r="S201" s="465"/>
      <c r="T201" s="465"/>
      <c r="U201" s="46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62" t="s">
        <v>206</v>
      </c>
      <c r="C202" s="125" t="s">
        <v>186</v>
      </c>
      <c r="D202" s="107">
        <v>5.03</v>
      </c>
      <c r="E202" s="107"/>
      <c r="F202" s="107"/>
      <c r="G202" s="127"/>
      <c r="H202" s="47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5"/>
      <c r="P202" s="465"/>
      <c r="Q202" s="465"/>
      <c r="R202" s="465"/>
      <c r="S202" s="465"/>
      <c r="T202" s="465"/>
      <c r="U202" s="46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62" t="s">
        <v>206</v>
      </c>
      <c r="C203" s="125" t="s">
        <v>203</v>
      </c>
      <c r="D203" s="107">
        <v>5.03</v>
      </c>
      <c r="E203" s="107"/>
      <c r="F203" s="107"/>
      <c r="G203" s="127"/>
      <c r="H203" s="47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5"/>
      <c r="P203" s="465"/>
      <c r="Q203" s="465"/>
      <c r="R203" s="465"/>
      <c r="S203" s="465"/>
      <c r="T203" s="465"/>
      <c r="U203" s="465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62" t="s">
        <v>206</v>
      </c>
      <c r="C204" s="125" t="s">
        <v>207</v>
      </c>
      <c r="D204" s="107">
        <v>5.03</v>
      </c>
      <c r="E204" s="107"/>
      <c r="F204" s="107"/>
      <c r="G204" s="127"/>
      <c r="H204" s="47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5"/>
      <c r="P204" s="465"/>
      <c r="Q204" s="465"/>
      <c r="R204" s="465"/>
      <c r="S204" s="465"/>
      <c r="T204" s="465"/>
      <c r="U204" s="46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62" t="s">
        <v>414</v>
      </c>
      <c r="C205" s="183" t="s">
        <v>415</v>
      </c>
      <c r="D205" s="107">
        <v>5.03</v>
      </c>
      <c r="E205" s="107"/>
      <c r="F205" s="107"/>
      <c r="G205" s="127"/>
      <c r="H205" s="47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5"/>
      <c r="P205" s="465"/>
      <c r="Q205" s="465"/>
      <c r="R205" s="465"/>
      <c r="S205" s="465"/>
      <c r="T205" s="465"/>
      <c r="U205" s="46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62" t="s">
        <v>414</v>
      </c>
      <c r="C206" s="183" t="s">
        <v>416</v>
      </c>
      <c r="D206" s="107">
        <v>5.03</v>
      </c>
      <c r="E206" s="107"/>
      <c r="F206" s="107"/>
      <c r="G206" s="127"/>
      <c r="H206" s="47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5"/>
      <c r="P206" s="465"/>
      <c r="Q206" s="465"/>
      <c r="R206" s="465"/>
      <c r="S206" s="465"/>
      <c r="T206" s="465"/>
      <c r="U206" s="46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62" t="s">
        <v>414</v>
      </c>
      <c r="C207" s="183" t="s">
        <v>61</v>
      </c>
      <c r="D207" s="107">
        <v>5.03</v>
      </c>
      <c r="E207" s="107"/>
      <c r="F207" s="107"/>
      <c r="G207" s="127"/>
      <c r="H207" s="47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5"/>
      <c r="P207" s="465"/>
      <c r="Q207" s="465"/>
      <c r="R207" s="465"/>
      <c r="S207" s="465"/>
      <c r="T207" s="465"/>
      <c r="U207" s="46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62" t="s">
        <v>208</v>
      </c>
      <c r="C208" s="125" t="s">
        <v>179</v>
      </c>
      <c r="D208" s="107">
        <v>5.08</v>
      </c>
      <c r="E208" s="107"/>
      <c r="F208" s="107"/>
      <c r="G208" s="127"/>
      <c r="H208" s="47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5"/>
      <c r="P208" s="465"/>
      <c r="Q208" s="465"/>
      <c r="R208" s="465"/>
      <c r="S208" s="465"/>
      <c r="T208" s="465"/>
      <c r="U208" s="46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62" t="s">
        <v>208</v>
      </c>
      <c r="C209" s="125" t="s">
        <v>204</v>
      </c>
      <c r="D209" s="107">
        <v>5.08</v>
      </c>
      <c r="E209" s="107"/>
      <c r="F209" s="107"/>
      <c r="G209" s="127"/>
      <c r="H209" s="47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5"/>
      <c r="P209" s="465"/>
      <c r="Q209" s="465"/>
      <c r="R209" s="465"/>
      <c r="S209" s="465"/>
      <c r="T209" s="465"/>
      <c r="U209" s="46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62" t="s">
        <v>208</v>
      </c>
      <c r="C210" s="125" t="s">
        <v>205</v>
      </c>
      <c r="D210" s="107">
        <v>5.08</v>
      </c>
      <c r="E210" s="107"/>
      <c r="F210" s="107"/>
      <c r="G210" s="127"/>
      <c r="H210" s="47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5"/>
      <c r="P210" s="465"/>
      <c r="Q210" s="465"/>
      <c r="R210" s="465"/>
      <c r="S210" s="465"/>
      <c r="T210" s="465"/>
      <c r="U210" s="46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62" t="s">
        <v>208</v>
      </c>
      <c r="C211" s="125" t="s">
        <v>186</v>
      </c>
      <c r="D211" s="107">
        <v>5.08</v>
      </c>
      <c r="E211" s="107"/>
      <c r="F211" s="107"/>
      <c r="G211" s="127"/>
      <c r="H211" s="47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5"/>
      <c r="P211" s="465"/>
      <c r="Q211" s="465"/>
      <c r="R211" s="465"/>
      <c r="S211" s="465"/>
      <c r="T211" s="465"/>
      <c r="U211" s="46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62" t="s">
        <v>208</v>
      </c>
      <c r="C212" s="125" t="s">
        <v>203</v>
      </c>
      <c r="D212" s="107">
        <v>5.08</v>
      </c>
      <c r="E212" s="107"/>
      <c r="F212" s="107"/>
      <c r="G212" s="127"/>
      <c r="H212" s="47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5"/>
      <c r="P212" s="465"/>
      <c r="Q212" s="465"/>
      <c r="R212" s="465"/>
      <c r="S212" s="465"/>
      <c r="T212" s="465"/>
      <c r="U212" s="46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62" t="s">
        <v>208</v>
      </c>
      <c r="C213" s="125" t="s">
        <v>199</v>
      </c>
      <c r="D213" s="107">
        <v>5.08</v>
      </c>
      <c r="E213" s="107"/>
      <c r="F213" s="107"/>
      <c r="G213" s="127"/>
      <c r="H213" s="47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1"/>
      <c r="P213" s="461"/>
      <c r="Q213" s="461"/>
      <c r="R213" s="461"/>
      <c r="S213" s="461"/>
      <c r="T213" s="461"/>
      <c r="U213" s="46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62" t="s">
        <v>208</v>
      </c>
      <c r="C214" s="125" t="s">
        <v>187</v>
      </c>
      <c r="D214" s="107">
        <v>5.08</v>
      </c>
      <c r="E214" s="107"/>
      <c r="F214" s="107"/>
      <c r="G214" s="127"/>
      <c r="H214" s="47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5"/>
      <c r="P214" s="465"/>
      <c r="Q214" s="465"/>
      <c r="R214" s="465"/>
      <c r="S214" s="465"/>
      <c r="T214" s="465"/>
      <c r="U214" s="46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62" t="s">
        <v>208</v>
      </c>
      <c r="C215" s="125" t="s">
        <v>207</v>
      </c>
      <c r="D215" s="107">
        <v>5.08</v>
      </c>
      <c r="E215" s="107"/>
      <c r="F215" s="107"/>
      <c r="G215" s="127"/>
      <c r="H215" s="47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1"/>
      <c r="P215" s="461"/>
      <c r="Q215" s="461"/>
      <c r="R215" s="461"/>
      <c r="S215" s="461"/>
      <c r="T215" s="461"/>
      <c r="U215" s="46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462" t="s">
        <v>209</v>
      </c>
      <c r="C216" s="125" t="s">
        <v>194</v>
      </c>
      <c r="D216" s="107">
        <v>5.03</v>
      </c>
      <c r="E216" s="107"/>
      <c r="F216" s="107"/>
      <c r="G216" s="127"/>
      <c r="H216" s="47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5"/>
      <c r="P216" s="465"/>
      <c r="Q216" s="465"/>
      <c r="R216" s="465"/>
      <c r="S216" s="465"/>
      <c r="T216" s="465"/>
      <c r="U216" s="46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462" t="s">
        <v>209</v>
      </c>
      <c r="C217" s="125" t="s">
        <v>179</v>
      </c>
      <c r="D217" s="107">
        <v>5.03</v>
      </c>
      <c r="E217" s="107"/>
      <c r="F217" s="107"/>
      <c r="G217" s="127"/>
      <c r="H217" s="47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5"/>
      <c r="P217" s="465"/>
      <c r="Q217" s="465"/>
      <c r="R217" s="465"/>
      <c r="S217" s="465"/>
      <c r="T217" s="465"/>
      <c r="U217" s="46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62" t="s">
        <v>209</v>
      </c>
      <c r="C218" s="125" t="s">
        <v>195</v>
      </c>
      <c r="D218" s="107">
        <v>5.03</v>
      </c>
      <c r="E218" s="107"/>
      <c r="F218" s="107"/>
      <c r="G218" s="127"/>
      <c r="H218" s="47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5"/>
      <c r="P218" s="465"/>
      <c r="Q218" s="465"/>
      <c r="R218" s="465"/>
      <c r="S218" s="465"/>
      <c r="T218" s="465"/>
      <c r="U218" s="46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62" t="s">
        <v>209</v>
      </c>
      <c r="C219" s="125" t="s">
        <v>204</v>
      </c>
      <c r="D219" s="107">
        <v>5.03</v>
      </c>
      <c r="E219" s="107"/>
      <c r="F219" s="107"/>
      <c r="G219" s="127"/>
      <c r="H219" s="47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5"/>
      <c r="P219" s="465"/>
      <c r="Q219" s="465"/>
      <c r="R219" s="465"/>
      <c r="S219" s="465"/>
      <c r="T219" s="465"/>
      <c r="U219" s="46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62" t="s">
        <v>382</v>
      </c>
      <c r="C220" s="183" t="s">
        <v>383</v>
      </c>
      <c r="D220" s="107">
        <v>5.03</v>
      </c>
      <c r="E220" s="107"/>
      <c r="F220" s="107"/>
      <c r="G220" s="127"/>
      <c r="H220" s="47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5"/>
      <c r="P220" s="465"/>
      <c r="Q220" s="465"/>
      <c r="R220" s="465"/>
      <c r="S220" s="465"/>
      <c r="T220" s="465"/>
      <c r="U220" s="46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62" t="s">
        <v>382</v>
      </c>
      <c r="C221" s="183" t="s">
        <v>384</v>
      </c>
      <c r="D221" s="107">
        <v>5.03</v>
      </c>
      <c r="E221" s="107"/>
      <c r="F221" s="107"/>
      <c r="G221" s="127"/>
      <c r="H221" s="47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5"/>
      <c r="P221" s="465"/>
      <c r="Q221" s="465"/>
      <c r="R221" s="465"/>
      <c r="S221" s="465"/>
      <c r="T221" s="465"/>
      <c r="U221" s="46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62" t="s">
        <v>382</v>
      </c>
      <c r="C222" s="183" t="s">
        <v>389</v>
      </c>
      <c r="D222" s="107">
        <v>5.03</v>
      </c>
      <c r="E222" s="107"/>
      <c r="F222" s="107"/>
      <c r="G222" s="127"/>
      <c r="H222" s="47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5"/>
      <c r="P222" s="465"/>
      <c r="Q222" s="465"/>
      <c r="R222" s="465"/>
      <c r="S222" s="465"/>
      <c r="T222" s="465"/>
      <c r="U222" s="46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62" t="s">
        <v>382</v>
      </c>
      <c r="C223" s="183" t="s">
        <v>391</v>
      </c>
      <c r="D223" s="107">
        <v>5.03</v>
      </c>
      <c r="E223" s="107"/>
      <c r="F223" s="107"/>
      <c r="G223" s="127"/>
      <c r="H223" s="47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5"/>
      <c r="P223" s="465"/>
      <c r="Q223" s="465"/>
      <c r="R223" s="465"/>
      <c r="S223" s="465"/>
      <c r="T223" s="465"/>
      <c r="U223" s="46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62" t="s">
        <v>418</v>
      </c>
      <c r="C224" s="183" t="s">
        <v>364</v>
      </c>
      <c r="D224" s="107">
        <v>5.03</v>
      </c>
      <c r="E224" s="107"/>
      <c r="F224" s="107"/>
      <c r="G224" s="127"/>
      <c r="H224" s="47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5"/>
      <c r="P224" s="465"/>
      <c r="Q224" s="465"/>
      <c r="R224" s="465"/>
      <c r="S224" s="465"/>
      <c r="T224" s="465"/>
      <c r="U224" s="46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62" t="s">
        <v>418</v>
      </c>
      <c r="C225" s="183" t="s">
        <v>365</v>
      </c>
      <c r="D225" s="107">
        <v>5.03</v>
      </c>
      <c r="E225" s="107"/>
      <c r="F225" s="107"/>
      <c r="G225" s="127"/>
      <c r="H225" s="47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5"/>
      <c r="P225" s="465"/>
      <c r="Q225" s="465"/>
      <c r="R225" s="465"/>
      <c r="S225" s="465"/>
      <c r="T225" s="465"/>
      <c r="U225" s="46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62" t="s">
        <v>418</v>
      </c>
      <c r="C226" s="183" t="s">
        <v>366</v>
      </c>
      <c r="D226" s="107">
        <v>5.03</v>
      </c>
      <c r="E226" s="107"/>
      <c r="F226" s="107"/>
      <c r="G226" s="127"/>
      <c r="H226" s="47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5"/>
      <c r="P226" s="465"/>
      <c r="Q226" s="465"/>
      <c r="R226" s="465"/>
      <c r="S226" s="465"/>
      <c r="T226" s="465"/>
      <c r="U226" s="46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62" t="s">
        <v>418</v>
      </c>
      <c r="C227" s="183" t="s">
        <v>367</v>
      </c>
      <c r="D227" s="107">
        <v>5.03</v>
      </c>
      <c r="E227" s="107"/>
      <c r="F227" s="107"/>
      <c r="G227" s="127"/>
      <c r="H227" s="47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5"/>
      <c r="P227" s="465"/>
      <c r="Q227" s="465"/>
      <c r="R227" s="465"/>
      <c r="S227" s="465"/>
      <c r="T227" s="465"/>
      <c r="U227" s="46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7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1"/>
      <c r="P228" s="461"/>
      <c r="Q228" s="461"/>
      <c r="R228" s="461"/>
      <c r="S228" s="461"/>
      <c r="T228" s="461"/>
      <c r="U228" s="46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7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1"/>
      <c r="P229" s="461"/>
      <c r="Q229" s="461"/>
      <c r="R229" s="461"/>
      <c r="S229" s="461"/>
      <c r="T229" s="461"/>
      <c r="U229" s="46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7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1"/>
      <c r="P230" s="461"/>
      <c r="Q230" s="461"/>
      <c r="R230" s="461"/>
      <c r="S230" s="461"/>
      <c r="T230" s="461"/>
      <c r="U230" s="46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7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1"/>
      <c r="P231" s="461"/>
      <c r="Q231" s="461"/>
      <c r="R231" s="461"/>
      <c r="S231" s="461"/>
      <c r="T231" s="461"/>
      <c r="U231" s="46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7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1"/>
      <c r="P232" s="461"/>
      <c r="Q232" s="461"/>
      <c r="R232" s="461"/>
      <c r="S232" s="461"/>
      <c r="T232" s="461"/>
      <c r="U232" s="46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7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1"/>
      <c r="P233" s="461"/>
      <c r="Q233" s="461"/>
      <c r="R233" s="461"/>
      <c r="S233" s="461"/>
      <c r="T233" s="461"/>
      <c r="U233" s="46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7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1"/>
      <c r="P234" s="461"/>
      <c r="Q234" s="461"/>
      <c r="R234" s="461"/>
      <c r="S234" s="461"/>
      <c r="T234" s="461"/>
      <c r="U234" s="46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7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1"/>
      <c r="P235" s="461"/>
      <c r="Q235" s="461"/>
      <c r="R235" s="461"/>
      <c r="S235" s="461"/>
      <c r="T235" s="461"/>
      <c r="U235" s="46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7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1"/>
      <c r="P236" s="461"/>
      <c r="Q236" s="461"/>
      <c r="R236" s="461"/>
      <c r="S236" s="461"/>
      <c r="T236" s="461"/>
      <c r="U236" s="46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7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1"/>
      <c r="P237" s="461"/>
      <c r="Q237" s="461"/>
      <c r="R237" s="461"/>
      <c r="S237" s="461"/>
      <c r="T237" s="461"/>
      <c r="U237" s="46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7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1"/>
      <c r="P238" s="461"/>
      <c r="Q238" s="461"/>
      <c r="R238" s="461"/>
      <c r="S238" s="461"/>
      <c r="T238" s="461"/>
      <c r="U238" s="46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7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1"/>
      <c r="P239" s="461"/>
      <c r="Q239" s="461"/>
      <c r="R239" s="461"/>
      <c r="S239" s="461"/>
      <c r="T239" s="461"/>
      <c r="U239" s="46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7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1"/>
      <c r="P240" s="461"/>
      <c r="Q240" s="461"/>
      <c r="R240" s="461"/>
      <c r="S240" s="461"/>
      <c r="T240" s="461"/>
      <c r="U240" s="46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7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1"/>
      <c r="P241" s="461"/>
      <c r="Q241" s="461"/>
      <c r="R241" s="461"/>
      <c r="S241" s="461"/>
      <c r="T241" s="461"/>
      <c r="U241" s="46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7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1"/>
      <c r="P242" s="461"/>
      <c r="Q242" s="461"/>
      <c r="R242" s="461"/>
      <c r="S242" s="461"/>
      <c r="T242" s="461"/>
      <c r="U242" s="46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7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1"/>
      <c r="P243" s="461"/>
      <c r="Q243" s="461"/>
      <c r="R243" s="461"/>
      <c r="S243" s="461"/>
      <c r="T243" s="461"/>
      <c r="U243" s="46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7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1"/>
      <c r="P244" s="461"/>
      <c r="Q244" s="461"/>
      <c r="R244" s="461"/>
      <c r="S244" s="461"/>
      <c r="T244" s="461"/>
      <c r="U244" s="46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7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1"/>
      <c r="P245" s="461"/>
      <c r="Q245" s="461"/>
      <c r="R245" s="461"/>
      <c r="S245" s="461"/>
      <c r="T245" s="461"/>
      <c r="U245" s="46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7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1"/>
      <c r="P246" s="461"/>
      <c r="Q246" s="461"/>
      <c r="R246" s="461"/>
      <c r="S246" s="461"/>
      <c r="T246" s="461"/>
      <c r="U246" s="46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7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1"/>
      <c r="P247" s="461"/>
      <c r="Q247" s="461"/>
      <c r="R247" s="461"/>
      <c r="S247" s="461"/>
      <c r="T247" s="461"/>
      <c r="U247" s="46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7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1"/>
      <c r="P248" s="461"/>
      <c r="Q248" s="461"/>
      <c r="R248" s="461"/>
      <c r="S248" s="461"/>
      <c r="T248" s="461"/>
      <c r="U248" s="46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7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1"/>
      <c r="P249" s="461"/>
      <c r="Q249" s="461"/>
      <c r="R249" s="461"/>
      <c r="S249" s="461"/>
      <c r="T249" s="461"/>
      <c r="U249" s="46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7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1"/>
      <c r="P250" s="461"/>
      <c r="Q250" s="461"/>
      <c r="R250" s="461"/>
      <c r="S250" s="461"/>
      <c r="T250" s="461"/>
      <c r="U250" s="46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7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1"/>
      <c r="P251" s="461"/>
      <c r="Q251" s="461"/>
      <c r="R251" s="461"/>
      <c r="S251" s="461"/>
      <c r="T251" s="461"/>
      <c r="U251" s="46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7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1"/>
      <c r="P252" s="461"/>
      <c r="Q252" s="461"/>
      <c r="R252" s="461"/>
      <c r="S252" s="461"/>
      <c r="T252" s="461"/>
      <c r="U252" s="46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7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1"/>
      <c r="P253" s="461"/>
      <c r="Q253" s="461"/>
      <c r="R253" s="461"/>
      <c r="S253" s="461"/>
      <c r="T253" s="461"/>
      <c r="U253" s="46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7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1"/>
      <c r="P254" s="461"/>
      <c r="Q254" s="461"/>
      <c r="R254" s="461"/>
      <c r="S254" s="461"/>
      <c r="T254" s="461"/>
      <c r="U254" s="46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7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1"/>
      <c r="P255" s="461"/>
      <c r="Q255" s="461"/>
      <c r="R255" s="461"/>
      <c r="S255" s="461"/>
      <c r="T255" s="461"/>
      <c r="U255" s="46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7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1"/>
      <c r="P256" s="461"/>
      <c r="Q256" s="461"/>
      <c r="R256" s="461"/>
      <c r="S256" s="461"/>
      <c r="T256" s="461"/>
      <c r="U256" s="46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45" t="s">
        <v>216</v>
      </c>
      <c r="B257" s="545"/>
      <c r="C257" s="468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62" t="s">
        <v>217</v>
      </c>
      <c r="C258" s="125" t="s">
        <v>179</v>
      </c>
      <c r="D258" s="107">
        <v>5.03</v>
      </c>
      <c r="E258" s="107"/>
      <c r="F258" s="107"/>
      <c r="G258" s="127"/>
      <c r="H258" s="47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1"/>
      <c r="P258" s="461"/>
      <c r="Q258" s="461"/>
      <c r="R258" s="461"/>
      <c r="S258" s="461"/>
      <c r="T258" s="461"/>
      <c r="U258" s="46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62" t="s">
        <v>217</v>
      </c>
      <c r="C259" s="125" t="s">
        <v>186</v>
      </c>
      <c r="D259" s="107">
        <v>5.03</v>
      </c>
      <c r="E259" s="107"/>
      <c r="F259" s="107"/>
      <c r="G259" s="127"/>
      <c r="H259" s="47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1"/>
      <c r="P259" s="461"/>
      <c r="Q259" s="461"/>
      <c r="R259" s="461"/>
      <c r="S259" s="461"/>
      <c r="T259" s="461"/>
      <c r="U259" s="46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62" t="s">
        <v>217</v>
      </c>
      <c r="C260" s="125" t="s">
        <v>204</v>
      </c>
      <c r="D260" s="107">
        <v>5.03</v>
      </c>
      <c r="E260" s="107"/>
      <c r="F260" s="107"/>
      <c r="G260" s="127"/>
      <c r="H260" s="47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1"/>
      <c r="P260" s="461"/>
      <c r="Q260" s="461"/>
      <c r="R260" s="461"/>
      <c r="S260" s="461"/>
      <c r="T260" s="461"/>
      <c r="U260" s="46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7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1"/>
      <c r="P261" s="461"/>
      <c r="Q261" s="461"/>
      <c r="R261" s="461"/>
      <c r="S261" s="461"/>
      <c r="T261" s="461"/>
      <c r="U261" s="46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7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1"/>
      <c r="P262" s="461"/>
      <c r="Q262" s="461"/>
      <c r="R262" s="461"/>
      <c r="S262" s="461"/>
      <c r="T262" s="461"/>
      <c r="U262" s="46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7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1"/>
      <c r="P263" s="461"/>
      <c r="Q263" s="461"/>
      <c r="R263" s="461"/>
      <c r="S263" s="461"/>
      <c r="T263" s="461"/>
      <c r="U263" s="46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7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1"/>
      <c r="P264" s="461"/>
      <c r="Q264" s="461"/>
      <c r="R264" s="461"/>
      <c r="S264" s="461"/>
      <c r="T264" s="461"/>
      <c r="U264" s="46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7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1"/>
      <c r="P265" s="461"/>
      <c r="Q265" s="461"/>
      <c r="R265" s="461"/>
      <c r="S265" s="461"/>
      <c r="T265" s="461"/>
      <c r="U265" s="46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7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1"/>
      <c r="P266" s="461"/>
      <c r="Q266" s="461"/>
      <c r="R266" s="461"/>
      <c r="S266" s="461"/>
      <c r="T266" s="461"/>
      <c r="U266" s="46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7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1"/>
      <c r="P267" s="461"/>
      <c r="Q267" s="461"/>
      <c r="R267" s="461"/>
      <c r="S267" s="461"/>
      <c r="T267" s="461"/>
      <c r="U267" s="46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7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1"/>
      <c r="P268" s="461"/>
      <c r="Q268" s="461"/>
      <c r="R268" s="461"/>
      <c r="S268" s="461"/>
      <c r="T268" s="461"/>
      <c r="U268" s="46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7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1"/>
      <c r="P269" s="461"/>
      <c r="Q269" s="461"/>
      <c r="R269" s="461"/>
      <c r="S269" s="461"/>
      <c r="T269" s="461"/>
      <c r="U269" s="46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7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1"/>
      <c r="P270" s="461"/>
      <c r="Q270" s="461"/>
      <c r="R270" s="461"/>
      <c r="S270" s="461"/>
      <c r="T270" s="461"/>
      <c r="U270" s="46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7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1"/>
      <c r="P271" s="461"/>
      <c r="Q271" s="461"/>
      <c r="R271" s="461"/>
      <c r="S271" s="461"/>
      <c r="T271" s="461"/>
      <c r="U271" s="46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7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1"/>
      <c r="P272" s="461"/>
      <c r="Q272" s="461"/>
      <c r="R272" s="461"/>
      <c r="S272" s="461"/>
      <c r="T272" s="461"/>
      <c r="U272" s="46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7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1"/>
      <c r="P273" s="461"/>
      <c r="Q273" s="461"/>
      <c r="R273" s="461"/>
      <c r="S273" s="461"/>
      <c r="T273" s="461"/>
      <c r="U273" s="46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62" t="s">
        <v>222</v>
      </c>
      <c r="C274" s="125" t="s">
        <v>181</v>
      </c>
      <c r="D274" s="107">
        <v>9.36</v>
      </c>
      <c r="E274" s="107"/>
      <c r="F274" s="107"/>
      <c r="G274" s="127"/>
      <c r="H274" s="47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1"/>
      <c r="P274" s="461"/>
      <c r="Q274" s="461"/>
      <c r="R274" s="461"/>
      <c r="S274" s="461"/>
      <c r="T274" s="461"/>
      <c r="U274" s="46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62" t="s">
        <v>222</v>
      </c>
      <c r="C275" s="125" t="s">
        <v>179</v>
      </c>
      <c r="D275" s="107">
        <v>9.36</v>
      </c>
      <c r="E275" s="107"/>
      <c r="F275" s="107"/>
      <c r="G275" s="127"/>
      <c r="H275" s="47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1"/>
      <c r="P275" s="461"/>
      <c r="Q275" s="461"/>
      <c r="R275" s="461"/>
      <c r="S275" s="461"/>
      <c r="T275" s="461"/>
      <c r="U275" s="46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62" t="s">
        <v>222</v>
      </c>
      <c r="C276" s="125" t="s">
        <v>221</v>
      </c>
      <c r="D276" s="107">
        <v>9.36</v>
      </c>
      <c r="E276" s="107"/>
      <c r="F276" s="107"/>
      <c r="G276" s="127"/>
      <c r="H276" s="47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1"/>
      <c r="P276" s="461"/>
      <c r="Q276" s="461"/>
      <c r="R276" s="461"/>
      <c r="S276" s="461"/>
      <c r="T276" s="461"/>
      <c r="U276" s="46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62" t="s">
        <v>222</v>
      </c>
      <c r="C277" s="125" t="s">
        <v>186</v>
      </c>
      <c r="D277" s="107">
        <v>9.36</v>
      </c>
      <c r="E277" s="107"/>
      <c r="F277" s="107"/>
      <c r="G277" s="127"/>
      <c r="H277" s="47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1"/>
      <c r="P277" s="461"/>
      <c r="Q277" s="461"/>
      <c r="R277" s="461"/>
      <c r="S277" s="461"/>
      <c r="T277" s="461"/>
      <c r="U277" s="46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62" t="s">
        <v>393</v>
      </c>
      <c r="C278" s="183" t="s">
        <v>395</v>
      </c>
      <c r="D278" s="107">
        <v>5</v>
      </c>
      <c r="E278" s="107"/>
      <c r="F278" s="107"/>
      <c r="G278" s="127"/>
      <c r="H278" s="47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1"/>
      <c r="P278" s="461"/>
      <c r="Q278" s="461"/>
      <c r="R278" s="461"/>
      <c r="S278" s="461"/>
      <c r="T278" s="461"/>
      <c r="U278" s="46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62" t="s">
        <v>393</v>
      </c>
      <c r="C279" s="183" t="s">
        <v>402</v>
      </c>
      <c r="D279" s="107">
        <v>5</v>
      </c>
      <c r="E279" s="107"/>
      <c r="F279" s="107"/>
      <c r="G279" s="127"/>
      <c r="H279" s="47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1"/>
      <c r="P279" s="461"/>
      <c r="Q279" s="461"/>
      <c r="R279" s="461"/>
      <c r="S279" s="461"/>
      <c r="T279" s="461"/>
      <c r="U279" s="46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62" t="s">
        <v>404</v>
      </c>
      <c r="C280" s="183" t="s">
        <v>405</v>
      </c>
      <c r="D280" s="107">
        <v>5</v>
      </c>
      <c r="E280" s="107"/>
      <c r="F280" s="107"/>
      <c r="G280" s="127"/>
      <c r="H280" s="47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1"/>
      <c r="P280" s="461"/>
      <c r="Q280" s="461"/>
      <c r="R280" s="461"/>
      <c r="S280" s="461"/>
      <c r="T280" s="461"/>
      <c r="U280" s="46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62" t="s">
        <v>342</v>
      </c>
      <c r="C281" s="183" t="s">
        <v>372</v>
      </c>
      <c r="D281" s="107">
        <v>5</v>
      </c>
      <c r="E281" s="107"/>
      <c r="F281" s="107"/>
      <c r="G281" s="127"/>
      <c r="H281" s="47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1"/>
      <c r="P281" s="461"/>
      <c r="Q281" s="461"/>
      <c r="R281" s="461"/>
      <c r="S281" s="461"/>
      <c r="T281" s="461"/>
      <c r="U281" s="46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62" t="s">
        <v>343</v>
      </c>
      <c r="C282" s="125" t="s">
        <v>345</v>
      </c>
      <c r="D282" s="107">
        <v>5</v>
      </c>
      <c r="E282" s="107"/>
      <c r="F282" s="107"/>
      <c r="G282" s="127"/>
      <c r="H282" s="47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1"/>
      <c r="P282" s="461"/>
      <c r="Q282" s="461"/>
      <c r="R282" s="461"/>
      <c r="S282" s="461"/>
      <c r="T282" s="461"/>
      <c r="U282" s="46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62" t="s">
        <v>343</v>
      </c>
      <c r="C283" s="125" t="s">
        <v>347</v>
      </c>
      <c r="D283" s="107">
        <v>5</v>
      </c>
      <c r="E283" s="107"/>
      <c r="F283" s="107"/>
      <c r="G283" s="127"/>
      <c r="H283" s="47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1"/>
      <c r="P283" s="461"/>
      <c r="Q283" s="461"/>
      <c r="R283" s="461"/>
      <c r="S283" s="461"/>
      <c r="T283" s="461"/>
      <c r="U283" s="46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7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1"/>
      <c r="P284" s="461"/>
      <c r="Q284" s="461"/>
      <c r="R284" s="461"/>
      <c r="S284" s="461"/>
      <c r="T284" s="461"/>
      <c r="U284" s="46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7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1"/>
      <c r="P285" s="461"/>
      <c r="Q285" s="461"/>
      <c r="R285" s="461"/>
      <c r="S285" s="461"/>
      <c r="T285" s="461"/>
      <c r="U285" s="46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7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1"/>
      <c r="P286" s="461"/>
      <c r="Q286" s="461"/>
      <c r="R286" s="461"/>
      <c r="S286" s="461"/>
      <c r="T286" s="461"/>
      <c r="U286" s="46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7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1"/>
      <c r="P287" s="461"/>
      <c r="Q287" s="461"/>
      <c r="R287" s="461"/>
      <c r="S287" s="461"/>
      <c r="T287" s="461"/>
      <c r="U287" s="46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7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1"/>
      <c r="P288" s="461"/>
      <c r="Q288" s="461"/>
      <c r="R288" s="461"/>
      <c r="S288" s="461"/>
      <c r="T288" s="461"/>
      <c r="U288" s="46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7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1"/>
      <c r="P289" s="461"/>
      <c r="Q289" s="461"/>
      <c r="R289" s="461"/>
      <c r="S289" s="461"/>
      <c r="T289" s="461"/>
      <c r="U289" s="46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7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1"/>
      <c r="P290" s="461"/>
      <c r="Q290" s="461"/>
      <c r="R290" s="461"/>
      <c r="S290" s="461"/>
      <c r="T290" s="461"/>
      <c r="U290" s="46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70">
        <f>D291*G291</f>
        <v>0</v>
      </c>
      <c r="I291" s="128"/>
      <c r="J291" s="129" t="str">
        <f t="array" ref="J291">IF(ISERROR(G291/I291),"",G291/I291)</f>
        <v/>
      </c>
      <c r="K291" s="47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1"/>
      <c r="P291" s="461"/>
      <c r="Q291" s="461"/>
      <c r="R291" s="461"/>
      <c r="S291" s="461"/>
      <c r="T291" s="461"/>
      <c r="U291" s="46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37" t="s">
        <v>224</v>
      </c>
      <c r="B292" s="538"/>
      <c r="C292" s="468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7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1"/>
      <c r="P293" s="461"/>
      <c r="Q293" s="461"/>
      <c r="R293" s="461"/>
      <c r="S293" s="461"/>
      <c r="T293" s="461"/>
      <c r="U293" s="46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7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1"/>
      <c r="P294" s="461"/>
      <c r="Q294" s="461"/>
      <c r="R294" s="461"/>
      <c r="S294" s="461"/>
      <c r="T294" s="461"/>
      <c r="U294" s="46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7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1"/>
      <c r="P295" s="461"/>
      <c r="Q295" s="461"/>
      <c r="R295" s="461"/>
      <c r="S295" s="461"/>
      <c r="T295" s="461"/>
      <c r="U295" s="46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7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1"/>
      <c r="P296" s="461"/>
      <c r="Q296" s="461"/>
      <c r="R296" s="461"/>
      <c r="S296" s="461"/>
      <c r="T296" s="461"/>
      <c r="U296" s="46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66" t="s">
        <v>203</v>
      </c>
      <c r="D297" s="107">
        <v>5.03</v>
      </c>
      <c r="E297" s="107"/>
      <c r="F297" s="107"/>
      <c r="G297" s="150"/>
      <c r="H297" s="47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1"/>
      <c r="P297" s="461"/>
      <c r="Q297" s="461"/>
      <c r="R297" s="461"/>
      <c r="S297" s="461"/>
      <c r="T297" s="461"/>
      <c r="U297" s="46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7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1"/>
      <c r="P298" s="461"/>
      <c r="Q298" s="461"/>
      <c r="R298" s="461"/>
      <c r="S298" s="461"/>
      <c r="T298" s="461"/>
      <c r="U298" s="46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7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1"/>
      <c r="P299" s="461"/>
      <c r="Q299" s="461"/>
      <c r="R299" s="461"/>
      <c r="S299" s="461"/>
      <c r="T299" s="461"/>
      <c r="U299" s="46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66" t="s">
        <v>228</v>
      </c>
      <c r="D300" s="107">
        <v>5.03</v>
      </c>
      <c r="E300" s="107"/>
      <c r="F300" s="107"/>
      <c r="G300" s="127"/>
      <c r="H300" s="47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1"/>
      <c r="P300" s="461"/>
      <c r="Q300" s="461"/>
      <c r="R300" s="461"/>
      <c r="S300" s="461"/>
      <c r="T300" s="461"/>
      <c r="U300" s="46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66" t="s">
        <v>212</v>
      </c>
      <c r="D301" s="107">
        <v>5.03</v>
      </c>
      <c r="E301" s="107"/>
      <c r="F301" s="107"/>
      <c r="G301" s="127"/>
      <c r="H301" s="47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1"/>
      <c r="P301" s="461"/>
      <c r="Q301" s="461"/>
      <c r="R301" s="461"/>
      <c r="S301" s="461"/>
      <c r="T301" s="461"/>
      <c r="U301" s="46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66" t="s">
        <v>203</v>
      </c>
      <c r="D302" s="107">
        <v>5.03</v>
      </c>
      <c r="E302" s="107"/>
      <c r="F302" s="107"/>
      <c r="G302" s="127"/>
      <c r="H302" s="47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1"/>
      <c r="P302" s="461"/>
      <c r="Q302" s="461"/>
      <c r="R302" s="461"/>
      <c r="S302" s="461"/>
      <c r="T302" s="461"/>
      <c r="U302" s="46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66" t="s">
        <v>186</v>
      </c>
      <c r="D303" s="107">
        <v>5.03</v>
      </c>
      <c r="E303" s="107"/>
      <c r="F303" s="107"/>
      <c r="G303" s="127"/>
      <c r="H303" s="47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1"/>
      <c r="P303" s="461"/>
      <c r="Q303" s="461"/>
      <c r="R303" s="461"/>
      <c r="S303" s="461"/>
      <c r="T303" s="461"/>
      <c r="U303" s="46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66" t="s">
        <v>228</v>
      </c>
      <c r="D304" s="107">
        <v>5.03</v>
      </c>
      <c r="E304" s="107"/>
      <c r="F304" s="107"/>
      <c r="G304" s="127"/>
      <c r="H304" s="47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1"/>
      <c r="P304" s="461"/>
      <c r="Q304" s="461"/>
      <c r="R304" s="461"/>
      <c r="S304" s="461"/>
      <c r="T304" s="461"/>
      <c r="U304" s="46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66" t="s">
        <v>199</v>
      </c>
      <c r="D305" s="107">
        <v>5.03</v>
      </c>
      <c r="E305" s="107"/>
      <c r="F305" s="107"/>
      <c r="G305" s="127"/>
      <c r="H305" s="47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1"/>
      <c r="P305" s="461"/>
      <c r="Q305" s="461"/>
      <c r="R305" s="461"/>
      <c r="S305" s="461"/>
      <c r="T305" s="461"/>
      <c r="U305" s="46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7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1"/>
      <c r="P306" s="461"/>
      <c r="Q306" s="461"/>
      <c r="R306" s="461"/>
      <c r="S306" s="461"/>
      <c r="T306" s="461"/>
      <c r="U306" s="46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7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1"/>
      <c r="P307" s="461"/>
      <c r="Q307" s="461"/>
      <c r="R307" s="461"/>
      <c r="S307" s="461"/>
      <c r="T307" s="461"/>
      <c r="U307" s="46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468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7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1"/>
      <c r="P309" s="461"/>
      <c r="Q309" s="461"/>
      <c r="R309" s="461"/>
      <c r="S309" s="461"/>
      <c r="T309" s="461"/>
      <c r="U309" s="46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7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1"/>
      <c r="P310" s="461"/>
      <c r="Q310" s="461"/>
      <c r="R310" s="461"/>
      <c r="S310" s="461"/>
      <c r="T310" s="461"/>
      <c r="U310" s="46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7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1"/>
      <c r="P311" s="461"/>
      <c r="Q311" s="461"/>
      <c r="R311" s="461"/>
      <c r="S311" s="461"/>
      <c r="T311" s="461"/>
      <c r="U311" s="46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7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1"/>
      <c r="P312" s="461"/>
      <c r="Q312" s="461"/>
      <c r="R312" s="461"/>
      <c r="S312" s="461"/>
      <c r="T312" s="461"/>
      <c r="U312" s="46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7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1"/>
      <c r="P313" s="461"/>
      <c r="Q313" s="461"/>
      <c r="R313" s="461"/>
      <c r="S313" s="461"/>
      <c r="T313" s="461"/>
      <c r="U313" s="46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7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1"/>
      <c r="P314" s="461"/>
      <c r="Q314" s="461"/>
      <c r="R314" s="461"/>
      <c r="S314" s="461"/>
      <c r="T314" s="461"/>
      <c r="U314" s="46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7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1"/>
      <c r="P315" s="461"/>
      <c r="Q315" s="461"/>
      <c r="R315" s="461"/>
      <c r="S315" s="461"/>
      <c r="T315" s="461"/>
      <c r="U315" s="46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7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1"/>
      <c r="P316" s="461"/>
      <c r="Q316" s="461"/>
      <c r="R316" s="461"/>
      <c r="S316" s="461"/>
      <c r="T316" s="461"/>
      <c r="U316" s="46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70">
        <f t="shared" si="75"/>
        <v>0</v>
      </c>
      <c r="I317" s="128"/>
      <c r="J317" s="129"/>
      <c r="K317" s="130"/>
      <c r="L317" s="128"/>
      <c r="M317" s="108"/>
      <c r="N317" s="129"/>
      <c r="O317" s="461"/>
      <c r="P317" s="461"/>
      <c r="Q317" s="461"/>
      <c r="R317" s="461"/>
      <c r="S317" s="461"/>
      <c r="T317" s="461"/>
      <c r="U317" s="46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7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1"/>
      <c r="P318" s="461"/>
      <c r="Q318" s="461"/>
      <c r="R318" s="461"/>
      <c r="S318" s="461"/>
      <c r="T318" s="461"/>
      <c r="U318" s="46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68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60"/>
      <c r="D320" s="107">
        <v>3.65</v>
      </c>
      <c r="E320" s="107"/>
      <c r="F320" s="105"/>
      <c r="G320" s="127"/>
      <c r="H320" s="470">
        <f t="shared" ref="H320:H329" si="83">D320*G320</f>
        <v>0</v>
      </c>
      <c r="I320" s="128"/>
      <c r="J320" s="129" t="str">
        <f t="array" ref="J320">IF(ISERROR(G320/I320),"",G320/I320)</f>
        <v/>
      </c>
      <c r="K320" s="47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1"/>
      <c r="P320" s="461"/>
      <c r="Q320" s="461"/>
      <c r="R320" s="461"/>
      <c r="S320" s="461"/>
      <c r="T320" s="461"/>
      <c r="U320" s="46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60"/>
      <c r="D321" s="107">
        <v>6.58</v>
      </c>
      <c r="E321" s="107"/>
      <c r="F321" s="107"/>
      <c r="G321" s="127"/>
      <c r="H321" s="47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1"/>
      <c r="P321" s="461"/>
      <c r="Q321" s="461"/>
      <c r="R321" s="461"/>
      <c r="S321" s="461"/>
      <c r="T321" s="461"/>
      <c r="U321" s="46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60"/>
      <c r="D322" s="107">
        <v>7.8</v>
      </c>
      <c r="E322" s="107"/>
      <c r="F322" s="107"/>
      <c r="G322" s="127"/>
      <c r="H322" s="47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1"/>
      <c r="P322" s="461"/>
      <c r="Q322" s="461"/>
      <c r="R322" s="461"/>
      <c r="S322" s="461"/>
      <c r="T322" s="461"/>
      <c r="U322" s="46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60"/>
      <c r="D323" s="107">
        <v>4.4000000000000004</v>
      </c>
      <c r="E323" s="107"/>
      <c r="F323" s="107"/>
      <c r="G323" s="127"/>
      <c r="H323" s="47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1"/>
      <c r="P323" s="461"/>
      <c r="Q323" s="461"/>
      <c r="R323" s="461"/>
      <c r="S323" s="461"/>
      <c r="T323" s="461"/>
      <c r="U323" s="46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60"/>
      <c r="D324" s="107"/>
      <c r="E324" s="107"/>
      <c r="F324" s="107"/>
      <c r="G324" s="127"/>
      <c r="H324" s="47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1"/>
      <c r="P324" s="461"/>
      <c r="Q324" s="461"/>
      <c r="R324" s="461"/>
      <c r="S324" s="461"/>
      <c r="T324" s="461"/>
      <c r="U324" s="46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60" t="s">
        <v>239</v>
      </c>
      <c r="C325" s="460" t="s">
        <v>179</v>
      </c>
      <c r="D325" s="107">
        <v>6.04</v>
      </c>
      <c r="E325" s="107"/>
      <c r="F325" s="107"/>
      <c r="G325" s="127"/>
      <c r="H325" s="47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1"/>
      <c r="P325" s="461"/>
      <c r="Q325" s="461"/>
      <c r="R325" s="461"/>
      <c r="S325" s="461"/>
      <c r="T325" s="461"/>
      <c r="U325" s="46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60" t="s">
        <v>239</v>
      </c>
      <c r="C326" s="460" t="s">
        <v>186</v>
      </c>
      <c r="D326" s="107">
        <v>6.04</v>
      </c>
      <c r="E326" s="107"/>
      <c r="F326" s="107"/>
      <c r="G326" s="127"/>
      <c r="H326" s="47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1"/>
      <c r="P326" s="461"/>
      <c r="Q326" s="461"/>
      <c r="R326" s="461"/>
      <c r="S326" s="461"/>
      <c r="T326" s="461"/>
      <c r="U326" s="46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60" t="s">
        <v>440</v>
      </c>
      <c r="C327" s="460" t="s">
        <v>179</v>
      </c>
      <c r="D327" s="107">
        <v>6</v>
      </c>
      <c r="E327" s="107"/>
      <c r="F327" s="107"/>
      <c r="G327" s="127"/>
      <c r="H327" s="470">
        <f t="shared" si="83"/>
        <v>0</v>
      </c>
      <c r="I327" s="128"/>
      <c r="J327" s="129"/>
      <c r="K327" s="130"/>
      <c r="L327" s="128"/>
      <c r="M327" s="108"/>
      <c r="N327" s="129"/>
      <c r="O327" s="461"/>
      <c r="P327" s="461"/>
      <c r="Q327" s="461"/>
      <c r="R327" s="461"/>
      <c r="S327" s="461"/>
      <c r="T327" s="461"/>
      <c r="U327" s="461"/>
      <c r="V327" s="131"/>
      <c r="W327" s="132"/>
      <c r="X327" s="131"/>
      <c r="Y327" s="131"/>
      <c r="Z327" s="131"/>
      <c r="AA327" s="131"/>
    </row>
    <row r="328" spans="1:27" s="311" customFormat="1" ht="20.100000000000001" customHeight="1">
      <c r="A328" s="265">
        <v>30101016</v>
      </c>
      <c r="B328" s="460" t="s">
        <v>440</v>
      </c>
      <c r="C328" s="460" t="s">
        <v>60</v>
      </c>
      <c r="D328" s="107">
        <v>6</v>
      </c>
      <c r="E328" s="107"/>
      <c r="F328" s="107">
        <v>20170214</v>
      </c>
      <c r="G328" s="127">
        <f>42+42+12</f>
        <v>96</v>
      </c>
      <c r="H328" s="470">
        <f t="shared" si="83"/>
        <v>576</v>
      </c>
      <c r="I328" s="128">
        <v>32</v>
      </c>
      <c r="J328" s="128"/>
      <c r="K328" s="130">
        <f t="array" ref="K328">IF(ISERROR(G328/L328),"",G328/L328)</f>
        <v>16</v>
      </c>
      <c r="L328" s="128">
        <v>6</v>
      </c>
      <c r="M328" s="108"/>
      <c r="N328" s="128"/>
      <c r="O328" s="461"/>
      <c r="P328" s="461"/>
      <c r="Q328" s="461"/>
      <c r="R328" s="461"/>
      <c r="S328" s="461"/>
      <c r="T328" s="461"/>
      <c r="U328" s="461"/>
      <c r="V328" s="131"/>
      <c r="W328" s="464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62" t="s">
        <v>240</v>
      </c>
      <c r="C329" s="125"/>
      <c r="D329" s="107">
        <v>7.3</v>
      </c>
      <c r="E329" s="107"/>
      <c r="F329" s="107"/>
      <c r="G329" s="127"/>
      <c r="H329" s="470">
        <f t="shared" si="83"/>
        <v>0</v>
      </c>
      <c r="I329" s="128"/>
      <c r="J329" s="129"/>
      <c r="K329" s="130"/>
      <c r="L329" s="128"/>
      <c r="M329" s="108"/>
      <c r="N329" s="129"/>
      <c r="O329" s="461"/>
      <c r="P329" s="461"/>
      <c r="Q329" s="461"/>
      <c r="R329" s="461"/>
      <c r="S329" s="461"/>
      <c r="T329" s="461"/>
      <c r="U329" s="46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62" t="s">
        <v>241</v>
      </c>
      <c r="C330" s="125"/>
      <c r="D330" s="107">
        <f>78*120/1000</f>
        <v>9.36</v>
      </c>
      <c r="E330" s="107"/>
      <c r="F330" s="107"/>
      <c r="G330" s="127"/>
      <c r="H330" s="47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1"/>
      <c r="P330" s="461"/>
      <c r="Q330" s="461"/>
      <c r="R330" s="461"/>
      <c r="S330" s="461"/>
      <c r="T330" s="461"/>
      <c r="U330" s="46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62" t="s">
        <v>242</v>
      </c>
      <c r="C331" s="125"/>
      <c r="D331" s="107">
        <v>4.5</v>
      </c>
      <c r="E331" s="107"/>
      <c r="F331" s="107"/>
      <c r="G331" s="127"/>
      <c r="H331" s="47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1"/>
      <c r="P331" s="461"/>
      <c r="Q331" s="461"/>
      <c r="R331" s="461"/>
      <c r="S331" s="461"/>
      <c r="T331" s="461"/>
      <c r="U331" s="46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62" t="s">
        <v>243</v>
      </c>
      <c r="C332" s="125"/>
      <c r="D332" s="107">
        <v>4.5</v>
      </c>
      <c r="E332" s="107"/>
      <c r="F332" s="107"/>
      <c r="G332" s="127"/>
      <c r="H332" s="47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1"/>
      <c r="P332" s="461"/>
      <c r="Q332" s="461"/>
      <c r="R332" s="461"/>
      <c r="S332" s="461"/>
      <c r="T332" s="461"/>
      <c r="U332" s="46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7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1"/>
      <c r="P333" s="461"/>
      <c r="Q333" s="461"/>
      <c r="R333" s="461"/>
      <c r="S333" s="461"/>
      <c r="T333" s="461"/>
      <c r="U333" s="461"/>
      <c r="V333" s="131"/>
      <c r="W333" s="132"/>
      <c r="X333" s="131"/>
      <c r="Y333" s="131"/>
      <c r="Z333" s="131"/>
      <c r="AA333" s="131"/>
    </row>
    <row r="334" spans="1:27" ht="20.100000000000001" customHeight="1">
      <c r="A334" s="537" t="s">
        <v>244</v>
      </c>
      <c r="B334" s="538"/>
      <c r="C334" s="468" t="s">
        <v>202</v>
      </c>
      <c r="D334" s="141"/>
      <c r="E334" s="141"/>
      <c r="F334" s="141"/>
      <c r="G334" s="143">
        <f>SUM(G320:G333)</f>
        <v>96</v>
      </c>
      <c r="H334" s="144">
        <f>SUM(H320:H330)</f>
        <v>576</v>
      </c>
      <c r="I334" s="144">
        <f>SUM(I320:I333)</f>
        <v>32</v>
      </c>
      <c r="J334" s="129"/>
      <c r="K334" s="144">
        <f>SUM(K320:K330)</f>
        <v>16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96</v>
      </c>
      <c r="H335" s="152">
        <f>SUM(H199,H257,H292,H308,H319,H334)</f>
        <v>576</v>
      </c>
      <c r="I335" s="152">
        <f>SUM(I199,I257,I292,I308,I319,I334)</f>
        <v>32</v>
      </c>
      <c r="J335" s="153">
        <f t="array" ref="J335">IF(ISERROR(G335/I335),"",G335/I335)</f>
        <v>3</v>
      </c>
      <c r="K335" s="152">
        <f>SUM(K199,K257,K292,K308,K319,K334)</f>
        <v>16</v>
      </c>
      <c r="L335" s="153">
        <f>IF(ISERROR(G335/K335),"",G335/K335)</f>
        <v>6</v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67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67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67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67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67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67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67">
        <f>G335</f>
        <v>96</v>
      </c>
      <c r="C342" s="513" t="s">
        <v>269</v>
      </c>
      <c r="D342" s="512"/>
      <c r="E342" s="503">
        <f>H335</f>
        <v>576</v>
      </c>
      <c r="F342" s="503"/>
      <c r="G342" s="503" t="s">
        <v>270</v>
      </c>
      <c r="H342" s="503"/>
      <c r="I342" s="531">
        <f>L335</f>
        <v>6</v>
      </c>
      <c r="J342" s="531"/>
      <c r="K342" s="533" t="s">
        <v>271</v>
      </c>
      <c r="L342" s="533"/>
      <c r="M342" s="531">
        <f>J335</f>
        <v>3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67">
        <f>I335+C341</f>
        <v>34</v>
      </c>
      <c r="C343" s="510" t="s">
        <v>251</v>
      </c>
      <c r="D343" s="511"/>
      <c r="E343" s="528">
        <f>K335+I341</f>
        <v>46</v>
      </c>
      <c r="F343" s="528"/>
      <c r="G343" s="503" t="s">
        <v>274</v>
      </c>
      <c r="H343" s="503"/>
      <c r="I343" s="531">
        <f>B343-E343</f>
        <v>-12</v>
      </c>
      <c r="J343" s="531"/>
      <c r="K343" s="533" t="s">
        <v>275</v>
      </c>
      <c r="L343" s="533"/>
      <c r="M343" s="534">
        <f>IF(ISERROR(I343/E343),"",I343/E343)</f>
        <v>-0.2608695652173913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67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customHeight="1">
      <c r="A348" s="555"/>
      <c r="B348" s="558"/>
      <c r="C348" s="558"/>
      <c r="D348" s="558"/>
      <c r="E348" s="561"/>
      <c r="F348" s="552"/>
      <c r="G348" s="308" t="s">
        <v>296</v>
      </c>
      <c r="H348" s="460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62" t="s">
        <v>178</v>
      </c>
      <c r="C349" s="125" t="s">
        <v>179</v>
      </c>
      <c r="D349" s="107">
        <v>5.03</v>
      </c>
      <c r="E349" s="107"/>
      <c r="F349" s="107"/>
      <c r="G349" s="127"/>
      <c r="H349" s="47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1"/>
      <c r="P349" s="461"/>
      <c r="Q349" s="461"/>
      <c r="R349" s="461"/>
      <c r="S349" s="461"/>
      <c r="T349" s="461"/>
      <c r="U349" s="46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7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1"/>
      <c r="P350" s="461"/>
      <c r="Q350" s="461"/>
      <c r="R350" s="461"/>
      <c r="S350" s="461"/>
      <c r="T350" s="461"/>
      <c r="U350" s="46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7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1"/>
      <c r="P351" s="461"/>
      <c r="Q351" s="461"/>
      <c r="R351" s="461"/>
      <c r="S351" s="461"/>
      <c r="T351" s="461"/>
      <c r="U351" s="46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7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1"/>
      <c r="P352" s="461"/>
      <c r="Q352" s="461"/>
      <c r="R352" s="461"/>
      <c r="S352" s="461"/>
      <c r="T352" s="461"/>
      <c r="U352" s="46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7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1"/>
      <c r="P353" s="461"/>
      <c r="Q353" s="461"/>
      <c r="R353" s="461"/>
      <c r="S353" s="461"/>
      <c r="T353" s="461"/>
      <c r="U353" s="46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7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1"/>
      <c r="P354" s="461"/>
      <c r="Q354" s="461"/>
      <c r="R354" s="461"/>
      <c r="S354" s="461"/>
      <c r="T354" s="461"/>
      <c r="U354" s="46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7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1"/>
      <c r="P355" s="461"/>
      <c r="Q355" s="461"/>
      <c r="R355" s="461"/>
      <c r="S355" s="461"/>
      <c r="T355" s="461"/>
      <c r="U355" s="46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7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1"/>
      <c r="P356" s="461"/>
      <c r="Q356" s="461"/>
      <c r="R356" s="461"/>
      <c r="S356" s="461"/>
      <c r="T356" s="461"/>
      <c r="U356" s="46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70">
        <f t="shared" si="86"/>
        <v>0</v>
      </c>
      <c r="I357" s="47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1"/>
      <c r="P357" s="461"/>
      <c r="Q357" s="461"/>
      <c r="R357" s="461"/>
      <c r="S357" s="461"/>
      <c r="T357" s="461"/>
      <c r="U357" s="46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70">
        <f t="shared" si="86"/>
        <v>0</v>
      </c>
      <c r="I358" s="47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1"/>
      <c r="P358" s="461"/>
      <c r="Q358" s="461"/>
      <c r="R358" s="461"/>
      <c r="S358" s="461"/>
      <c r="T358" s="461"/>
      <c r="U358" s="46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70">
        <f t="shared" si="86"/>
        <v>0</v>
      </c>
      <c r="I359" s="470"/>
      <c r="J359" s="129"/>
      <c r="K359" s="130"/>
      <c r="L359" s="128"/>
      <c r="M359" s="108"/>
      <c r="N359" s="129"/>
      <c r="O359" s="461"/>
      <c r="P359" s="461"/>
      <c r="Q359" s="461"/>
      <c r="R359" s="461"/>
      <c r="S359" s="461"/>
      <c r="T359" s="461"/>
      <c r="U359" s="46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70">
        <f t="shared" si="86"/>
        <v>0</v>
      </c>
      <c r="I360" s="470"/>
      <c r="J360" s="129"/>
      <c r="K360" s="130"/>
      <c r="L360" s="128"/>
      <c r="M360" s="108"/>
      <c r="N360" s="129"/>
      <c r="O360" s="461"/>
      <c r="P360" s="461"/>
      <c r="Q360" s="461"/>
      <c r="R360" s="461"/>
      <c r="S360" s="461"/>
      <c r="T360" s="461"/>
      <c r="U360" s="46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7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1"/>
      <c r="P361" s="461"/>
      <c r="Q361" s="461"/>
      <c r="R361" s="461"/>
      <c r="S361" s="461"/>
      <c r="T361" s="461"/>
      <c r="U361" s="46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7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1"/>
      <c r="P362" s="461"/>
      <c r="Q362" s="461"/>
      <c r="R362" s="461"/>
      <c r="S362" s="461"/>
      <c r="T362" s="461"/>
      <c r="U362" s="46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7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1"/>
      <c r="P363" s="461"/>
      <c r="Q363" s="461"/>
      <c r="R363" s="461"/>
      <c r="S363" s="461"/>
      <c r="T363" s="461"/>
      <c r="U363" s="46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60" t="s">
        <v>190</v>
      </c>
      <c r="D364" s="107">
        <v>4.8</v>
      </c>
      <c r="E364" s="107"/>
      <c r="F364" s="107"/>
      <c r="G364" s="127"/>
      <c r="H364" s="47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1"/>
      <c r="P364" s="461"/>
      <c r="Q364" s="461"/>
      <c r="R364" s="461"/>
      <c r="S364" s="461"/>
      <c r="T364" s="461"/>
      <c r="U364" s="46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60" t="s">
        <v>187</v>
      </c>
      <c r="D365" s="107">
        <v>4.8</v>
      </c>
      <c r="E365" s="107"/>
      <c r="F365" s="107"/>
      <c r="G365" s="127"/>
      <c r="H365" s="47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1"/>
      <c r="P365" s="461"/>
      <c r="Q365" s="461"/>
      <c r="R365" s="461"/>
      <c r="S365" s="461"/>
      <c r="T365" s="461"/>
      <c r="U365" s="46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60" t="s">
        <v>179</v>
      </c>
      <c r="D366" s="107">
        <v>4.8</v>
      </c>
      <c r="E366" s="107"/>
      <c r="F366" s="107"/>
      <c r="G366" s="127"/>
      <c r="H366" s="47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1"/>
      <c r="P366" s="461"/>
      <c r="Q366" s="461"/>
      <c r="R366" s="461"/>
      <c r="S366" s="461"/>
      <c r="T366" s="461"/>
      <c r="U366" s="46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60" t="s">
        <v>199</v>
      </c>
      <c r="D367" s="107">
        <v>4.8</v>
      </c>
      <c r="E367" s="107"/>
      <c r="F367" s="107"/>
      <c r="G367" s="127"/>
      <c r="H367" s="47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1"/>
      <c r="P367" s="461"/>
      <c r="Q367" s="461"/>
      <c r="R367" s="461"/>
      <c r="S367" s="461"/>
      <c r="T367" s="461"/>
      <c r="U367" s="46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7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1"/>
      <c r="P368" s="461"/>
      <c r="Q368" s="461"/>
      <c r="R368" s="461"/>
      <c r="S368" s="461"/>
      <c r="T368" s="461"/>
      <c r="U368" s="46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7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1"/>
      <c r="P369" s="461"/>
      <c r="Q369" s="461"/>
      <c r="R369" s="461"/>
      <c r="S369" s="461"/>
      <c r="T369" s="461"/>
      <c r="U369" s="46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68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62" t="s">
        <v>206</v>
      </c>
      <c r="C371" s="125" t="s">
        <v>199</v>
      </c>
      <c r="D371" s="107">
        <v>5.03</v>
      </c>
      <c r="E371" s="107"/>
      <c r="F371" s="107"/>
      <c r="G371" s="127"/>
      <c r="H371" s="47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5"/>
      <c r="P371" s="465"/>
      <c r="Q371" s="465"/>
      <c r="R371" s="465"/>
      <c r="S371" s="465"/>
      <c r="T371" s="465"/>
      <c r="U371" s="46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62" t="s">
        <v>425</v>
      </c>
      <c r="C372" s="183" t="s">
        <v>427</v>
      </c>
      <c r="D372" s="107">
        <v>5.03</v>
      </c>
      <c r="E372" s="107"/>
      <c r="F372" s="107"/>
      <c r="G372" s="127"/>
      <c r="H372" s="47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5"/>
      <c r="P372" s="465"/>
      <c r="Q372" s="465"/>
      <c r="R372" s="465"/>
      <c r="S372" s="465"/>
      <c r="T372" s="465"/>
      <c r="U372" s="46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62" t="s">
        <v>206</v>
      </c>
      <c r="C373" s="125" t="s">
        <v>186</v>
      </c>
      <c r="D373" s="107">
        <v>5.03</v>
      </c>
      <c r="E373" s="107"/>
      <c r="F373" s="107"/>
      <c r="G373" s="127"/>
      <c r="H373" s="47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5"/>
      <c r="P373" s="465"/>
      <c r="Q373" s="465"/>
      <c r="R373" s="465"/>
      <c r="S373" s="465"/>
      <c r="T373" s="465"/>
      <c r="U373" s="46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62" t="s">
        <v>206</v>
      </c>
      <c r="C374" s="125" t="s">
        <v>203</v>
      </c>
      <c r="D374" s="107">
        <v>5.03</v>
      </c>
      <c r="E374" s="107"/>
      <c r="F374" s="107"/>
      <c r="G374" s="127"/>
      <c r="H374" s="47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5"/>
      <c r="P374" s="465"/>
      <c r="Q374" s="465"/>
      <c r="R374" s="465"/>
      <c r="S374" s="465"/>
      <c r="T374" s="465"/>
      <c r="U374" s="46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62" t="s">
        <v>206</v>
      </c>
      <c r="C375" s="125" t="s">
        <v>207</v>
      </c>
      <c r="D375" s="107">
        <v>5.03</v>
      </c>
      <c r="E375" s="107"/>
      <c r="F375" s="107"/>
      <c r="G375" s="127"/>
      <c r="H375" s="47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5"/>
      <c r="P375" s="465"/>
      <c r="Q375" s="465"/>
      <c r="R375" s="465"/>
      <c r="S375" s="465"/>
      <c r="T375" s="465"/>
      <c r="U375" s="46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62" t="s">
        <v>414</v>
      </c>
      <c r="C376" s="183" t="s">
        <v>415</v>
      </c>
      <c r="D376" s="107"/>
      <c r="E376" s="107"/>
      <c r="F376" s="107"/>
      <c r="G376" s="127"/>
      <c r="H376" s="47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5"/>
      <c r="P376" s="465"/>
      <c r="Q376" s="465"/>
      <c r="R376" s="465"/>
      <c r="S376" s="465"/>
      <c r="T376" s="465"/>
      <c r="U376" s="46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62" t="s">
        <v>414</v>
      </c>
      <c r="C377" s="183" t="s">
        <v>416</v>
      </c>
      <c r="D377" s="107"/>
      <c r="E377" s="107"/>
      <c r="F377" s="107"/>
      <c r="G377" s="127"/>
      <c r="H377" s="47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5"/>
      <c r="P377" s="465"/>
      <c r="Q377" s="465"/>
      <c r="R377" s="465"/>
      <c r="S377" s="465"/>
      <c r="T377" s="465"/>
      <c r="U377" s="46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62" t="s">
        <v>414</v>
      </c>
      <c r="C378" s="183" t="s">
        <v>61</v>
      </c>
      <c r="D378" s="107"/>
      <c r="E378" s="107"/>
      <c r="F378" s="107"/>
      <c r="G378" s="127"/>
      <c r="H378" s="47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5"/>
      <c r="P378" s="465"/>
      <c r="Q378" s="465"/>
      <c r="R378" s="465"/>
      <c r="S378" s="465"/>
      <c r="T378" s="465"/>
      <c r="U378" s="46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62" t="s">
        <v>208</v>
      </c>
      <c r="C379" s="125" t="s">
        <v>179</v>
      </c>
      <c r="D379" s="107">
        <v>5.08</v>
      </c>
      <c r="E379" s="107"/>
      <c r="F379" s="107"/>
      <c r="G379" s="127"/>
      <c r="H379" s="47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5"/>
      <c r="P379" s="465"/>
      <c r="Q379" s="465"/>
      <c r="R379" s="465"/>
      <c r="S379" s="465"/>
      <c r="T379" s="465"/>
      <c r="U379" s="46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62" t="s">
        <v>208</v>
      </c>
      <c r="C380" s="125" t="s">
        <v>204</v>
      </c>
      <c r="D380" s="107">
        <v>5.08</v>
      </c>
      <c r="E380" s="107"/>
      <c r="F380" s="107"/>
      <c r="G380" s="127"/>
      <c r="H380" s="47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5"/>
      <c r="P380" s="465"/>
      <c r="Q380" s="465"/>
      <c r="R380" s="465"/>
      <c r="S380" s="465"/>
      <c r="T380" s="465"/>
      <c r="U380" s="46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62" t="s">
        <v>208</v>
      </c>
      <c r="C381" s="125" t="s">
        <v>205</v>
      </c>
      <c r="D381" s="107">
        <v>5.08</v>
      </c>
      <c r="E381" s="107"/>
      <c r="F381" s="107"/>
      <c r="G381" s="127"/>
      <c r="H381" s="47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5"/>
      <c r="P381" s="465"/>
      <c r="Q381" s="465"/>
      <c r="R381" s="465"/>
      <c r="S381" s="465"/>
      <c r="T381" s="465"/>
      <c r="U381" s="46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62" t="s">
        <v>208</v>
      </c>
      <c r="C382" s="125" t="s">
        <v>186</v>
      </c>
      <c r="D382" s="107">
        <v>5.08</v>
      </c>
      <c r="E382" s="107"/>
      <c r="F382" s="107"/>
      <c r="G382" s="127"/>
      <c r="H382" s="47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5"/>
      <c r="P382" s="465"/>
      <c r="Q382" s="465"/>
      <c r="R382" s="465"/>
      <c r="S382" s="465"/>
      <c r="T382" s="465"/>
      <c r="U382" s="46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62" t="s">
        <v>208</v>
      </c>
      <c r="C383" s="125" t="s">
        <v>203</v>
      </c>
      <c r="D383" s="107">
        <v>5.08</v>
      </c>
      <c r="E383" s="107"/>
      <c r="F383" s="107"/>
      <c r="G383" s="127"/>
      <c r="H383" s="47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5"/>
      <c r="P383" s="465"/>
      <c r="Q383" s="465"/>
      <c r="R383" s="465"/>
      <c r="S383" s="465"/>
      <c r="T383" s="465"/>
      <c r="U383" s="46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62" t="s">
        <v>208</v>
      </c>
      <c r="C384" s="125" t="s">
        <v>199</v>
      </c>
      <c r="D384" s="107">
        <v>5.08</v>
      </c>
      <c r="E384" s="107"/>
      <c r="F384" s="107"/>
      <c r="G384" s="127"/>
      <c r="H384" s="47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1"/>
      <c r="P384" s="461"/>
      <c r="Q384" s="461"/>
      <c r="R384" s="461"/>
      <c r="S384" s="461"/>
      <c r="T384" s="461"/>
      <c r="U384" s="46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62" t="s">
        <v>208</v>
      </c>
      <c r="C385" s="125" t="s">
        <v>187</v>
      </c>
      <c r="D385" s="107">
        <v>5.08</v>
      </c>
      <c r="E385" s="107"/>
      <c r="F385" s="107"/>
      <c r="G385" s="127"/>
      <c r="H385" s="47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5"/>
      <c r="P385" s="465"/>
      <c r="Q385" s="465"/>
      <c r="R385" s="465"/>
      <c r="S385" s="465"/>
      <c r="T385" s="465"/>
      <c r="U385" s="46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62" t="s">
        <v>208</v>
      </c>
      <c r="C386" s="125" t="s">
        <v>207</v>
      </c>
      <c r="D386" s="107">
        <v>5.08</v>
      </c>
      <c r="E386" s="107"/>
      <c r="F386" s="107"/>
      <c r="G386" s="127"/>
      <c r="H386" s="47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1"/>
      <c r="P386" s="461"/>
      <c r="Q386" s="461"/>
      <c r="R386" s="461"/>
      <c r="S386" s="461"/>
      <c r="T386" s="461"/>
      <c r="U386" s="46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62" t="s">
        <v>209</v>
      </c>
      <c r="C387" s="125" t="s">
        <v>194</v>
      </c>
      <c r="D387" s="107">
        <v>5.03</v>
      </c>
      <c r="E387" s="107"/>
      <c r="F387" s="107"/>
      <c r="G387" s="127"/>
      <c r="H387" s="47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5"/>
      <c r="P387" s="465"/>
      <c r="Q387" s="465"/>
      <c r="R387" s="465"/>
      <c r="S387" s="465"/>
      <c r="T387" s="465"/>
      <c r="U387" s="46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62" t="s">
        <v>209</v>
      </c>
      <c r="C388" s="125" t="s">
        <v>179</v>
      </c>
      <c r="D388" s="107">
        <v>5.03</v>
      </c>
      <c r="E388" s="107"/>
      <c r="F388" s="107"/>
      <c r="G388" s="127"/>
      <c r="H388" s="47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5"/>
      <c r="P388" s="465"/>
      <c r="Q388" s="465"/>
      <c r="R388" s="465"/>
      <c r="S388" s="465"/>
      <c r="T388" s="465"/>
      <c r="U388" s="46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62" t="s">
        <v>209</v>
      </c>
      <c r="C389" s="125" t="s">
        <v>195</v>
      </c>
      <c r="D389" s="107">
        <v>5.03</v>
      </c>
      <c r="E389" s="107"/>
      <c r="F389" s="107"/>
      <c r="G389" s="127"/>
      <c r="H389" s="47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5"/>
      <c r="P389" s="465"/>
      <c r="Q389" s="465"/>
      <c r="R389" s="465"/>
      <c r="S389" s="465"/>
      <c r="T389" s="465"/>
      <c r="U389" s="46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62" t="s">
        <v>209</v>
      </c>
      <c r="C390" s="125" t="s">
        <v>204</v>
      </c>
      <c r="D390" s="107">
        <v>5.03</v>
      </c>
      <c r="E390" s="107"/>
      <c r="F390" s="107"/>
      <c r="G390" s="127"/>
      <c r="H390" s="47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5"/>
      <c r="P390" s="465"/>
      <c r="Q390" s="465"/>
      <c r="R390" s="465"/>
      <c r="S390" s="465"/>
      <c r="T390" s="465"/>
      <c r="U390" s="46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62" t="s">
        <v>382</v>
      </c>
      <c r="C391" s="183" t="s">
        <v>383</v>
      </c>
      <c r="D391" s="107">
        <v>5.03</v>
      </c>
      <c r="E391" s="107"/>
      <c r="F391" s="107"/>
      <c r="G391" s="127"/>
      <c r="H391" s="47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5"/>
      <c r="P391" s="465"/>
      <c r="Q391" s="465"/>
      <c r="R391" s="465"/>
      <c r="S391" s="465"/>
      <c r="T391" s="465"/>
      <c r="U391" s="46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62" t="s">
        <v>382</v>
      </c>
      <c r="C392" s="183" t="s">
        <v>384</v>
      </c>
      <c r="D392" s="107">
        <v>5.03</v>
      </c>
      <c r="E392" s="107"/>
      <c r="F392" s="107"/>
      <c r="G392" s="127"/>
      <c r="H392" s="47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5"/>
      <c r="P392" s="465"/>
      <c r="Q392" s="465"/>
      <c r="R392" s="465"/>
      <c r="S392" s="465"/>
      <c r="T392" s="465"/>
      <c r="U392" s="46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62" t="s">
        <v>382</v>
      </c>
      <c r="C393" s="183" t="s">
        <v>389</v>
      </c>
      <c r="D393" s="107">
        <v>5.03</v>
      </c>
      <c r="E393" s="107"/>
      <c r="F393" s="107"/>
      <c r="G393" s="127"/>
      <c r="H393" s="47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5"/>
      <c r="P393" s="465"/>
      <c r="Q393" s="465"/>
      <c r="R393" s="465"/>
      <c r="S393" s="465"/>
      <c r="T393" s="465"/>
      <c r="U393" s="46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62" t="s">
        <v>382</v>
      </c>
      <c r="C394" s="183" t="s">
        <v>391</v>
      </c>
      <c r="D394" s="107">
        <v>5.03</v>
      </c>
      <c r="E394" s="107"/>
      <c r="F394" s="107"/>
      <c r="G394" s="127"/>
      <c r="H394" s="47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5"/>
      <c r="P394" s="465"/>
      <c r="Q394" s="465"/>
      <c r="R394" s="465"/>
      <c r="S394" s="465"/>
      <c r="T394" s="465"/>
      <c r="U394" s="46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62" t="s">
        <v>418</v>
      </c>
      <c r="C395" s="183" t="s">
        <v>364</v>
      </c>
      <c r="D395" s="107">
        <v>5.03</v>
      </c>
      <c r="E395" s="107"/>
      <c r="F395" s="107"/>
      <c r="G395" s="127"/>
      <c r="H395" s="47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5"/>
      <c r="P395" s="465"/>
      <c r="Q395" s="465"/>
      <c r="R395" s="465"/>
      <c r="S395" s="465"/>
      <c r="T395" s="465"/>
      <c r="U395" s="46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62" t="s">
        <v>418</v>
      </c>
      <c r="C396" s="183" t="s">
        <v>365</v>
      </c>
      <c r="D396" s="107">
        <v>5.03</v>
      </c>
      <c r="E396" s="107"/>
      <c r="F396" s="107"/>
      <c r="G396" s="127"/>
      <c r="H396" s="47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5"/>
      <c r="P396" s="465"/>
      <c r="Q396" s="465"/>
      <c r="R396" s="465"/>
      <c r="S396" s="465"/>
      <c r="T396" s="465"/>
      <c r="U396" s="46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62" t="s">
        <v>418</v>
      </c>
      <c r="C397" s="183" t="s">
        <v>366</v>
      </c>
      <c r="D397" s="107">
        <v>5.03</v>
      </c>
      <c r="E397" s="107"/>
      <c r="F397" s="107"/>
      <c r="G397" s="127"/>
      <c r="H397" s="47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5"/>
      <c r="P397" s="465"/>
      <c r="Q397" s="465"/>
      <c r="R397" s="465"/>
      <c r="S397" s="465"/>
      <c r="T397" s="465"/>
      <c r="U397" s="46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62" t="s">
        <v>418</v>
      </c>
      <c r="C398" s="183" t="s">
        <v>367</v>
      </c>
      <c r="D398" s="107">
        <v>5.03</v>
      </c>
      <c r="E398" s="107"/>
      <c r="F398" s="107"/>
      <c r="G398" s="127"/>
      <c r="H398" s="47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5"/>
      <c r="P398" s="465"/>
      <c r="Q398" s="465"/>
      <c r="R398" s="465"/>
      <c r="S398" s="465"/>
      <c r="T398" s="465"/>
      <c r="U398" s="46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7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1"/>
      <c r="P399" s="461"/>
      <c r="Q399" s="461"/>
      <c r="R399" s="461"/>
      <c r="S399" s="461"/>
      <c r="T399" s="461"/>
      <c r="U399" s="46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7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1"/>
      <c r="P400" s="461"/>
      <c r="Q400" s="461"/>
      <c r="R400" s="461"/>
      <c r="S400" s="461"/>
      <c r="T400" s="461"/>
      <c r="U400" s="46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7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1"/>
      <c r="P401" s="461"/>
      <c r="Q401" s="461"/>
      <c r="R401" s="461"/>
      <c r="S401" s="461"/>
      <c r="T401" s="461"/>
      <c r="U401" s="46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7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1"/>
      <c r="P402" s="461"/>
      <c r="Q402" s="461"/>
      <c r="R402" s="461"/>
      <c r="S402" s="461"/>
      <c r="T402" s="461"/>
      <c r="U402" s="46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7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1"/>
      <c r="P403" s="461"/>
      <c r="Q403" s="461"/>
      <c r="R403" s="461"/>
      <c r="S403" s="461"/>
      <c r="T403" s="461"/>
      <c r="U403" s="46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7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1"/>
      <c r="P404" s="461"/>
      <c r="Q404" s="461"/>
      <c r="R404" s="461"/>
      <c r="S404" s="461"/>
      <c r="T404" s="461"/>
      <c r="U404" s="46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7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1"/>
      <c r="P405" s="461"/>
      <c r="Q405" s="461"/>
      <c r="R405" s="461"/>
      <c r="S405" s="461"/>
      <c r="T405" s="461"/>
      <c r="U405" s="46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7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1"/>
      <c r="P406" s="461"/>
      <c r="Q406" s="461"/>
      <c r="R406" s="461"/>
      <c r="S406" s="461"/>
      <c r="T406" s="461"/>
      <c r="U406" s="46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7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1"/>
      <c r="P407" s="461"/>
      <c r="Q407" s="461"/>
      <c r="R407" s="461"/>
      <c r="S407" s="461"/>
      <c r="T407" s="461"/>
      <c r="U407" s="46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7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1"/>
      <c r="P408" s="461"/>
      <c r="Q408" s="461"/>
      <c r="R408" s="461"/>
      <c r="S408" s="461"/>
      <c r="T408" s="461"/>
      <c r="U408" s="46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7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1"/>
      <c r="P409" s="461"/>
      <c r="Q409" s="461"/>
      <c r="R409" s="461"/>
      <c r="S409" s="461"/>
      <c r="T409" s="461"/>
      <c r="U409" s="46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7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1"/>
      <c r="P410" s="461"/>
      <c r="Q410" s="461"/>
      <c r="R410" s="461"/>
      <c r="S410" s="461"/>
      <c r="T410" s="461"/>
      <c r="U410" s="46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7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1"/>
      <c r="P411" s="461"/>
      <c r="Q411" s="461"/>
      <c r="R411" s="461"/>
      <c r="S411" s="461"/>
      <c r="T411" s="461"/>
      <c r="U411" s="46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7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1"/>
      <c r="P412" s="461"/>
      <c r="Q412" s="461"/>
      <c r="R412" s="461"/>
      <c r="S412" s="461"/>
      <c r="T412" s="461"/>
      <c r="U412" s="46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70">
        <f t="shared" si="93"/>
        <v>0</v>
      </c>
      <c r="I413" s="128"/>
      <c r="J413" s="129"/>
      <c r="K413" s="130"/>
      <c r="L413" s="128"/>
      <c r="M413" s="108"/>
      <c r="N413" s="129"/>
      <c r="O413" s="461"/>
      <c r="P413" s="461"/>
      <c r="Q413" s="461"/>
      <c r="R413" s="461"/>
      <c r="S413" s="461"/>
      <c r="T413" s="461"/>
      <c r="U413" s="46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7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1"/>
      <c r="P414" s="461"/>
      <c r="Q414" s="461"/>
      <c r="R414" s="461"/>
      <c r="S414" s="461"/>
      <c r="T414" s="461"/>
      <c r="U414" s="46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7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1"/>
      <c r="P415" s="461"/>
      <c r="Q415" s="461"/>
      <c r="R415" s="461"/>
      <c r="S415" s="461"/>
      <c r="T415" s="461"/>
      <c r="U415" s="46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7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1"/>
      <c r="P416" s="461"/>
      <c r="Q416" s="461"/>
      <c r="R416" s="461"/>
      <c r="S416" s="461"/>
      <c r="T416" s="461"/>
      <c r="U416" s="46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7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1"/>
      <c r="P417" s="461"/>
      <c r="Q417" s="461"/>
      <c r="R417" s="461"/>
      <c r="S417" s="461"/>
      <c r="T417" s="461"/>
      <c r="U417" s="46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7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1"/>
      <c r="P418" s="461"/>
      <c r="Q418" s="461"/>
      <c r="R418" s="461"/>
      <c r="S418" s="461"/>
      <c r="T418" s="461"/>
      <c r="U418" s="46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7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1"/>
      <c r="P419" s="461"/>
      <c r="Q419" s="461"/>
      <c r="R419" s="461"/>
      <c r="S419" s="461"/>
      <c r="T419" s="461"/>
      <c r="U419" s="46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7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1"/>
      <c r="P420" s="461"/>
      <c r="Q420" s="461"/>
      <c r="R420" s="461"/>
      <c r="S420" s="461"/>
      <c r="T420" s="461"/>
      <c r="U420" s="46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7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1"/>
      <c r="P421" s="461"/>
      <c r="Q421" s="461"/>
      <c r="R421" s="461"/>
      <c r="S421" s="461"/>
      <c r="T421" s="461"/>
      <c r="U421" s="46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7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1"/>
      <c r="P422" s="461"/>
      <c r="Q422" s="461"/>
      <c r="R422" s="461"/>
      <c r="S422" s="461"/>
      <c r="T422" s="461"/>
      <c r="U422" s="46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7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1"/>
      <c r="P423" s="461"/>
      <c r="Q423" s="461"/>
      <c r="R423" s="461"/>
      <c r="S423" s="461"/>
      <c r="T423" s="461"/>
      <c r="U423" s="46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7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1"/>
      <c r="P424" s="461"/>
      <c r="Q424" s="461"/>
      <c r="R424" s="461"/>
      <c r="S424" s="461"/>
      <c r="T424" s="461"/>
      <c r="U424" s="46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7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1"/>
      <c r="P425" s="461"/>
      <c r="Q425" s="461"/>
      <c r="R425" s="461"/>
      <c r="S425" s="461"/>
      <c r="T425" s="461"/>
      <c r="U425" s="46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7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1"/>
      <c r="P426" s="461"/>
      <c r="Q426" s="461"/>
      <c r="R426" s="461"/>
      <c r="S426" s="461"/>
      <c r="T426" s="461"/>
      <c r="U426" s="46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7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1"/>
      <c r="P427" s="461"/>
      <c r="Q427" s="461"/>
      <c r="R427" s="461"/>
      <c r="S427" s="461"/>
      <c r="T427" s="461"/>
      <c r="U427" s="46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68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62" t="s">
        <v>217</v>
      </c>
      <c r="C429" s="125" t="s">
        <v>179</v>
      </c>
      <c r="D429" s="107">
        <v>5.03</v>
      </c>
      <c r="E429" s="107"/>
      <c r="F429" s="107"/>
      <c r="G429" s="127"/>
      <c r="H429" s="47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1"/>
      <c r="P429" s="461"/>
      <c r="Q429" s="461"/>
      <c r="R429" s="461"/>
      <c r="S429" s="461"/>
      <c r="T429" s="461"/>
      <c r="U429" s="46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62" t="s">
        <v>217</v>
      </c>
      <c r="C430" s="125" t="s">
        <v>186</v>
      </c>
      <c r="D430" s="107">
        <v>5.03</v>
      </c>
      <c r="E430" s="107"/>
      <c r="F430" s="107"/>
      <c r="G430" s="127"/>
      <c r="H430" s="47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1"/>
      <c r="P430" s="461"/>
      <c r="Q430" s="461"/>
      <c r="R430" s="461"/>
      <c r="S430" s="461"/>
      <c r="T430" s="461"/>
      <c r="U430" s="46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62" t="s">
        <v>217</v>
      </c>
      <c r="C431" s="125" t="s">
        <v>204</v>
      </c>
      <c r="D431" s="107">
        <v>5.03</v>
      </c>
      <c r="E431" s="107"/>
      <c r="F431" s="107"/>
      <c r="G431" s="127"/>
      <c r="H431" s="47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1"/>
      <c r="P431" s="461"/>
      <c r="Q431" s="461"/>
      <c r="R431" s="461"/>
      <c r="S431" s="461"/>
      <c r="T431" s="461"/>
      <c r="U431" s="46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7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1"/>
      <c r="P432" s="461"/>
      <c r="Q432" s="461"/>
      <c r="R432" s="461"/>
      <c r="S432" s="461"/>
      <c r="T432" s="461"/>
      <c r="U432" s="46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7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1"/>
      <c r="P433" s="461"/>
      <c r="Q433" s="461"/>
      <c r="R433" s="461"/>
      <c r="S433" s="461"/>
      <c r="T433" s="461"/>
      <c r="U433" s="46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7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1"/>
      <c r="P434" s="461"/>
      <c r="Q434" s="461"/>
      <c r="R434" s="461"/>
      <c r="S434" s="461"/>
      <c r="T434" s="461"/>
      <c r="U434" s="46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7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1"/>
      <c r="P435" s="461"/>
      <c r="Q435" s="461"/>
      <c r="R435" s="461"/>
      <c r="S435" s="461"/>
      <c r="T435" s="461"/>
      <c r="U435" s="46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7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1"/>
      <c r="P436" s="461"/>
      <c r="Q436" s="461"/>
      <c r="R436" s="461"/>
      <c r="S436" s="461"/>
      <c r="T436" s="461"/>
      <c r="U436" s="46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7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1"/>
      <c r="P437" s="461"/>
      <c r="Q437" s="461"/>
      <c r="R437" s="461"/>
      <c r="S437" s="461"/>
      <c r="T437" s="461"/>
      <c r="U437" s="46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7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1"/>
      <c r="P438" s="461"/>
      <c r="Q438" s="461"/>
      <c r="R438" s="461"/>
      <c r="S438" s="461"/>
      <c r="T438" s="461"/>
      <c r="U438" s="46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7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1"/>
      <c r="P439" s="461"/>
      <c r="Q439" s="461"/>
      <c r="R439" s="461"/>
      <c r="S439" s="461"/>
      <c r="T439" s="461"/>
      <c r="U439" s="46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7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1"/>
      <c r="P440" s="461"/>
      <c r="Q440" s="461"/>
      <c r="R440" s="461"/>
      <c r="S440" s="461"/>
      <c r="T440" s="461"/>
      <c r="U440" s="46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7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1"/>
      <c r="P441" s="461"/>
      <c r="Q441" s="461"/>
      <c r="R441" s="461"/>
      <c r="S441" s="461"/>
      <c r="T441" s="461"/>
      <c r="U441" s="46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7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1"/>
      <c r="P442" s="461"/>
      <c r="Q442" s="461"/>
      <c r="R442" s="461"/>
      <c r="S442" s="461"/>
      <c r="T442" s="461"/>
      <c r="U442" s="46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7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1"/>
      <c r="P443" s="461"/>
      <c r="Q443" s="461"/>
      <c r="R443" s="461"/>
      <c r="S443" s="461"/>
      <c r="T443" s="461"/>
      <c r="U443" s="46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7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1"/>
      <c r="P444" s="461"/>
      <c r="Q444" s="461"/>
      <c r="R444" s="461"/>
      <c r="S444" s="461"/>
      <c r="T444" s="461"/>
      <c r="U444" s="46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62" t="s">
        <v>222</v>
      </c>
      <c r="C445" s="125" t="s">
        <v>181</v>
      </c>
      <c r="D445" s="107">
        <v>9.36</v>
      </c>
      <c r="E445" s="107"/>
      <c r="F445" s="107"/>
      <c r="G445" s="127"/>
      <c r="H445" s="47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1"/>
      <c r="P445" s="461"/>
      <c r="Q445" s="461"/>
      <c r="R445" s="461"/>
      <c r="S445" s="461"/>
      <c r="T445" s="461"/>
      <c r="U445" s="46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62" t="s">
        <v>222</v>
      </c>
      <c r="C446" s="125" t="s">
        <v>179</v>
      </c>
      <c r="D446" s="107">
        <v>9.36</v>
      </c>
      <c r="E446" s="107"/>
      <c r="F446" s="107"/>
      <c r="G446" s="127"/>
      <c r="H446" s="47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1"/>
      <c r="P446" s="461"/>
      <c r="Q446" s="461"/>
      <c r="R446" s="461"/>
      <c r="S446" s="461"/>
      <c r="T446" s="461"/>
      <c r="U446" s="46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62" t="s">
        <v>222</v>
      </c>
      <c r="C447" s="125" t="s">
        <v>221</v>
      </c>
      <c r="D447" s="107">
        <v>9.36</v>
      </c>
      <c r="E447" s="107"/>
      <c r="F447" s="107"/>
      <c r="G447" s="127"/>
      <c r="H447" s="47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1"/>
      <c r="P447" s="461"/>
      <c r="Q447" s="461"/>
      <c r="R447" s="461"/>
      <c r="S447" s="461"/>
      <c r="T447" s="461"/>
      <c r="U447" s="46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62" t="s">
        <v>222</v>
      </c>
      <c r="C448" s="125" t="s">
        <v>186</v>
      </c>
      <c r="D448" s="107">
        <v>9.36</v>
      </c>
      <c r="E448" s="107"/>
      <c r="F448" s="107"/>
      <c r="G448" s="127"/>
      <c r="H448" s="47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1"/>
      <c r="P448" s="461"/>
      <c r="Q448" s="461"/>
      <c r="R448" s="461"/>
      <c r="S448" s="461"/>
      <c r="T448" s="461"/>
      <c r="U448" s="46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62" t="s">
        <v>393</v>
      </c>
      <c r="C449" s="183" t="s">
        <v>395</v>
      </c>
      <c r="D449" s="107">
        <v>5</v>
      </c>
      <c r="E449" s="107"/>
      <c r="F449" s="107"/>
      <c r="G449" s="127"/>
      <c r="H449" s="47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1"/>
      <c r="P449" s="461"/>
      <c r="Q449" s="461"/>
      <c r="R449" s="461"/>
      <c r="S449" s="461"/>
      <c r="T449" s="461"/>
      <c r="U449" s="46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62" t="s">
        <v>393</v>
      </c>
      <c r="C450" s="183" t="s">
        <v>402</v>
      </c>
      <c r="D450" s="107">
        <v>5</v>
      </c>
      <c r="E450" s="107"/>
      <c r="F450" s="107"/>
      <c r="G450" s="127"/>
      <c r="H450" s="47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1"/>
      <c r="P450" s="461"/>
      <c r="Q450" s="461"/>
      <c r="R450" s="461"/>
      <c r="S450" s="461"/>
      <c r="T450" s="461"/>
      <c r="U450" s="46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62" t="s">
        <v>404</v>
      </c>
      <c r="C451" s="183" t="s">
        <v>405</v>
      </c>
      <c r="D451" s="107">
        <v>5</v>
      </c>
      <c r="E451" s="107"/>
      <c r="F451" s="107"/>
      <c r="G451" s="127"/>
      <c r="H451" s="47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1"/>
      <c r="P451" s="461"/>
      <c r="Q451" s="461"/>
      <c r="R451" s="461"/>
      <c r="S451" s="461"/>
      <c r="T451" s="461"/>
      <c r="U451" s="46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62" t="s">
        <v>342</v>
      </c>
      <c r="C452" s="183" t="s">
        <v>372</v>
      </c>
      <c r="D452" s="107">
        <v>5</v>
      </c>
      <c r="E452" s="107"/>
      <c r="F452" s="107"/>
      <c r="G452" s="127"/>
      <c r="H452" s="47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1"/>
      <c r="P452" s="461"/>
      <c r="Q452" s="461"/>
      <c r="R452" s="461"/>
      <c r="S452" s="461"/>
      <c r="T452" s="461"/>
      <c r="U452" s="46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62" t="s">
        <v>343</v>
      </c>
      <c r="C453" s="125" t="s">
        <v>345</v>
      </c>
      <c r="D453" s="107">
        <v>5</v>
      </c>
      <c r="E453" s="107"/>
      <c r="F453" s="107"/>
      <c r="G453" s="127"/>
      <c r="H453" s="47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1"/>
      <c r="P453" s="461"/>
      <c r="Q453" s="461"/>
      <c r="R453" s="461"/>
      <c r="S453" s="461"/>
      <c r="T453" s="461"/>
      <c r="U453" s="46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62" t="s">
        <v>343</v>
      </c>
      <c r="C454" s="125" t="s">
        <v>347</v>
      </c>
      <c r="D454" s="107">
        <v>5</v>
      </c>
      <c r="E454" s="107"/>
      <c r="F454" s="107"/>
      <c r="G454" s="127"/>
      <c r="H454" s="47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1"/>
      <c r="P454" s="461"/>
      <c r="Q454" s="461"/>
      <c r="R454" s="461"/>
      <c r="S454" s="461"/>
      <c r="T454" s="461"/>
      <c r="U454" s="46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7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1"/>
      <c r="P455" s="461"/>
      <c r="Q455" s="461"/>
      <c r="R455" s="461"/>
      <c r="S455" s="461"/>
      <c r="T455" s="461"/>
      <c r="U455" s="46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7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1"/>
      <c r="P456" s="461"/>
      <c r="Q456" s="461"/>
      <c r="R456" s="461"/>
      <c r="S456" s="461"/>
      <c r="T456" s="461"/>
      <c r="U456" s="46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7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1"/>
      <c r="P457" s="461"/>
      <c r="Q457" s="461"/>
      <c r="R457" s="461"/>
      <c r="S457" s="461"/>
      <c r="T457" s="461"/>
      <c r="U457" s="46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7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1"/>
      <c r="P458" s="461"/>
      <c r="Q458" s="461"/>
      <c r="R458" s="461"/>
      <c r="S458" s="461"/>
      <c r="T458" s="461"/>
      <c r="U458" s="46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7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1"/>
      <c r="P459" s="461"/>
      <c r="Q459" s="461"/>
      <c r="R459" s="461"/>
      <c r="S459" s="461"/>
      <c r="T459" s="461"/>
      <c r="U459" s="46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7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1"/>
      <c r="P460" s="461"/>
      <c r="Q460" s="461"/>
      <c r="R460" s="461"/>
      <c r="S460" s="461"/>
      <c r="T460" s="461"/>
      <c r="U460" s="46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7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1"/>
      <c r="P461" s="461"/>
      <c r="Q461" s="461"/>
      <c r="R461" s="461"/>
      <c r="S461" s="461"/>
      <c r="T461" s="461"/>
      <c r="U461" s="46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70">
        <f>D462*G462</f>
        <v>0</v>
      </c>
      <c r="I462" s="128"/>
      <c r="J462" s="129" t="str">
        <f t="array" ref="J462">IF(ISERROR(G462/I462),"",G462/I462)</f>
        <v/>
      </c>
      <c r="K462" s="47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1"/>
      <c r="P462" s="461"/>
      <c r="Q462" s="461"/>
      <c r="R462" s="461"/>
      <c r="S462" s="461"/>
      <c r="T462" s="461"/>
      <c r="U462" s="46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468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7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1"/>
      <c r="P464" s="461"/>
      <c r="Q464" s="461"/>
      <c r="R464" s="461"/>
      <c r="S464" s="461"/>
      <c r="T464" s="461"/>
      <c r="U464" s="46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7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1"/>
      <c r="P465" s="461"/>
      <c r="Q465" s="461"/>
      <c r="R465" s="461"/>
      <c r="S465" s="461"/>
      <c r="T465" s="461"/>
      <c r="U465" s="46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7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1"/>
      <c r="P466" s="461"/>
      <c r="Q466" s="461"/>
      <c r="R466" s="461"/>
      <c r="S466" s="461"/>
      <c r="T466" s="461"/>
      <c r="U466" s="46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7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1"/>
      <c r="P467" s="461"/>
      <c r="Q467" s="461"/>
      <c r="R467" s="461"/>
      <c r="S467" s="461"/>
      <c r="T467" s="461"/>
      <c r="U467" s="46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66" t="s">
        <v>203</v>
      </c>
      <c r="D468" s="107">
        <v>5.03</v>
      </c>
      <c r="E468" s="107"/>
      <c r="F468" s="107"/>
      <c r="G468" s="127"/>
      <c r="H468" s="47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1"/>
      <c r="P468" s="461"/>
      <c r="Q468" s="461"/>
      <c r="R468" s="461"/>
      <c r="S468" s="461"/>
      <c r="T468" s="461"/>
      <c r="U468" s="46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7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1"/>
      <c r="P469" s="461"/>
      <c r="Q469" s="461"/>
      <c r="R469" s="461"/>
      <c r="S469" s="461"/>
      <c r="T469" s="461"/>
      <c r="U469" s="46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7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1"/>
      <c r="P470" s="461"/>
      <c r="Q470" s="461"/>
      <c r="R470" s="461"/>
      <c r="S470" s="461"/>
      <c r="T470" s="461"/>
      <c r="U470" s="46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66" t="s">
        <v>228</v>
      </c>
      <c r="D471" s="107">
        <v>5.03</v>
      </c>
      <c r="E471" s="107"/>
      <c r="F471" s="107"/>
      <c r="G471" s="127"/>
      <c r="H471" s="47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1"/>
      <c r="P471" s="461"/>
      <c r="Q471" s="461"/>
      <c r="R471" s="461"/>
      <c r="S471" s="461"/>
      <c r="T471" s="461"/>
      <c r="U471" s="46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66" t="s">
        <v>212</v>
      </c>
      <c r="D472" s="107">
        <v>5.03</v>
      </c>
      <c r="E472" s="107"/>
      <c r="F472" s="107"/>
      <c r="G472" s="127"/>
      <c r="H472" s="47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1"/>
      <c r="P472" s="461"/>
      <c r="Q472" s="461"/>
      <c r="R472" s="461"/>
      <c r="S472" s="461"/>
      <c r="T472" s="461"/>
      <c r="U472" s="46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66" t="s">
        <v>203</v>
      </c>
      <c r="D473" s="107">
        <v>5.03</v>
      </c>
      <c r="E473" s="107"/>
      <c r="F473" s="107"/>
      <c r="G473" s="127"/>
      <c r="H473" s="47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1"/>
      <c r="P473" s="461"/>
      <c r="Q473" s="461"/>
      <c r="R473" s="461"/>
      <c r="S473" s="461"/>
      <c r="T473" s="461"/>
      <c r="U473" s="46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66" t="s">
        <v>186</v>
      </c>
      <c r="D474" s="107">
        <v>5.03</v>
      </c>
      <c r="E474" s="107"/>
      <c r="F474" s="107"/>
      <c r="G474" s="127"/>
      <c r="H474" s="47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1"/>
      <c r="P474" s="461"/>
      <c r="Q474" s="461"/>
      <c r="R474" s="461"/>
      <c r="S474" s="461"/>
      <c r="T474" s="461"/>
      <c r="U474" s="46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66" t="s">
        <v>228</v>
      </c>
      <c r="D475" s="107">
        <v>5.03</v>
      </c>
      <c r="E475" s="107"/>
      <c r="F475" s="107"/>
      <c r="G475" s="127"/>
      <c r="H475" s="47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1"/>
      <c r="P475" s="461"/>
      <c r="Q475" s="461"/>
      <c r="R475" s="461"/>
      <c r="S475" s="461"/>
      <c r="T475" s="461"/>
      <c r="U475" s="46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66" t="s">
        <v>199</v>
      </c>
      <c r="D476" s="107">
        <v>5.03</v>
      </c>
      <c r="E476" s="107"/>
      <c r="F476" s="107"/>
      <c r="G476" s="127"/>
      <c r="H476" s="47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1"/>
      <c r="P476" s="461"/>
      <c r="Q476" s="461"/>
      <c r="R476" s="461"/>
      <c r="S476" s="461"/>
      <c r="T476" s="461"/>
      <c r="U476" s="46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7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1"/>
      <c r="P477" s="461"/>
      <c r="Q477" s="461"/>
      <c r="R477" s="461"/>
      <c r="S477" s="461"/>
      <c r="T477" s="461"/>
      <c r="U477" s="46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7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1"/>
      <c r="P478" s="461"/>
      <c r="Q478" s="461"/>
      <c r="R478" s="461"/>
      <c r="S478" s="461"/>
      <c r="T478" s="461"/>
      <c r="U478" s="46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68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7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1"/>
      <c r="P480" s="461"/>
      <c r="Q480" s="461"/>
      <c r="R480" s="461"/>
      <c r="S480" s="461"/>
      <c r="T480" s="461"/>
      <c r="U480" s="46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7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1"/>
      <c r="P481" s="461"/>
      <c r="Q481" s="461"/>
      <c r="R481" s="461"/>
      <c r="S481" s="461"/>
      <c r="T481" s="461"/>
      <c r="U481" s="46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7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1"/>
      <c r="P482" s="461"/>
      <c r="Q482" s="461"/>
      <c r="R482" s="461"/>
      <c r="S482" s="461"/>
      <c r="T482" s="461"/>
      <c r="U482" s="46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7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1"/>
      <c r="P483" s="461"/>
      <c r="Q483" s="461"/>
      <c r="R483" s="461"/>
      <c r="S483" s="461"/>
      <c r="T483" s="461"/>
      <c r="U483" s="46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7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1"/>
      <c r="P484" s="461"/>
      <c r="Q484" s="461"/>
      <c r="R484" s="461"/>
      <c r="S484" s="461"/>
      <c r="T484" s="461"/>
      <c r="U484" s="46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7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1"/>
      <c r="P485" s="461"/>
      <c r="Q485" s="461"/>
      <c r="R485" s="461"/>
      <c r="S485" s="461"/>
      <c r="T485" s="461"/>
      <c r="U485" s="46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7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1"/>
      <c r="P486" s="461"/>
      <c r="Q486" s="461"/>
      <c r="R486" s="461"/>
      <c r="S486" s="461"/>
      <c r="T486" s="461"/>
      <c r="U486" s="46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7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1"/>
      <c r="P487" s="461"/>
      <c r="Q487" s="461"/>
      <c r="R487" s="461"/>
      <c r="S487" s="461"/>
      <c r="T487" s="461"/>
      <c r="U487" s="46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7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1"/>
      <c r="P488" s="461"/>
      <c r="Q488" s="461"/>
      <c r="R488" s="461"/>
      <c r="S488" s="461"/>
      <c r="T488" s="461"/>
      <c r="U488" s="46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7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1"/>
      <c r="P489" s="461"/>
      <c r="Q489" s="461"/>
      <c r="R489" s="461"/>
      <c r="S489" s="461"/>
      <c r="T489" s="461"/>
      <c r="U489" s="46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68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s="311" customFormat="1" ht="20.100000000000001" customHeight="1">
      <c r="A491" s="259">
        <v>30700013</v>
      </c>
      <c r="B491" s="139" t="s">
        <v>235</v>
      </c>
      <c r="C491" s="473"/>
      <c r="D491" s="107">
        <v>3.65</v>
      </c>
      <c r="E491" s="107"/>
      <c r="F491" s="105">
        <v>20170213</v>
      </c>
      <c r="G491" s="127">
        <v>28</v>
      </c>
      <c r="H491" s="471">
        <f t="shared" ref="H491:H505" si="127">D491*G491</f>
        <v>102.2</v>
      </c>
      <c r="I491" s="128">
        <v>6</v>
      </c>
      <c r="J491" s="128">
        <f t="array" ref="J491">IF(ISERROR(G491/I491),"",G491/I491)</f>
        <v>4.666666666666667</v>
      </c>
      <c r="K491" s="471">
        <f t="array" ref="K491">IF(ISERROR(G491/L491),"",G491/L491)</f>
        <v>5.6</v>
      </c>
      <c r="L491" s="128">
        <v>5</v>
      </c>
      <c r="M491" s="108">
        <f>IF(ISERROR(I491-K491),"",I491-K491)</f>
        <v>0.40000000000000036</v>
      </c>
      <c r="N491" s="128">
        <f>SUM(O491:U491)</f>
        <v>0</v>
      </c>
      <c r="O491" s="474"/>
      <c r="P491" s="474"/>
      <c r="Q491" s="474"/>
      <c r="R491" s="474"/>
      <c r="S491" s="474"/>
      <c r="T491" s="474"/>
      <c r="U491" s="474"/>
      <c r="V491" s="131">
        <f>SUM(X491:AA491)</f>
        <v>0</v>
      </c>
      <c r="W491" s="472">
        <f t="shared" si="126"/>
        <v>0</v>
      </c>
      <c r="X491" s="131"/>
      <c r="Y491" s="131"/>
      <c r="Z491" s="131"/>
      <c r="AA491" s="131"/>
    </row>
    <row r="492" spans="1:27" s="311" customFormat="1" ht="20.100000000000001" customHeight="1">
      <c r="A492" s="259">
        <v>30700014</v>
      </c>
      <c r="B492" s="139" t="s">
        <v>236</v>
      </c>
      <c r="C492" s="473"/>
      <c r="D492" s="107">
        <v>6.58</v>
      </c>
      <c r="E492" s="107"/>
      <c r="F492" s="107">
        <v>20170213</v>
      </c>
      <c r="G492" s="127">
        <f>36+36+34+36</f>
        <v>142</v>
      </c>
      <c r="H492" s="471">
        <f t="shared" si="127"/>
        <v>934.36</v>
      </c>
      <c r="I492" s="128">
        <v>28</v>
      </c>
      <c r="J492" s="128">
        <f t="array" ref="J492">IF(ISERROR(G492/I492),"",G492/I492)</f>
        <v>5.0714285714285712</v>
      </c>
      <c r="K492" s="130">
        <f t="array" ref="K492">IF(ISERROR(G492/L492),"",G492/L492)</f>
        <v>28.4</v>
      </c>
      <c r="L492" s="128">
        <v>5</v>
      </c>
      <c r="M492" s="108">
        <f>IF(ISERROR(I492-K492),"",I492-K492)</f>
        <v>-0.39999999999999858</v>
      </c>
      <c r="N492" s="128">
        <f>SUM(O492:U492)</f>
        <v>0</v>
      </c>
      <c r="O492" s="474"/>
      <c r="P492" s="474"/>
      <c r="Q492" s="474"/>
      <c r="R492" s="474"/>
      <c r="S492" s="474"/>
      <c r="T492" s="474"/>
      <c r="U492" s="474"/>
      <c r="V492" s="131">
        <f>SUM(X492:AA492)</f>
        <v>0</v>
      </c>
      <c r="W492" s="472">
        <f t="shared" si="126"/>
        <v>0</v>
      </c>
      <c r="X492" s="131"/>
      <c r="Y492" s="131"/>
      <c r="Z492" s="131"/>
      <c r="AA492" s="131"/>
    </row>
    <row r="493" spans="1:27" s="311" customFormat="1" ht="20.100000000000001" hidden="1" customHeight="1">
      <c r="A493" s="259">
        <v>30700016</v>
      </c>
      <c r="B493" s="139" t="s">
        <v>237</v>
      </c>
      <c r="C493" s="473"/>
      <c r="D493" s="107">
        <v>7.8</v>
      </c>
      <c r="E493" s="107"/>
      <c r="F493" s="107"/>
      <c r="G493" s="127"/>
      <c r="H493" s="471">
        <f t="shared" si="127"/>
        <v>0</v>
      </c>
      <c r="I493" s="128"/>
      <c r="J493" s="128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8">
        <f>SUM(O493:U493)</f>
        <v>0</v>
      </c>
      <c r="O493" s="474"/>
      <c r="P493" s="474"/>
      <c r="Q493" s="474"/>
      <c r="R493" s="474"/>
      <c r="S493" s="474"/>
      <c r="T493" s="474"/>
      <c r="U493" s="474"/>
      <c r="V493" s="131">
        <f>SUM(X493:AA493)</f>
        <v>0</v>
      </c>
      <c r="W493" s="472" t="str">
        <f t="shared" si="126"/>
        <v/>
      </c>
      <c r="X493" s="131"/>
      <c r="Y493" s="131"/>
      <c r="Z493" s="131"/>
      <c r="AA493" s="131"/>
    </row>
    <row r="494" spans="1:27" s="311" customFormat="1" ht="20.100000000000001" customHeight="1">
      <c r="A494" s="259">
        <v>30700017</v>
      </c>
      <c r="B494" s="139" t="s">
        <v>238</v>
      </c>
      <c r="C494" s="473"/>
      <c r="D494" s="107">
        <v>4.4000000000000004</v>
      </c>
      <c r="E494" s="107"/>
      <c r="F494" s="107">
        <v>20170213</v>
      </c>
      <c r="G494" s="127">
        <f>72+72+53+48</f>
        <v>245</v>
      </c>
      <c r="H494" s="471">
        <f t="shared" si="127"/>
        <v>1078</v>
      </c>
      <c r="I494" s="128">
        <v>40</v>
      </c>
      <c r="J494" s="128">
        <f t="array" ref="J494">IF(ISERROR(G494/I494),"",G494/I494)</f>
        <v>6.125</v>
      </c>
      <c r="K494" s="130">
        <f t="array" ref="K494">IF(ISERROR(G494/L494),"",G494/L494)</f>
        <v>42.241379310344826</v>
      </c>
      <c r="L494" s="128">
        <v>5.8</v>
      </c>
      <c r="M494" s="108">
        <f>IF(ISERROR(I494-K494),"",I494-K494)</f>
        <v>-2.2413793103448256</v>
      </c>
      <c r="N494" s="128">
        <f>SUM(O494:U494)</f>
        <v>0</v>
      </c>
      <c r="O494" s="474"/>
      <c r="P494" s="474"/>
      <c r="Q494" s="474"/>
      <c r="R494" s="474"/>
      <c r="S494" s="474"/>
      <c r="T494" s="474"/>
      <c r="U494" s="474"/>
      <c r="V494" s="131">
        <f>SUM(X494:AA494)</f>
        <v>0</v>
      </c>
      <c r="W494" s="47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70">
        <f t="shared" si="127"/>
        <v>0</v>
      </c>
      <c r="I495" s="128"/>
      <c r="J495" s="129"/>
      <c r="K495" s="130"/>
      <c r="L495" s="128"/>
      <c r="M495" s="108"/>
      <c r="N495" s="129"/>
      <c r="O495" s="461"/>
      <c r="P495" s="461"/>
      <c r="Q495" s="461"/>
      <c r="R495" s="461"/>
      <c r="S495" s="461"/>
      <c r="T495" s="461"/>
      <c r="U495" s="46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60"/>
      <c r="D496" s="107"/>
      <c r="E496" s="107"/>
      <c r="F496" s="107"/>
      <c r="G496" s="127"/>
      <c r="H496" s="47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1"/>
      <c r="P496" s="461"/>
      <c r="Q496" s="461"/>
      <c r="R496" s="461"/>
      <c r="S496" s="461"/>
      <c r="T496" s="461"/>
      <c r="U496" s="46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60" t="s">
        <v>239</v>
      </c>
      <c r="C497" s="460" t="s">
        <v>179</v>
      </c>
      <c r="D497" s="107">
        <v>6.04</v>
      </c>
      <c r="E497" s="107"/>
      <c r="F497" s="107"/>
      <c r="G497" s="127"/>
      <c r="H497" s="47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1"/>
      <c r="P497" s="461"/>
      <c r="Q497" s="461"/>
      <c r="R497" s="461"/>
      <c r="S497" s="461"/>
      <c r="T497" s="461"/>
      <c r="U497" s="46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60" t="s">
        <v>239</v>
      </c>
      <c r="C498" s="460" t="s">
        <v>186</v>
      </c>
      <c r="D498" s="107">
        <v>6.04</v>
      </c>
      <c r="E498" s="107"/>
      <c r="F498" s="107"/>
      <c r="G498" s="127"/>
      <c r="H498" s="47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1"/>
      <c r="P498" s="461"/>
      <c r="Q498" s="461"/>
      <c r="R498" s="461"/>
      <c r="S498" s="461"/>
      <c r="T498" s="461"/>
      <c r="U498" s="46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60" t="s">
        <v>440</v>
      </c>
      <c r="C499" s="460" t="s">
        <v>179</v>
      </c>
      <c r="D499" s="107"/>
      <c r="E499" s="107"/>
      <c r="F499" s="107"/>
      <c r="G499" s="127"/>
      <c r="H499" s="470">
        <f t="shared" si="127"/>
        <v>0</v>
      </c>
      <c r="I499" s="128"/>
      <c r="J499" s="129"/>
      <c r="K499" s="130"/>
      <c r="L499" s="128"/>
      <c r="M499" s="108"/>
      <c r="N499" s="129"/>
      <c r="O499" s="461"/>
      <c r="P499" s="461"/>
      <c r="Q499" s="461"/>
      <c r="R499" s="461"/>
      <c r="S499" s="461"/>
      <c r="T499" s="461"/>
      <c r="U499" s="46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60" t="s">
        <v>440</v>
      </c>
      <c r="C500" s="460" t="s">
        <v>186</v>
      </c>
      <c r="D500" s="107"/>
      <c r="E500" s="107"/>
      <c r="F500" s="107"/>
      <c r="G500" s="127"/>
      <c r="H500" s="470">
        <f t="shared" si="127"/>
        <v>0</v>
      </c>
      <c r="I500" s="128"/>
      <c r="J500" s="129"/>
      <c r="K500" s="130"/>
      <c r="L500" s="128"/>
      <c r="M500" s="108"/>
      <c r="N500" s="129"/>
      <c r="O500" s="461"/>
      <c r="P500" s="461"/>
      <c r="Q500" s="461"/>
      <c r="R500" s="461"/>
      <c r="S500" s="461"/>
      <c r="T500" s="461"/>
      <c r="U500" s="46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62" t="s">
        <v>240</v>
      </c>
      <c r="C501" s="125"/>
      <c r="D501" s="107">
        <v>7.3</v>
      </c>
      <c r="E501" s="107"/>
      <c r="F501" s="107"/>
      <c r="G501" s="127"/>
      <c r="H501" s="47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1"/>
      <c r="P501" s="461"/>
      <c r="Q501" s="461"/>
      <c r="R501" s="461"/>
      <c r="S501" s="461"/>
      <c r="T501" s="461"/>
      <c r="U501" s="46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62" t="s">
        <v>241</v>
      </c>
      <c r="C502" s="125"/>
      <c r="D502" s="107">
        <f>78*120/1000</f>
        <v>9.36</v>
      </c>
      <c r="E502" s="107"/>
      <c r="F502" s="107"/>
      <c r="G502" s="127"/>
      <c r="H502" s="470">
        <f t="shared" si="127"/>
        <v>0</v>
      </c>
      <c r="I502" s="128"/>
      <c r="J502" s="129"/>
      <c r="K502" s="130"/>
      <c r="L502" s="128"/>
      <c r="M502" s="108"/>
      <c r="N502" s="129"/>
      <c r="O502" s="461"/>
      <c r="P502" s="461"/>
      <c r="Q502" s="461"/>
      <c r="R502" s="461"/>
      <c r="S502" s="461"/>
      <c r="T502" s="461"/>
      <c r="U502" s="46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62" t="s">
        <v>242</v>
      </c>
      <c r="C503" s="125"/>
      <c r="D503" s="107">
        <v>4.5</v>
      </c>
      <c r="E503" s="107"/>
      <c r="F503" s="107"/>
      <c r="G503" s="127"/>
      <c r="H503" s="470">
        <f t="shared" si="127"/>
        <v>0</v>
      </c>
      <c r="I503" s="128"/>
      <c r="J503" s="129"/>
      <c r="K503" s="130"/>
      <c r="L503" s="128"/>
      <c r="M503" s="108"/>
      <c r="N503" s="129"/>
      <c r="O503" s="461"/>
      <c r="P503" s="461"/>
      <c r="Q503" s="461"/>
      <c r="R503" s="461"/>
      <c r="S503" s="461"/>
      <c r="T503" s="461"/>
      <c r="U503" s="46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62" t="s">
        <v>243</v>
      </c>
      <c r="C504" s="125"/>
      <c r="D504" s="107">
        <v>4.5</v>
      </c>
      <c r="E504" s="107"/>
      <c r="F504" s="107"/>
      <c r="G504" s="127"/>
      <c r="H504" s="470">
        <f t="shared" si="127"/>
        <v>0</v>
      </c>
      <c r="I504" s="128"/>
      <c r="J504" s="129"/>
      <c r="K504" s="130"/>
      <c r="L504" s="128"/>
      <c r="M504" s="108"/>
      <c r="N504" s="129"/>
      <c r="O504" s="461"/>
      <c r="P504" s="461"/>
      <c r="Q504" s="461"/>
      <c r="R504" s="461"/>
      <c r="S504" s="461"/>
      <c r="T504" s="461"/>
      <c r="U504" s="46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62"/>
      <c r="C505" s="125"/>
      <c r="D505" s="107"/>
      <c r="E505" s="107"/>
      <c r="F505" s="107"/>
      <c r="G505" s="127"/>
      <c r="H505" s="470">
        <f t="shared" si="127"/>
        <v>0</v>
      </c>
      <c r="I505" s="128"/>
      <c r="J505" s="129"/>
      <c r="K505" s="130"/>
      <c r="L505" s="128"/>
      <c r="M505" s="108"/>
      <c r="N505" s="129"/>
      <c r="O505" s="461"/>
      <c r="P505" s="461"/>
      <c r="Q505" s="461"/>
      <c r="R505" s="461"/>
      <c r="S505" s="461"/>
      <c r="T505" s="461"/>
      <c r="U505" s="461"/>
      <c r="V505" s="131"/>
      <c r="W505" s="132"/>
      <c r="X505" s="131"/>
      <c r="Y505" s="131"/>
      <c r="Z505" s="131"/>
      <c r="AA505" s="131"/>
    </row>
    <row r="506" spans="1:27" ht="20.100000000000001" customHeight="1">
      <c r="A506" s="537" t="s">
        <v>244</v>
      </c>
      <c r="B506" s="538"/>
      <c r="C506" s="468" t="s">
        <v>202</v>
      </c>
      <c r="D506" s="141"/>
      <c r="E506" s="141"/>
      <c r="F506" s="141"/>
      <c r="G506" s="143">
        <f>SUM(G491:G505)</f>
        <v>415</v>
      </c>
      <c r="H506" s="144">
        <f>SUM(H491:H501)</f>
        <v>2114.56</v>
      </c>
      <c r="I506" s="144">
        <f>SUM(I491:I505)</f>
        <v>74</v>
      </c>
      <c r="J506" s="129">
        <f t="array" ref="J506">IF(ISERROR(G506/I506),"",G506/I506)</f>
        <v>5.6081081081081079</v>
      </c>
      <c r="K506" s="144">
        <f>SUM(K491:K501)</f>
        <v>76.241379310344826</v>
      </c>
      <c r="L506" s="145"/>
      <c r="M506" s="148">
        <f t="shared" ref="M506:AA506" si="128">SUM(M491:M501)</f>
        <v>-2.2413793103448238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415</v>
      </c>
      <c r="H507" s="152">
        <f>SUM(H370,H428,H463,H479,H490,H506)</f>
        <v>2114.56</v>
      </c>
      <c r="I507" s="152">
        <f>SUM(I370,I428,I463,I479,I490,I506)</f>
        <v>74</v>
      </c>
      <c r="J507" s="153">
        <f t="array" ref="J507">IF(ISERROR(G507/I507),"",G507/I507)</f>
        <v>5.6081081081081079</v>
      </c>
      <c r="K507" s="152">
        <f>SUM(K370,K428,K463,K479,K490,K506)</f>
        <v>76.241379310344826</v>
      </c>
      <c r="L507" s="153">
        <f>IF(ISERROR(G507/K507),"",G507/K507)</f>
        <v>5.4432383536861151</v>
      </c>
      <c r="M507" s="152">
        <f t="shared" ref="M507:V507" si="129">SUM(M370,M428,M463,M479,M490,M506)</f>
        <v>-2.2413793103448238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542" t="s">
        <v>471</v>
      </c>
      <c r="B508" s="467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customHeight="1">
      <c r="A509" s="543"/>
      <c r="B509" s="467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customHeight="1">
      <c r="A510" s="543"/>
      <c r="B510" s="467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customHeight="1">
      <c r="A511" s="543"/>
      <c r="B511" s="467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customHeight="1">
      <c r="A512" s="543"/>
      <c r="B512" s="467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customHeight="1">
      <c r="A513" s="544"/>
      <c r="B513" s="467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customHeight="1">
      <c r="A514" s="267" t="s">
        <v>472</v>
      </c>
      <c r="B514" s="467">
        <f>G507</f>
        <v>415</v>
      </c>
      <c r="C514" s="513" t="s">
        <v>269</v>
      </c>
      <c r="D514" s="512"/>
      <c r="E514" s="503">
        <f>H507</f>
        <v>2114.56</v>
      </c>
      <c r="F514" s="503"/>
      <c r="G514" s="503" t="s">
        <v>270</v>
      </c>
      <c r="H514" s="503"/>
      <c r="I514" s="531">
        <f>L507</f>
        <v>5.4432383536861151</v>
      </c>
      <c r="J514" s="531"/>
      <c r="K514" s="533" t="s">
        <v>271</v>
      </c>
      <c r="L514" s="533"/>
      <c r="M514" s="531">
        <f>J507</f>
        <v>5.6081081081081079</v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customHeight="1">
      <c r="A515" s="268" t="s">
        <v>473</v>
      </c>
      <c r="B515" s="467">
        <f>I507+C513</f>
        <v>75</v>
      </c>
      <c r="C515" s="510" t="s">
        <v>251</v>
      </c>
      <c r="D515" s="511"/>
      <c r="E515" s="528">
        <f>K507+I513</f>
        <v>87.241379310344826</v>
      </c>
      <c r="F515" s="528"/>
      <c r="G515" s="503" t="s">
        <v>274</v>
      </c>
      <c r="H515" s="503"/>
      <c r="I515" s="531">
        <f>B515-E515</f>
        <v>-12.241379310344826</v>
      </c>
      <c r="J515" s="531"/>
      <c r="K515" s="533" t="s">
        <v>275</v>
      </c>
      <c r="L515" s="533"/>
      <c r="M515" s="534">
        <f>IF(ISERROR(I515/E515),"",I515/E515)</f>
        <v>-0.14031620553359681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customHeight="1">
      <c r="A516" s="268" t="s">
        <v>474</v>
      </c>
      <c r="B516" s="467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>
        <f t="array" ref="M516">IF(ISERROR(I516/B514),"",I516/B514)</f>
        <v>0</v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69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870</v>
      </c>
      <c r="D519" s="526"/>
      <c r="E519" s="516" t="s">
        <v>269</v>
      </c>
      <c r="F519" s="516"/>
      <c r="G519" s="528">
        <f>SUM(E171,E342,E514)</f>
        <v>4491.05</v>
      </c>
      <c r="H519" s="528"/>
      <c r="I519" s="503" t="s">
        <v>270</v>
      </c>
      <c r="J519" s="516"/>
      <c r="K519" s="525">
        <f>IF(ISERROR(C519/G520),"",C519/G520)</f>
        <v>3.7213990277359525</v>
      </c>
      <c r="L519" s="526"/>
      <c r="M519" s="503" t="s">
        <v>271</v>
      </c>
      <c r="N519" s="503"/>
      <c r="O519" s="504">
        <f t="array" ref="O519">IF(ISERROR(C519/C520),"",C519/C520)</f>
        <v>5.2727272727272725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165</v>
      </c>
      <c r="D520" s="526"/>
      <c r="E520" s="503" t="s">
        <v>251</v>
      </c>
      <c r="F520" s="503"/>
      <c r="G520" s="528">
        <f>SUM(E172,E343,E515)</f>
        <v>233.78304597701148</v>
      </c>
      <c r="H520" s="528"/>
      <c r="I520" s="510" t="s">
        <v>274</v>
      </c>
      <c r="J520" s="511"/>
      <c r="K520" s="513">
        <f>C520-G520</f>
        <v>-68.783045977011483</v>
      </c>
      <c r="L520" s="512"/>
      <c r="M520" s="513" t="s">
        <v>275</v>
      </c>
      <c r="N520" s="512"/>
      <c r="O520" s="517">
        <f>IF(ISERROR(K520/C520),"",K520/C520)</f>
        <v>-0.41686694531522112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69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0</v>
      </c>
      <c r="D524" s="511"/>
      <c r="E524" s="506">
        <f>IF(ISERROR(C524/C530),"",C524/C530)</f>
        <v>0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0</v>
      </c>
      <c r="D525" s="511"/>
      <c r="E525" s="506">
        <f>IF(ISERROR(C525/C530),"",C525/C530)</f>
        <v>0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359</v>
      </c>
      <c r="D526" s="511"/>
      <c r="E526" s="506">
        <f>IF(ISERROR(C526/C530),"",C526/C530)</f>
        <v>0.41264367816091951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>
        <f>IF(ISERROR(C527/C530),"",C527/C530)</f>
        <v>0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511</v>
      </c>
      <c r="D529" s="511"/>
      <c r="E529" s="506">
        <f>IF(ISERROR(C529/C530),"",C529/C530)</f>
        <v>0.58735632183908049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870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60" t="s">
        <v>309</v>
      </c>
      <c r="D532" s="460" t="s">
        <v>310</v>
      </c>
      <c r="E532" s="460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6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0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13</v>
      </c>
      <c r="D533" s="105">
        <v>13</v>
      </c>
      <c r="E533" s="105"/>
      <c r="F533" s="105"/>
      <c r="G533" s="106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463">
        <f t="array" ref="S533">IF(ISERROR(Q533/J533),"",Q533/J533)</f>
        <v>1</v>
      </c>
      <c r="T533" s="463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63">
        <f t="array" ref="S534">IF(ISERROR(Q534/J534),"",Q534/J534)</f>
        <v>1</v>
      </c>
      <c r="T534" s="463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463">
        <f t="array" ref="S535">IF(ISERROR(Q535/J535),"",Q535/J535)</f>
        <v>1</v>
      </c>
      <c r="T535" s="463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28</v>
      </c>
      <c r="D536" s="111">
        <f t="shared" ref="D536:N536" si="132">SUM(D533:D535)</f>
        <v>28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28</v>
      </c>
      <c r="R536" s="113">
        <f>SUM(R533:R535)</f>
        <v>308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7" activePane="bottomRight" state="frozen"/>
      <selection activeCell="E487" sqref="E487"/>
      <selection pane="topRight" activeCell="E487" sqref="E487"/>
      <selection pane="bottomLeft" activeCell="E487" sqref="E487"/>
      <selection pane="bottomRight" activeCell="F538" sqref="F538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86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75" t="s">
        <v>178</v>
      </c>
      <c r="C7" s="125" t="s">
        <v>179</v>
      </c>
      <c r="D7" s="107">
        <v>5.03</v>
      </c>
      <c r="E7" s="107"/>
      <c r="F7" s="107"/>
      <c r="G7" s="127"/>
      <c r="H7" s="47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4"/>
      <c r="P7" s="484"/>
      <c r="Q7" s="484"/>
      <c r="R7" s="484"/>
      <c r="S7" s="484"/>
      <c r="T7" s="484"/>
      <c r="U7" s="48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7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84"/>
      <c r="Q8" s="484"/>
      <c r="R8" s="484"/>
      <c r="S8" s="484"/>
      <c r="T8" s="484"/>
      <c r="U8" s="48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7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4"/>
      <c r="P9" s="484"/>
      <c r="Q9" s="484"/>
      <c r="R9" s="484"/>
      <c r="S9" s="484"/>
      <c r="T9" s="484"/>
      <c r="U9" s="48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76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4"/>
      <c r="P10" s="484"/>
      <c r="Q10" s="484"/>
      <c r="R10" s="484"/>
      <c r="S10" s="484"/>
      <c r="T10" s="484"/>
      <c r="U10" s="48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7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4"/>
      <c r="P11" s="484"/>
      <c r="Q11" s="484"/>
      <c r="R11" s="484"/>
      <c r="S11" s="484"/>
      <c r="T11" s="484"/>
      <c r="U11" s="48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76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4"/>
      <c r="P12" s="484"/>
      <c r="Q12" s="484"/>
      <c r="R12" s="484"/>
      <c r="S12" s="484"/>
      <c r="T12" s="484"/>
      <c r="U12" s="48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7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4"/>
      <c r="P13" s="484"/>
      <c r="Q13" s="484"/>
      <c r="R13" s="484"/>
      <c r="S13" s="484"/>
      <c r="T13" s="484"/>
      <c r="U13" s="48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7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4"/>
      <c r="P14" s="484"/>
      <c r="Q14" s="484"/>
      <c r="R14" s="484"/>
      <c r="S14" s="484"/>
      <c r="T14" s="484"/>
      <c r="U14" s="48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76">
        <f t="shared" si="0"/>
        <v>0</v>
      </c>
      <c r="I15" s="47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4"/>
      <c r="P15" s="484"/>
      <c r="Q15" s="484"/>
      <c r="R15" s="484"/>
      <c r="S15" s="484"/>
      <c r="T15" s="484"/>
      <c r="U15" s="48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76">
        <f t="shared" si="0"/>
        <v>0</v>
      </c>
      <c r="I16" s="47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4"/>
      <c r="P16" s="484"/>
      <c r="Q16" s="484"/>
      <c r="R16" s="484"/>
      <c r="S16" s="484"/>
      <c r="T16" s="484"/>
      <c r="U16" s="48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7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4"/>
      <c r="P17" s="484"/>
      <c r="Q17" s="484"/>
      <c r="R17" s="484"/>
      <c r="S17" s="484"/>
      <c r="T17" s="484"/>
      <c r="U17" s="48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7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4"/>
      <c r="P18" s="484"/>
      <c r="Q18" s="484"/>
      <c r="R18" s="484"/>
      <c r="S18" s="484"/>
      <c r="T18" s="484"/>
      <c r="U18" s="484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76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84"/>
      <c r="P19" s="484"/>
      <c r="Q19" s="484"/>
      <c r="R19" s="484"/>
      <c r="S19" s="484"/>
      <c r="T19" s="484"/>
      <c r="U19" s="484"/>
      <c r="V19" s="131">
        <f>SUM(X19:AA19)</f>
        <v>0</v>
      </c>
      <c r="W19" s="477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20170220</v>
      </c>
      <c r="G20" s="127">
        <v>893</v>
      </c>
      <c r="H20" s="476">
        <f t="shared" si="0"/>
        <v>4545.37</v>
      </c>
      <c r="I20" s="128">
        <f>8*5</f>
        <v>40</v>
      </c>
      <c r="J20" s="128">
        <f t="array" ref="J20">IF(ISERROR(G20/I20),"",G20/I20)</f>
        <v>22.324999999999999</v>
      </c>
      <c r="K20" s="130">
        <f t="array" ref="K20">IF(ISERROR(G20/L20),"",G20/L20)</f>
        <v>38.826086956521742</v>
      </c>
      <c r="L20" s="128">
        <v>23</v>
      </c>
      <c r="M20" s="108">
        <f t="shared" si="1"/>
        <v>1.1739130434782581</v>
      </c>
      <c r="N20" s="128">
        <f t="shared" si="4"/>
        <v>0</v>
      </c>
      <c r="O20" s="484"/>
      <c r="P20" s="484"/>
      <c r="Q20" s="484"/>
      <c r="R20" s="484"/>
      <c r="S20" s="484"/>
      <c r="T20" s="484"/>
      <c r="U20" s="484"/>
      <c r="V20" s="131">
        <f>SUM(X20:AA20)</f>
        <v>0</v>
      </c>
      <c r="W20" s="477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7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4"/>
      <c r="P21" s="484"/>
      <c r="Q21" s="484"/>
      <c r="R21" s="484"/>
      <c r="S21" s="484"/>
      <c r="T21" s="484"/>
      <c r="U21" s="48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82" t="s">
        <v>190</v>
      </c>
      <c r="D22" s="107">
        <v>4.8</v>
      </c>
      <c r="E22" s="107"/>
      <c r="F22" s="107"/>
      <c r="G22" s="127"/>
      <c r="H22" s="47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4"/>
      <c r="P22" s="484"/>
      <c r="Q22" s="484"/>
      <c r="R22" s="484"/>
      <c r="S22" s="484"/>
      <c r="T22" s="484"/>
      <c r="U22" s="48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82" t="s">
        <v>187</v>
      </c>
      <c r="D23" s="107">
        <v>4.8</v>
      </c>
      <c r="E23" s="107"/>
      <c r="F23" s="107"/>
      <c r="G23" s="127"/>
      <c r="H23" s="47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4"/>
      <c r="P23" s="484"/>
      <c r="Q23" s="484"/>
      <c r="R23" s="484"/>
      <c r="S23" s="484"/>
      <c r="T23" s="484"/>
      <c r="U23" s="48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82" t="s">
        <v>179</v>
      </c>
      <c r="D24" s="107">
        <v>4.8</v>
      </c>
      <c r="E24" s="107"/>
      <c r="F24" s="107"/>
      <c r="G24" s="127"/>
      <c r="H24" s="47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4"/>
      <c r="P24" s="484"/>
      <c r="Q24" s="484"/>
      <c r="R24" s="484"/>
      <c r="S24" s="484"/>
      <c r="T24" s="484"/>
      <c r="U24" s="48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82" t="s">
        <v>199</v>
      </c>
      <c r="D25" s="107">
        <v>4.8</v>
      </c>
      <c r="E25" s="107"/>
      <c r="F25" s="107"/>
      <c r="G25" s="127"/>
      <c r="H25" s="47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4"/>
      <c r="P25" s="484"/>
      <c r="Q25" s="484"/>
      <c r="R25" s="484"/>
      <c r="S25" s="484"/>
      <c r="T25" s="484"/>
      <c r="U25" s="48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7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4"/>
      <c r="P26" s="484"/>
      <c r="Q26" s="484"/>
      <c r="R26" s="484"/>
      <c r="S26" s="484"/>
      <c r="T26" s="484"/>
      <c r="U26" s="48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7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4"/>
      <c r="P27" s="484"/>
      <c r="Q27" s="484"/>
      <c r="R27" s="484"/>
      <c r="S27" s="484"/>
      <c r="T27" s="484"/>
      <c r="U27" s="48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485" t="s">
        <v>202</v>
      </c>
      <c r="D28" s="141"/>
      <c r="E28" s="141"/>
      <c r="F28" s="141"/>
      <c r="G28" s="143">
        <f>SUM(G7:G27)</f>
        <v>893</v>
      </c>
      <c r="H28" s="144">
        <f>SUM(H7:H27)</f>
        <v>4545.37</v>
      </c>
      <c r="I28" s="144">
        <f>SUM(I7:I27)</f>
        <v>40</v>
      </c>
      <c r="J28" s="129">
        <f t="array" ref="J28">IF(ISERROR(G28/I28),"",G28/I28)</f>
        <v>22.324999999999999</v>
      </c>
      <c r="K28" s="144">
        <f>SUM(K7:K27)</f>
        <v>38.826086956521742</v>
      </c>
      <c r="L28" s="145"/>
      <c r="M28" s="144">
        <f t="shared" ref="M28:V28" si="5">SUM(M7:M27)</f>
        <v>1.1739130434782581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75" t="s">
        <v>206</v>
      </c>
      <c r="C29" s="125" t="s">
        <v>199</v>
      </c>
      <c r="D29" s="107">
        <v>5.03</v>
      </c>
      <c r="E29" s="107"/>
      <c r="F29" s="107"/>
      <c r="G29" s="127"/>
      <c r="H29" s="476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0"/>
      <c r="P29" s="480"/>
      <c r="Q29" s="480"/>
      <c r="R29" s="480"/>
      <c r="S29" s="480"/>
      <c r="T29" s="480"/>
      <c r="U29" s="480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75" t="s">
        <v>425</v>
      </c>
      <c r="C30" s="183" t="s">
        <v>427</v>
      </c>
      <c r="D30" s="107">
        <v>5.03</v>
      </c>
      <c r="E30" s="107"/>
      <c r="F30" s="107"/>
      <c r="G30" s="127"/>
      <c r="H30" s="476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0"/>
      <c r="P30" s="480"/>
      <c r="Q30" s="480"/>
      <c r="R30" s="480"/>
      <c r="S30" s="480"/>
      <c r="T30" s="480"/>
      <c r="U30" s="480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75" t="s">
        <v>206</v>
      </c>
      <c r="C31" s="125" t="s">
        <v>186</v>
      </c>
      <c r="D31" s="107">
        <v>5.03</v>
      </c>
      <c r="E31" s="107"/>
      <c r="F31" s="107"/>
      <c r="G31" s="127"/>
      <c r="H31" s="476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0"/>
      <c r="P31" s="480"/>
      <c r="Q31" s="480"/>
      <c r="R31" s="480"/>
      <c r="S31" s="480"/>
      <c r="T31" s="480"/>
      <c r="U31" s="480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75" t="s">
        <v>206</v>
      </c>
      <c r="C32" s="125" t="s">
        <v>203</v>
      </c>
      <c r="D32" s="107">
        <v>5.03</v>
      </c>
      <c r="E32" s="107"/>
      <c r="F32" s="107"/>
      <c r="G32" s="127"/>
      <c r="H32" s="47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0"/>
      <c r="P32" s="480"/>
      <c r="Q32" s="480"/>
      <c r="R32" s="480"/>
      <c r="S32" s="480"/>
      <c r="T32" s="480"/>
      <c r="U32" s="48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75" t="s">
        <v>206</v>
      </c>
      <c r="C33" s="125" t="s">
        <v>207</v>
      </c>
      <c r="D33" s="107">
        <v>5.03</v>
      </c>
      <c r="E33" s="107"/>
      <c r="F33" s="107"/>
      <c r="G33" s="127"/>
      <c r="H33" s="47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0"/>
      <c r="P33" s="480"/>
      <c r="Q33" s="480"/>
      <c r="R33" s="480"/>
      <c r="S33" s="480"/>
      <c r="T33" s="480"/>
      <c r="U33" s="48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75" t="s">
        <v>414</v>
      </c>
      <c r="C34" s="183" t="s">
        <v>415</v>
      </c>
      <c r="D34" s="107">
        <v>5.03</v>
      </c>
      <c r="E34" s="107"/>
      <c r="F34" s="107"/>
      <c r="G34" s="127"/>
      <c r="H34" s="476">
        <f t="shared" si="7"/>
        <v>0</v>
      </c>
      <c r="I34" s="128"/>
      <c r="J34" s="129"/>
      <c r="K34" s="130"/>
      <c r="L34" s="128">
        <v>52</v>
      </c>
      <c r="M34" s="108"/>
      <c r="N34" s="129"/>
      <c r="O34" s="480"/>
      <c r="P34" s="480"/>
      <c r="Q34" s="480"/>
      <c r="R34" s="480"/>
      <c r="S34" s="480"/>
      <c r="T34" s="480"/>
      <c r="U34" s="48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75" t="s">
        <v>414</v>
      </c>
      <c r="C35" s="183" t="s">
        <v>416</v>
      </c>
      <c r="D35" s="107">
        <v>5.03</v>
      </c>
      <c r="E35" s="107"/>
      <c r="F35" s="107"/>
      <c r="G35" s="127"/>
      <c r="H35" s="476">
        <f t="shared" si="7"/>
        <v>0</v>
      </c>
      <c r="I35" s="128"/>
      <c r="J35" s="129"/>
      <c r="K35" s="130"/>
      <c r="L35" s="128">
        <v>52</v>
      </c>
      <c r="M35" s="108"/>
      <c r="N35" s="129"/>
      <c r="O35" s="480"/>
      <c r="P35" s="480"/>
      <c r="Q35" s="480"/>
      <c r="R35" s="480"/>
      <c r="S35" s="480"/>
      <c r="T35" s="480"/>
      <c r="U35" s="48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75" t="s">
        <v>414</v>
      </c>
      <c r="C36" s="183" t="s">
        <v>61</v>
      </c>
      <c r="D36" s="107">
        <v>5.03</v>
      </c>
      <c r="E36" s="107"/>
      <c r="F36" s="107"/>
      <c r="G36" s="127"/>
      <c r="H36" s="476">
        <f t="shared" si="7"/>
        <v>0</v>
      </c>
      <c r="I36" s="128"/>
      <c r="J36" s="129"/>
      <c r="K36" s="130"/>
      <c r="L36" s="128">
        <v>52</v>
      </c>
      <c r="M36" s="108"/>
      <c r="N36" s="129"/>
      <c r="O36" s="480"/>
      <c r="P36" s="480"/>
      <c r="Q36" s="480"/>
      <c r="R36" s="480"/>
      <c r="S36" s="480"/>
      <c r="T36" s="480"/>
      <c r="U36" s="48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75" t="s">
        <v>208</v>
      </c>
      <c r="C37" s="125" t="s">
        <v>179</v>
      </c>
      <c r="D37" s="107">
        <v>5.08</v>
      </c>
      <c r="E37" s="107"/>
      <c r="F37" s="107"/>
      <c r="G37" s="127"/>
      <c r="H37" s="47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80"/>
      <c r="P37" s="480"/>
      <c r="Q37" s="480"/>
      <c r="R37" s="480"/>
      <c r="S37" s="480"/>
      <c r="T37" s="480"/>
      <c r="U37" s="48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75" t="s">
        <v>208</v>
      </c>
      <c r="C38" s="125" t="s">
        <v>204</v>
      </c>
      <c r="D38" s="107">
        <v>5.08</v>
      </c>
      <c r="E38" s="107"/>
      <c r="F38" s="107"/>
      <c r="G38" s="127"/>
      <c r="H38" s="476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0"/>
      <c r="P38" s="480"/>
      <c r="Q38" s="480"/>
      <c r="R38" s="480"/>
      <c r="S38" s="480"/>
      <c r="T38" s="480"/>
      <c r="U38" s="480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75" t="s">
        <v>208</v>
      </c>
      <c r="C39" s="125" t="s">
        <v>205</v>
      </c>
      <c r="D39" s="107">
        <v>5.08</v>
      </c>
      <c r="E39" s="107"/>
      <c r="F39" s="107"/>
      <c r="G39" s="127"/>
      <c r="H39" s="47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0"/>
      <c r="P39" s="480"/>
      <c r="Q39" s="480"/>
      <c r="R39" s="480"/>
      <c r="S39" s="480"/>
      <c r="T39" s="480"/>
      <c r="U39" s="48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75" t="s">
        <v>208</v>
      </c>
      <c r="C40" s="125" t="s">
        <v>186</v>
      </c>
      <c r="D40" s="107">
        <v>5.08</v>
      </c>
      <c r="E40" s="107"/>
      <c r="F40" s="107"/>
      <c r="G40" s="127"/>
      <c r="H40" s="47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0"/>
      <c r="P40" s="480"/>
      <c r="Q40" s="480"/>
      <c r="R40" s="480"/>
      <c r="S40" s="480"/>
      <c r="T40" s="480"/>
      <c r="U40" s="48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75" t="s">
        <v>208</v>
      </c>
      <c r="C41" s="125" t="s">
        <v>203</v>
      </c>
      <c r="D41" s="107">
        <v>5.08</v>
      </c>
      <c r="E41" s="107"/>
      <c r="F41" s="107"/>
      <c r="G41" s="127"/>
      <c r="H41" s="47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0"/>
      <c r="P41" s="480"/>
      <c r="Q41" s="480"/>
      <c r="R41" s="480"/>
      <c r="S41" s="480"/>
      <c r="T41" s="480"/>
      <c r="U41" s="48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75" t="s">
        <v>208</v>
      </c>
      <c r="C42" s="125" t="s">
        <v>199</v>
      </c>
      <c r="D42" s="107">
        <v>5.08</v>
      </c>
      <c r="E42" s="107"/>
      <c r="F42" s="107"/>
      <c r="G42" s="127"/>
      <c r="H42" s="47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4"/>
      <c r="P42" s="484"/>
      <c r="Q42" s="484"/>
      <c r="R42" s="484"/>
      <c r="S42" s="484"/>
      <c r="T42" s="484"/>
      <c r="U42" s="48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75" t="s">
        <v>208</v>
      </c>
      <c r="C43" s="125" t="s">
        <v>187</v>
      </c>
      <c r="D43" s="107">
        <v>5.08</v>
      </c>
      <c r="E43" s="107"/>
      <c r="F43" s="107"/>
      <c r="G43" s="127"/>
      <c r="H43" s="47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0"/>
      <c r="P43" s="480"/>
      <c r="Q43" s="480"/>
      <c r="R43" s="480"/>
      <c r="S43" s="480"/>
      <c r="T43" s="480"/>
      <c r="U43" s="48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75" t="s">
        <v>208</v>
      </c>
      <c r="C44" s="125" t="s">
        <v>207</v>
      </c>
      <c r="D44" s="107">
        <v>5.08</v>
      </c>
      <c r="E44" s="107"/>
      <c r="F44" s="107"/>
      <c r="G44" s="127"/>
      <c r="H44" s="47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4"/>
      <c r="P44" s="484"/>
      <c r="Q44" s="484"/>
      <c r="R44" s="484"/>
      <c r="S44" s="484"/>
      <c r="T44" s="484"/>
      <c r="U44" s="48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75" t="s">
        <v>209</v>
      </c>
      <c r="C45" s="125" t="s">
        <v>194</v>
      </c>
      <c r="D45" s="107">
        <v>5.03</v>
      </c>
      <c r="E45" s="107"/>
      <c r="F45" s="107"/>
      <c r="G45" s="127"/>
      <c r="H45" s="47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0"/>
      <c r="P45" s="480"/>
      <c r="Q45" s="480"/>
      <c r="R45" s="480"/>
      <c r="S45" s="480"/>
      <c r="T45" s="480"/>
      <c r="U45" s="48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75" t="s">
        <v>209</v>
      </c>
      <c r="C46" s="125" t="s">
        <v>179</v>
      </c>
      <c r="D46" s="107">
        <v>5.03</v>
      </c>
      <c r="E46" s="107"/>
      <c r="F46" s="107"/>
      <c r="G46" s="127"/>
      <c r="H46" s="47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0"/>
      <c r="P46" s="480"/>
      <c r="Q46" s="480"/>
      <c r="R46" s="480"/>
      <c r="S46" s="480"/>
      <c r="T46" s="480"/>
      <c r="U46" s="48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75" t="s">
        <v>209</v>
      </c>
      <c r="C47" s="125" t="s">
        <v>195</v>
      </c>
      <c r="D47" s="107">
        <v>5.03</v>
      </c>
      <c r="E47" s="107"/>
      <c r="F47" s="107"/>
      <c r="G47" s="127"/>
      <c r="H47" s="47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0"/>
      <c r="P47" s="480"/>
      <c r="Q47" s="480"/>
      <c r="R47" s="480"/>
      <c r="S47" s="480"/>
      <c r="T47" s="480"/>
      <c r="U47" s="48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75" t="s">
        <v>209</v>
      </c>
      <c r="C48" s="125" t="s">
        <v>204</v>
      </c>
      <c r="D48" s="107">
        <v>5.03</v>
      </c>
      <c r="E48" s="107"/>
      <c r="F48" s="107"/>
      <c r="G48" s="127"/>
      <c r="H48" s="47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0"/>
      <c r="P48" s="480"/>
      <c r="Q48" s="480"/>
      <c r="R48" s="480"/>
      <c r="S48" s="480"/>
      <c r="T48" s="480"/>
      <c r="U48" s="48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75" t="s">
        <v>382</v>
      </c>
      <c r="C49" s="183" t="s">
        <v>383</v>
      </c>
      <c r="D49" s="107">
        <v>5.03</v>
      </c>
      <c r="E49" s="107"/>
      <c r="F49" s="107"/>
      <c r="G49" s="127"/>
      <c r="H49" s="47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0"/>
      <c r="P49" s="480"/>
      <c r="Q49" s="480"/>
      <c r="R49" s="480"/>
      <c r="S49" s="480"/>
      <c r="T49" s="480"/>
      <c r="U49" s="48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75" t="s">
        <v>382</v>
      </c>
      <c r="C50" s="183" t="s">
        <v>384</v>
      </c>
      <c r="D50" s="107">
        <v>5.03</v>
      </c>
      <c r="E50" s="107"/>
      <c r="F50" s="107"/>
      <c r="G50" s="127"/>
      <c r="H50" s="47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0"/>
      <c r="P50" s="480"/>
      <c r="Q50" s="480"/>
      <c r="R50" s="480"/>
      <c r="S50" s="480"/>
      <c r="T50" s="480"/>
      <c r="U50" s="48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75" t="s">
        <v>382</v>
      </c>
      <c r="C51" s="183" t="s">
        <v>389</v>
      </c>
      <c r="D51" s="107">
        <v>5.03</v>
      </c>
      <c r="E51" s="107"/>
      <c r="F51" s="107"/>
      <c r="G51" s="127"/>
      <c r="H51" s="47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0"/>
      <c r="P51" s="480"/>
      <c r="Q51" s="480"/>
      <c r="R51" s="480"/>
      <c r="S51" s="480"/>
      <c r="T51" s="480"/>
      <c r="U51" s="48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75" t="s">
        <v>382</v>
      </c>
      <c r="C52" s="183" t="s">
        <v>391</v>
      </c>
      <c r="D52" s="107">
        <v>5.03</v>
      </c>
      <c r="E52" s="107"/>
      <c r="F52" s="107"/>
      <c r="G52" s="127"/>
      <c r="H52" s="47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0"/>
      <c r="P52" s="480"/>
      <c r="Q52" s="480"/>
      <c r="R52" s="480"/>
      <c r="S52" s="480"/>
      <c r="T52" s="480"/>
      <c r="U52" s="48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75" t="s">
        <v>418</v>
      </c>
      <c r="C53" s="183" t="s">
        <v>364</v>
      </c>
      <c r="D53" s="107">
        <v>5.03</v>
      </c>
      <c r="E53" s="107"/>
      <c r="F53" s="107"/>
      <c r="G53" s="127"/>
      <c r="H53" s="47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0"/>
      <c r="P53" s="480"/>
      <c r="Q53" s="480"/>
      <c r="R53" s="480"/>
      <c r="S53" s="480"/>
      <c r="T53" s="480"/>
      <c r="U53" s="48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75" t="s">
        <v>418</v>
      </c>
      <c r="C54" s="183" t="s">
        <v>365</v>
      </c>
      <c r="D54" s="107">
        <v>5.03</v>
      </c>
      <c r="E54" s="107"/>
      <c r="F54" s="107"/>
      <c r="G54" s="127"/>
      <c r="H54" s="47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0"/>
      <c r="P54" s="480"/>
      <c r="Q54" s="480"/>
      <c r="R54" s="480"/>
      <c r="S54" s="480"/>
      <c r="T54" s="480"/>
      <c r="U54" s="48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75" t="s">
        <v>418</v>
      </c>
      <c r="C55" s="183" t="s">
        <v>366</v>
      </c>
      <c r="D55" s="107">
        <v>5.03</v>
      </c>
      <c r="E55" s="107"/>
      <c r="F55" s="107"/>
      <c r="G55" s="127"/>
      <c r="H55" s="47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0"/>
      <c r="P55" s="480"/>
      <c r="Q55" s="480"/>
      <c r="R55" s="480"/>
      <c r="S55" s="480"/>
      <c r="T55" s="480"/>
      <c r="U55" s="48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75" t="s">
        <v>418</v>
      </c>
      <c r="C56" s="183" t="s">
        <v>367</v>
      </c>
      <c r="D56" s="107">
        <v>5.03</v>
      </c>
      <c r="E56" s="107"/>
      <c r="F56" s="107"/>
      <c r="G56" s="127"/>
      <c r="H56" s="47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0"/>
      <c r="P56" s="480"/>
      <c r="Q56" s="480"/>
      <c r="R56" s="480"/>
      <c r="S56" s="480"/>
      <c r="T56" s="480"/>
      <c r="U56" s="480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76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4"/>
      <c r="P57" s="484"/>
      <c r="Q57" s="484"/>
      <c r="R57" s="484"/>
      <c r="S57" s="484"/>
      <c r="T57" s="484"/>
      <c r="U57" s="48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76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4"/>
      <c r="P58" s="484"/>
      <c r="Q58" s="484"/>
      <c r="R58" s="484"/>
      <c r="S58" s="484"/>
      <c r="T58" s="484"/>
      <c r="U58" s="48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7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4"/>
      <c r="P59" s="484"/>
      <c r="Q59" s="484"/>
      <c r="R59" s="484"/>
      <c r="S59" s="484"/>
      <c r="T59" s="484"/>
      <c r="U59" s="48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7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4"/>
      <c r="P60" s="484"/>
      <c r="Q60" s="484"/>
      <c r="R60" s="484"/>
      <c r="S60" s="484"/>
      <c r="T60" s="484"/>
      <c r="U60" s="48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7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4"/>
      <c r="P61" s="484"/>
      <c r="Q61" s="484"/>
      <c r="R61" s="484"/>
      <c r="S61" s="484"/>
      <c r="T61" s="484"/>
      <c r="U61" s="48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7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4"/>
      <c r="P62" s="484"/>
      <c r="Q62" s="484"/>
      <c r="R62" s="484"/>
      <c r="S62" s="484"/>
      <c r="T62" s="484"/>
      <c r="U62" s="48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7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4"/>
      <c r="P63" s="484"/>
      <c r="Q63" s="484"/>
      <c r="R63" s="484"/>
      <c r="S63" s="484"/>
      <c r="T63" s="484"/>
      <c r="U63" s="48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7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4"/>
      <c r="P64" s="484"/>
      <c r="Q64" s="484"/>
      <c r="R64" s="484"/>
      <c r="S64" s="484"/>
      <c r="T64" s="484"/>
      <c r="U64" s="48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7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4"/>
      <c r="P65" s="484"/>
      <c r="Q65" s="484"/>
      <c r="R65" s="484"/>
      <c r="S65" s="484"/>
      <c r="T65" s="484"/>
      <c r="U65" s="48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7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4"/>
      <c r="P66" s="484"/>
      <c r="Q66" s="484"/>
      <c r="R66" s="484"/>
      <c r="S66" s="484"/>
      <c r="T66" s="484"/>
      <c r="U66" s="48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7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4"/>
      <c r="P67" s="484"/>
      <c r="Q67" s="484"/>
      <c r="R67" s="484"/>
      <c r="S67" s="484"/>
      <c r="T67" s="484"/>
      <c r="U67" s="48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7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4"/>
      <c r="P68" s="484"/>
      <c r="Q68" s="484"/>
      <c r="R68" s="484"/>
      <c r="S68" s="484"/>
      <c r="T68" s="484"/>
      <c r="U68" s="48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7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4"/>
      <c r="P69" s="484"/>
      <c r="Q69" s="484"/>
      <c r="R69" s="484"/>
      <c r="S69" s="484"/>
      <c r="T69" s="484"/>
      <c r="U69" s="48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7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4"/>
      <c r="P70" s="484"/>
      <c r="Q70" s="484"/>
      <c r="R70" s="484"/>
      <c r="S70" s="484"/>
      <c r="T70" s="484"/>
      <c r="U70" s="48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76">
        <f t="shared" si="7"/>
        <v>0</v>
      </c>
      <c r="I71" s="128"/>
      <c r="J71" s="129"/>
      <c r="K71" s="130"/>
      <c r="L71" s="128"/>
      <c r="M71" s="108"/>
      <c r="N71" s="129"/>
      <c r="O71" s="484"/>
      <c r="P71" s="484"/>
      <c r="Q71" s="484"/>
      <c r="R71" s="484"/>
      <c r="S71" s="484"/>
      <c r="T71" s="484"/>
      <c r="U71" s="48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7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4"/>
      <c r="P72" s="484"/>
      <c r="Q72" s="484"/>
      <c r="R72" s="484"/>
      <c r="S72" s="484"/>
      <c r="T72" s="484"/>
      <c r="U72" s="48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7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4"/>
      <c r="P73" s="484"/>
      <c r="Q73" s="484"/>
      <c r="R73" s="484"/>
      <c r="S73" s="484"/>
      <c r="T73" s="484"/>
      <c r="U73" s="48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7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4"/>
      <c r="P74" s="484"/>
      <c r="Q74" s="484"/>
      <c r="R74" s="484"/>
      <c r="S74" s="484"/>
      <c r="T74" s="484"/>
      <c r="U74" s="48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7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4"/>
      <c r="P75" s="484"/>
      <c r="Q75" s="484"/>
      <c r="R75" s="484"/>
      <c r="S75" s="484"/>
      <c r="T75" s="484"/>
      <c r="U75" s="48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7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4"/>
      <c r="P76" s="484"/>
      <c r="Q76" s="484"/>
      <c r="R76" s="484"/>
      <c r="S76" s="484"/>
      <c r="T76" s="484"/>
      <c r="U76" s="48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7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4"/>
      <c r="P77" s="484"/>
      <c r="Q77" s="484"/>
      <c r="R77" s="484"/>
      <c r="S77" s="484"/>
      <c r="T77" s="484"/>
      <c r="U77" s="48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7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4"/>
      <c r="P78" s="484"/>
      <c r="Q78" s="484"/>
      <c r="R78" s="484"/>
      <c r="S78" s="484"/>
      <c r="T78" s="484"/>
      <c r="U78" s="48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7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4"/>
      <c r="P79" s="484"/>
      <c r="Q79" s="484"/>
      <c r="R79" s="484"/>
      <c r="S79" s="484"/>
      <c r="T79" s="484"/>
      <c r="U79" s="48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7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4"/>
      <c r="P80" s="484"/>
      <c r="Q80" s="484"/>
      <c r="R80" s="484"/>
      <c r="S80" s="484"/>
      <c r="T80" s="484"/>
      <c r="U80" s="48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7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4"/>
      <c r="P81" s="484"/>
      <c r="Q81" s="484"/>
      <c r="R81" s="484"/>
      <c r="S81" s="484"/>
      <c r="T81" s="484"/>
      <c r="U81" s="48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7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4"/>
      <c r="P82" s="484"/>
      <c r="Q82" s="484"/>
      <c r="R82" s="484"/>
      <c r="S82" s="484"/>
      <c r="T82" s="484"/>
      <c r="U82" s="48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7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4"/>
      <c r="P83" s="484"/>
      <c r="Q83" s="484"/>
      <c r="R83" s="484"/>
      <c r="S83" s="484"/>
      <c r="T83" s="484"/>
      <c r="U83" s="48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7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4"/>
      <c r="P84" s="484"/>
      <c r="Q84" s="484"/>
      <c r="R84" s="484"/>
      <c r="S84" s="484"/>
      <c r="T84" s="484"/>
      <c r="U84" s="48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7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4"/>
      <c r="P85" s="484"/>
      <c r="Q85" s="484"/>
      <c r="R85" s="484"/>
      <c r="S85" s="484"/>
      <c r="T85" s="484"/>
      <c r="U85" s="484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45" t="s">
        <v>216</v>
      </c>
      <c r="B86" s="545"/>
      <c r="C86" s="485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75" t="s">
        <v>217</v>
      </c>
      <c r="C87" s="125" t="s">
        <v>179</v>
      </c>
      <c r="D87" s="107">
        <v>5.03</v>
      </c>
      <c r="E87" s="107"/>
      <c r="F87" s="107"/>
      <c r="G87" s="127"/>
      <c r="H87" s="47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4"/>
      <c r="P87" s="484"/>
      <c r="Q87" s="484"/>
      <c r="R87" s="484"/>
      <c r="S87" s="484"/>
      <c r="T87" s="484"/>
      <c r="U87" s="48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75" t="s">
        <v>217</v>
      </c>
      <c r="C88" s="125" t="s">
        <v>186</v>
      </c>
      <c r="D88" s="107">
        <v>5.03</v>
      </c>
      <c r="E88" s="107"/>
      <c r="F88" s="107"/>
      <c r="G88" s="127"/>
      <c r="H88" s="47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4"/>
      <c r="P88" s="484"/>
      <c r="Q88" s="484"/>
      <c r="R88" s="484"/>
      <c r="S88" s="484"/>
      <c r="T88" s="484"/>
      <c r="U88" s="48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75" t="s">
        <v>217</v>
      </c>
      <c r="C89" s="125" t="s">
        <v>204</v>
      </c>
      <c r="D89" s="107">
        <v>5.03</v>
      </c>
      <c r="E89" s="107"/>
      <c r="F89" s="107"/>
      <c r="G89" s="127"/>
      <c r="H89" s="47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4"/>
      <c r="P89" s="484"/>
      <c r="Q89" s="484"/>
      <c r="R89" s="484"/>
      <c r="S89" s="484"/>
      <c r="T89" s="484"/>
      <c r="U89" s="48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7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4"/>
      <c r="P90" s="484"/>
      <c r="Q90" s="484"/>
      <c r="R90" s="484"/>
      <c r="S90" s="484"/>
      <c r="T90" s="484"/>
      <c r="U90" s="48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7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4"/>
      <c r="P91" s="484"/>
      <c r="Q91" s="484"/>
      <c r="R91" s="484"/>
      <c r="S91" s="484"/>
      <c r="T91" s="484"/>
      <c r="U91" s="48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7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4"/>
      <c r="P92" s="484"/>
      <c r="Q92" s="484"/>
      <c r="R92" s="484"/>
      <c r="S92" s="484"/>
      <c r="T92" s="484"/>
      <c r="U92" s="48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7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4"/>
      <c r="P93" s="484"/>
      <c r="Q93" s="484"/>
      <c r="R93" s="484"/>
      <c r="S93" s="484"/>
      <c r="T93" s="484"/>
      <c r="U93" s="48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7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4"/>
      <c r="P94" s="484"/>
      <c r="Q94" s="484"/>
      <c r="R94" s="484"/>
      <c r="S94" s="484"/>
      <c r="T94" s="484"/>
      <c r="U94" s="48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50"/>
      <c r="H95" s="47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84"/>
      <c r="P95" s="484"/>
      <c r="Q95" s="484"/>
      <c r="R95" s="484"/>
      <c r="S95" s="484"/>
      <c r="T95" s="484"/>
      <c r="U95" s="48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s="311" customFormat="1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>
        <v>20170218</v>
      </c>
      <c r="G96" s="127">
        <v>90</v>
      </c>
      <c r="H96" s="476">
        <f t="shared" si="19"/>
        <v>452.70000000000005</v>
      </c>
      <c r="I96" s="128">
        <v>10</v>
      </c>
      <c r="J96" s="128">
        <f t="array" ref="J96">IF(ISERROR(G96/I96),"",G96/I96)</f>
        <v>9</v>
      </c>
      <c r="K96" s="130">
        <f t="array" ref="K96">IF(ISERROR(G96/L96),"",G96/L96)</f>
        <v>11.25</v>
      </c>
      <c r="L96" s="128">
        <v>8</v>
      </c>
      <c r="M96" s="108">
        <f t="shared" si="20"/>
        <v>-1.25</v>
      </c>
      <c r="N96" s="128">
        <f t="shared" si="23"/>
        <v>0</v>
      </c>
      <c r="O96" s="484"/>
      <c r="P96" s="484"/>
      <c r="Q96" s="484"/>
      <c r="R96" s="484"/>
      <c r="S96" s="484"/>
      <c r="T96" s="484"/>
      <c r="U96" s="484"/>
      <c r="V96" s="131">
        <f t="shared" si="24"/>
        <v>0</v>
      </c>
      <c r="W96" s="477">
        <f t="shared" si="25"/>
        <v>0</v>
      </c>
      <c r="X96" s="131"/>
      <c r="Y96" s="131"/>
      <c r="Z96" s="131"/>
      <c r="AA96" s="131"/>
    </row>
    <row r="97" spans="1:27" s="311" customFormat="1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476">
        <f t="shared" si="19"/>
        <v>0</v>
      </c>
      <c r="I97" s="128"/>
      <c r="J97" s="128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8">
        <f t="shared" si="23"/>
        <v>0</v>
      </c>
      <c r="O97" s="484"/>
      <c r="P97" s="484"/>
      <c r="Q97" s="484"/>
      <c r="R97" s="484"/>
      <c r="S97" s="484"/>
      <c r="T97" s="484"/>
      <c r="U97" s="484"/>
      <c r="V97" s="131">
        <f t="shared" si="24"/>
        <v>0</v>
      </c>
      <c r="W97" s="477" t="str">
        <f t="shared" si="25"/>
        <v/>
      </c>
      <c r="X97" s="131"/>
      <c r="Y97" s="131"/>
      <c r="Z97" s="131"/>
      <c r="AA97" s="131"/>
    </row>
    <row r="98" spans="1:27" s="311" customFormat="1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>
        <v>20170218</v>
      </c>
      <c r="G98" s="127">
        <f>90+42</f>
        <v>132</v>
      </c>
      <c r="H98" s="476">
        <f t="shared" si="19"/>
        <v>663.96</v>
      </c>
      <c r="I98" s="128">
        <v>15</v>
      </c>
      <c r="J98" s="128">
        <f t="array" ref="J98">IF(ISERROR(G98/I98),"",G98/I98)</f>
        <v>8.8000000000000007</v>
      </c>
      <c r="K98" s="130">
        <f t="array" ref="K98">IF(ISERROR(G98/L98),"",G98/L98)</f>
        <v>16.5</v>
      </c>
      <c r="L98" s="128">
        <v>8</v>
      </c>
      <c r="M98" s="108">
        <f t="shared" si="20"/>
        <v>-1.5</v>
      </c>
      <c r="N98" s="128">
        <f t="shared" si="23"/>
        <v>0</v>
      </c>
      <c r="O98" s="484"/>
      <c r="P98" s="484"/>
      <c r="Q98" s="484"/>
      <c r="R98" s="484"/>
      <c r="S98" s="484"/>
      <c r="T98" s="484"/>
      <c r="U98" s="484"/>
      <c r="V98" s="131">
        <f t="shared" si="24"/>
        <v>0</v>
      </c>
      <c r="W98" s="477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7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4"/>
      <c r="P99" s="484"/>
      <c r="Q99" s="484"/>
      <c r="R99" s="484"/>
      <c r="S99" s="484"/>
      <c r="T99" s="484"/>
      <c r="U99" s="48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7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4"/>
      <c r="P100" s="484"/>
      <c r="Q100" s="484"/>
      <c r="R100" s="484"/>
      <c r="S100" s="484"/>
      <c r="T100" s="484"/>
      <c r="U100" s="48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7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4"/>
      <c r="P101" s="484"/>
      <c r="Q101" s="484"/>
      <c r="R101" s="484"/>
      <c r="S101" s="484"/>
      <c r="T101" s="484"/>
      <c r="U101" s="48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7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4"/>
      <c r="P102" s="484"/>
      <c r="Q102" s="484"/>
      <c r="R102" s="484"/>
      <c r="S102" s="484"/>
      <c r="T102" s="484"/>
      <c r="U102" s="48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47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7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4"/>
      <c r="P103" s="484"/>
      <c r="Q103" s="484"/>
      <c r="R103" s="484"/>
      <c r="S103" s="484"/>
      <c r="T103" s="484"/>
      <c r="U103" s="48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47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7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4"/>
      <c r="P104" s="484"/>
      <c r="Q104" s="484"/>
      <c r="R104" s="484"/>
      <c r="S104" s="484"/>
      <c r="T104" s="484"/>
      <c r="U104" s="48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47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7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4"/>
      <c r="P105" s="484"/>
      <c r="Q105" s="484"/>
      <c r="R105" s="484"/>
      <c r="S105" s="484"/>
      <c r="T105" s="484"/>
      <c r="U105" s="48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47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7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4"/>
      <c r="P106" s="484"/>
      <c r="Q106" s="484"/>
      <c r="R106" s="484"/>
      <c r="S106" s="484"/>
      <c r="T106" s="484"/>
      <c r="U106" s="48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475" t="s">
        <v>393</v>
      </c>
      <c r="C107" s="183" t="s">
        <v>395</v>
      </c>
      <c r="D107" s="107">
        <v>5</v>
      </c>
      <c r="E107" s="107"/>
      <c r="F107" s="107"/>
      <c r="G107" s="127"/>
      <c r="H107" s="47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4"/>
      <c r="P107" s="484"/>
      <c r="Q107" s="484"/>
      <c r="R107" s="484"/>
      <c r="S107" s="484"/>
      <c r="T107" s="484"/>
      <c r="U107" s="48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475" t="s">
        <v>393</v>
      </c>
      <c r="C108" s="183" t="s">
        <v>402</v>
      </c>
      <c r="D108" s="107">
        <v>5</v>
      </c>
      <c r="E108" s="107"/>
      <c r="F108" s="107"/>
      <c r="G108" s="127"/>
      <c r="H108" s="47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84"/>
      <c r="P108" s="484"/>
      <c r="Q108" s="484"/>
      <c r="R108" s="484"/>
      <c r="S108" s="484"/>
      <c r="T108" s="484"/>
      <c r="U108" s="48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475" t="s">
        <v>404</v>
      </c>
      <c r="C109" s="183" t="s">
        <v>405</v>
      </c>
      <c r="D109" s="107">
        <v>5</v>
      </c>
      <c r="E109" s="107"/>
      <c r="F109" s="107"/>
      <c r="G109" s="127"/>
      <c r="H109" s="47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4"/>
      <c r="P109" s="484"/>
      <c r="Q109" s="484"/>
      <c r="R109" s="484"/>
      <c r="S109" s="484"/>
      <c r="T109" s="484"/>
      <c r="U109" s="48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475" t="s">
        <v>486</v>
      </c>
      <c r="C110" s="183" t="s">
        <v>372</v>
      </c>
      <c r="D110" s="107">
        <v>5</v>
      </c>
      <c r="E110" s="107"/>
      <c r="F110" s="107"/>
      <c r="G110" s="127"/>
      <c r="H110" s="47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4"/>
      <c r="P110" s="484"/>
      <c r="Q110" s="484"/>
      <c r="R110" s="484"/>
      <c r="S110" s="484"/>
      <c r="T110" s="484"/>
      <c r="U110" s="48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475" t="s">
        <v>343</v>
      </c>
      <c r="C111" s="125" t="s">
        <v>345</v>
      </c>
      <c r="D111" s="107">
        <v>5</v>
      </c>
      <c r="E111" s="107"/>
      <c r="F111" s="107"/>
      <c r="G111" s="127"/>
      <c r="H111" s="47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4"/>
      <c r="P111" s="484"/>
      <c r="Q111" s="484"/>
      <c r="R111" s="484"/>
      <c r="S111" s="484"/>
      <c r="T111" s="484"/>
      <c r="U111" s="48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475" t="s">
        <v>343</v>
      </c>
      <c r="C112" s="125" t="s">
        <v>347</v>
      </c>
      <c r="D112" s="107">
        <v>5</v>
      </c>
      <c r="E112" s="107"/>
      <c r="F112" s="107"/>
      <c r="G112" s="127"/>
      <c r="H112" s="47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4"/>
      <c r="P112" s="484"/>
      <c r="Q112" s="484"/>
      <c r="R112" s="484"/>
      <c r="S112" s="484"/>
      <c r="T112" s="484"/>
      <c r="U112" s="48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7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4"/>
      <c r="P113" s="484"/>
      <c r="Q113" s="484"/>
      <c r="R113" s="484"/>
      <c r="S113" s="484"/>
      <c r="T113" s="484"/>
      <c r="U113" s="48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7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4"/>
      <c r="P114" s="484"/>
      <c r="Q114" s="484"/>
      <c r="R114" s="484"/>
      <c r="S114" s="484"/>
      <c r="T114" s="484"/>
      <c r="U114" s="48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7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84"/>
      <c r="P115" s="484"/>
      <c r="Q115" s="484"/>
      <c r="R115" s="484"/>
      <c r="S115" s="484"/>
      <c r="T115" s="484"/>
      <c r="U115" s="48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47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84"/>
      <c r="P116" s="484"/>
      <c r="Q116" s="484"/>
      <c r="R116" s="484"/>
      <c r="S116" s="484"/>
      <c r="T116" s="484"/>
      <c r="U116" s="48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476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4"/>
      <c r="P117" s="484"/>
      <c r="Q117" s="484"/>
      <c r="R117" s="484"/>
      <c r="S117" s="484"/>
      <c r="T117" s="484"/>
      <c r="U117" s="48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7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4"/>
      <c r="P118" s="484"/>
      <c r="Q118" s="484"/>
      <c r="R118" s="484"/>
      <c r="S118" s="484"/>
      <c r="T118" s="484"/>
      <c r="U118" s="48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7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4"/>
      <c r="P119" s="484"/>
      <c r="Q119" s="484"/>
      <c r="R119" s="484"/>
      <c r="S119" s="484"/>
      <c r="T119" s="484"/>
      <c r="U119" s="48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476">
        <f t="shared" si="19"/>
        <v>0</v>
      </c>
      <c r="I120" s="128"/>
      <c r="J120" s="129" t="str">
        <f t="array" ref="J120">IF(ISERROR(G120/I120),"",G120/I120)</f>
        <v/>
      </c>
      <c r="K120" s="47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4"/>
      <c r="P120" s="484"/>
      <c r="Q120" s="484"/>
      <c r="R120" s="484"/>
      <c r="S120" s="484"/>
      <c r="T120" s="484"/>
      <c r="U120" s="48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85" t="s">
        <v>202</v>
      </c>
      <c r="D121" s="141"/>
      <c r="E121" s="141"/>
      <c r="F121" s="141"/>
      <c r="G121" s="143">
        <f>SUM(G87:G120)</f>
        <v>222</v>
      </c>
      <c r="H121" s="144">
        <f>SUM(H87:H120)</f>
        <v>1116.6600000000001</v>
      </c>
      <c r="I121" s="144">
        <f>SUM(I87:I120)</f>
        <v>25</v>
      </c>
      <c r="J121" s="129">
        <f t="array" ref="J121">IF(ISERROR(G121/I121),"",G121/I121)</f>
        <v>8.8800000000000008</v>
      </c>
      <c r="K121" s="144">
        <f>SUM(K87:K120)</f>
        <v>27.75</v>
      </c>
      <c r="L121" s="145"/>
      <c r="M121" s="148">
        <f t="shared" ref="M121:V121" si="27">SUM(M87:M120)</f>
        <v>-2.75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76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4"/>
      <c r="P122" s="484"/>
      <c r="Q122" s="484"/>
      <c r="R122" s="484"/>
      <c r="S122" s="484"/>
      <c r="T122" s="484"/>
      <c r="U122" s="48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7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4"/>
      <c r="P123" s="484"/>
      <c r="Q123" s="484"/>
      <c r="R123" s="484"/>
      <c r="S123" s="484"/>
      <c r="T123" s="484"/>
      <c r="U123" s="48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7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4"/>
      <c r="P124" s="484"/>
      <c r="Q124" s="484"/>
      <c r="R124" s="484"/>
      <c r="S124" s="484"/>
      <c r="T124" s="484"/>
      <c r="U124" s="48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7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4"/>
      <c r="P125" s="484"/>
      <c r="Q125" s="484"/>
      <c r="R125" s="484"/>
      <c r="S125" s="484"/>
      <c r="T125" s="484"/>
      <c r="U125" s="48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81" t="s">
        <v>203</v>
      </c>
      <c r="D126" s="107">
        <v>5.03</v>
      </c>
      <c r="E126" s="107"/>
      <c r="F126" s="107"/>
      <c r="G126" s="127"/>
      <c r="H126" s="47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4"/>
      <c r="P126" s="484"/>
      <c r="Q126" s="484"/>
      <c r="R126" s="484"/>
      <c r="S126" s="484"/>
      <c r="T126" s="484"/>
      <c r="U126" s="48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7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4"/>
      <c r="P127" s="484"/>
      <c r="Q127" s="484"/>
      <c r="R127" s="484"/>
      <c r="S127" s="484"/>
      <c r="T127" s="484"/>
      <c r="U127" s="48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7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4"/>
      <c r="P128" s="484"/>
      <c r="Q128" s="484"/>
      <c r="R128" s="484"/>
      <c r="S128" s="484"/>
      <c r="T128" s="484"/>
      <c r="U128" s="48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81" t="s">
        <v>228</v>
      </c>
      <c r="D129" s="107">
        <v>5.03</v>
      </c>
      <c r="E129" s="107"/>
      <c r="F129" s="107"/>
      <c r="G129" s="127"/>
      <c r="H129" s="47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4"/>
      <c r="P129" s="484"/>
      <c r="Q129" s="484"/>
      <c r="R129" s="484"/>
      <c r="S129" s="484"/>
      <c r="T129" s="484"/>
      <c r="U129" s="48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81" t="s">
        <v>212</v>
      </c>
      <c r="D130" s="107">
        <v>5.03</v>
      </c>
      <c r="E130" s="107"/>
      <c r="F130" s="107"/>
      <c r="G130" s="127"/>
      <c r="H130" s="47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4"/>
      <c r="P130" s="484"/>
      <c r="Q130" s="484"/>
      <c r="R130" s="484"/>
      <c r="S130" s="484"/>
      <c r="T130" s="484"/>
      <c r="U130" s="48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81" t="s">
        <v>203</v>
      </c>
      <c r="D131" s="107">
        <v>5.03</v>
      </c>
      <c r="E131" s="107"/>
      <c r="F131" s="107"/>
      <c r="G131" s="127"/>
      <c r="H131" s="47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4"/>
      <c r="P131" s="484"/>
      <c r="Q131" s="484"/>
      <c r="R131" s="484"/>
      <c r="S131" s="484"/>
      <c r="T131" s="484"/>
      <c r="U131" s="48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81" t="s">
        <v>186</v>
      </c>
      <c r="D132" s="107">
        <v>5.03</v>
      </c>
      <c r="E132" s="107"/>
      <c r="F132" s="107"/>
      <c r="G132" s="127"/>
      <c r="H132" s="47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4"/>
      <c r="P132" s="484"/>
      <c r="Q132" s="484"/>
      <c r="R132" s="484"/>
      <c r="S132" s="484"/>
      <c r="T132" s="484"/>
      <c r="U132" s="48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81" t="s">
        <v>228</v>
      </c>
      <c r="D133" s="107">
        <v>5.03</v>
      </c>
      <c r="E133" s="107"/>
      <c r="F133" s="107"/>
      <c r="G133" s="127"/>
      <c r="H133" s="47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4"/>
      <c r="P133" s="484"/>
      <c r="Q133" s="484"/>
      <c r="R133" s="484"/>
      <c r="S133" s="484"/>
      <c r="T133" s="484"/>
      <c r="U133" s="48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81" t="s">
        <v>199</v>
      </c>
      <c r="D134" s="107">
        <v>5.03</v>
      </c>
      <c r="E134" s="107"/>
      <c r="F134" s="107"/>
      <c r="G134" s="127"/>
      <c r="H134" s="47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4"/>
      <c r="P134" s="484"/>
      <c r="Q134" s="484"/>
      <c r="R134" s="484"/>
      <c r="S134" s="484"/>
      <c r="T134" s="484"/>
      <c r="U134" s="48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7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4"/>
      <c r="P135" s="484"/>
      <c r="Q135" s="484"/>
      <c r="R135" s="484"/>
      <c r="S135" s="484"/>
      <c r="T135" s="484"/>
      <c r="U135" s="48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7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4"/>
      <c r="P136" s="484"/>
      <c r="Q136" s="484"/>
      <c r="R136" s="484"/>
      <c r="S136" s="484"/>
      <c r="T136" s="484"/>
      <c r="U136" s="48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85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7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4"/>
      <c r="P138" s="484"/>
      <c r="Q138" s="484"/>
      <c r="R138" s="484"/>
      <c r="S138" s="484"/>
      <c r="T138" s="484"/>
      <c r="U138" s="48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7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4"/>
      <c r="P139" s="484"/>
      <c r="Q139" s="484"/>
      <c r="R139" s="484"/>
      <c r="S139" s="484"/>
      <c r="T139" s="484"/>
      <c r="U139" s="48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7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4"/>
      <c r="P140" s="484"/>
      <c r="Q140" s="484"/>
      <c r="R140" s="484"/>
      <c r="S140" s="484"/>
      <c r="T140" s="484"/>
      <c r="U140" s="48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7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4"/>
      <c r="P141" s="484"/>
      <c r="Q141" s="484"/>
      <c r="R141" s="484"/>
      <c r="S141" s="484"/>
      <c r="T141" s="484"/>
      <c r="U141" s="48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7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4"/>
      <c r="P142" s="484"/>
      <c r="Q142" s="484"/>
      <c r="R142" s="484"/>
      <c r="S142" s="484"/>
      <c r="T142" s="484"/>
      <c r="U142" s="48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7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4"/>
      <c r="P143" s="484"/>
      <c r="Q143" s="484"/>
      <c r="R143" s="484"/>
      <c r="S143" s="484"/>
      <c r="T143" s="484"/>
      <c r="U143" s="48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76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4"/>
      <c r="P144" s="484"/>
      <c r="Q144" s="484"/>
      <c r="R144" s="484"/>
      <c r="S144" s="484"/>
      <c r="T144" s="484"/>
      <c r="U144" s="48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7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4"/>
      <c r="P145" s="484"/>
      <c r="Q145" s="484"/>
      <c r="R145" s="484"/>
      <c r="S145" s="484"/>
      <c r="T145" s="484"/>
      <c r="U145" s="48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7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4"/>
      <c r="P146" s="484"/>
      <c r="Q146" s="484"/>
      <c r="R146" s="484"/>
      <c r="S146" s="484"/>
      <c r="T146" s="484"/>
      <c r="U146" s="48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7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4"/>
      <c r="P147" s="484"/>
      <c r="Q147" s="484"/>
      <c r="R147" s="484"/>
      <c r="S147" s="484"/>
      <c r="T147" s="484"/>
      <c r="U147" s="48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85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82"/>
      <c r="D149" s="107">
        <v>3.65</v>
      </c>
      <c r="E149" s="107"/>
      <c r="F149" s="105"/>
      <c r="G149" s="127"/>
      <c r="H149" s="476">
        <f t="shared" ref="H149:H162" si="40">D149*G149</f>
        <v>0</v>
      </c>
      <c r="I149" s="128"/>
      <c r="J149" s="129" t="str">
        <f t="array" ref="J149">IF(ISERROR(G149/I149),"",G149/I149)</f>
        <v/>
      </c>
      <c r="K149" s="47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4"/>
      <c r="P149" s="484"/>
      <c r="Q149" s="484"/>
      <c r="R149" s="484"/>
      <c r="S149" s="484"/>
      <c r="T149" s="484"/>
      <c r="U149" s="48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82"/>
      <c r="D150" s="107">
        <v>6.58</v>
      </c>
      <c r="E150" s="107"/>
      <c r="F150" s="107"/>
      <c r="G150" s="127"/>
      <c r="H150" s="476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4"/>
      <c r="P150" s="484"/>
      <c r="Q150" s="484"/>
      <c r="R150" s="484"/>
      <c r="S150" s="484"/>
      <c r="T150" s="484"/>
      <c r="U150" s="48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82"/>
      <c r="D151" s="107">
        <v>7.8</v>
      </c>
      <c r="E151" s="107"/>
      <c r="F151" s="107"/>
      <c r="G151" s="127"/>
      <c r="H151" s="476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4"/>
      <c r="P151" s="484"/>
      <c r="Q151" s="484"/>
      <c r="R151" s="484"/>
      <c r="S151" s="484"/>
      <c r="T151" s="484"/>
      <c r="U151" s="48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82"/>
      <c r="D152" s="107">
        <v>4.4000000000000004</v>
      </c>
      <c r="E152" s="107"/>
      <c r="F152" s="107"/>
      <c r="G152" s="127"/>
      <c r="H152" s="476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4"/>
      <c r="P152" s="484"/>
      <c r="Q152" s="484"/>
      <c r="R152" s="484"/>
      <c r="S152" s="484"/>
      <c r="T152" s="484"/>
      <c r="U152" s="48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7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4"/>
      <c r="P153" s="484"/>
      <c r="Q153" s="484"/>
      <c r="R153" s="484"/>
      <c r="S153" s="484"/>
      <c r="T153" s="484"/>
      <c r="U153" s="48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82" t="s">
        <v>239</v>
      </c>
      <c r="C154" s="482" t="s">
        <v>179</v>
      </c>
      <c r="D154" s="107">
        <v>6.04</v>
      </c>
      <c r="E154" s="107"/>
      <c r="F154" s="107"/>
      <c r="G154" s="127"/>
      <c r="H154" s="47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4"/>
      <c r="P154" s="484"/>
      <c r="Q154" s="484"/>
      <c r="R154" s="484"/>
      <c r="S154" s="484"/>
      <c r="T154" s="484"/>
      <c r="U154" s="48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82" t="s">
        <v>239</v>
      </c>
      <c r="C155" s="482" t="s">
        <v>186</v>
      </c>
      <c r="D155" s="107">
        <v>6.04</v>
      </c>
      <c r="E155" s="107"/>
      <c r="F155" s="107"/>
      <c r="G155" s="127"/>
      <c r="H155" s="47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4"/>
      <c r="P155" s="484"/>
      <c r="Q155" s="484"/>
      <c r="R155" s="484"/>
      <c r="S155" s="484"/>
      <c r="T155" s="484"/>
      <c r="U155" s="48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82" t="s">
        <v>440</v>
      </c>
      <c r="C156" s="482" t="s">
        <v>179</v>
      </c>
      <c r="D156" s="107">
        <v>6</v>
      </c>
      <c r="E156" s="107"/>
      <c r="F156" s="107"/>
      <c r="G156" s="127"/>
      <c r="H156" s="476">
        <f t="shared" si="40"/>
        <v>0</v>
      </c>
      <c r="I156" s="128"/>
      <c r="J156" s="129"/>
      <c r="K156" s="130"/>
      <c r="L156" s="128"/>
      <c r="M156" s="108"/>
      <c r="N156" s="129"/>
      <c r="O156" s="484"/>
      <c r="P156" s="484"/>
      <c r="Q156" s="484"/>
      <c r="R156" s="484"/>
      <c r="S156" s="484"/>
      <c r="T156" s="484"/>
      <c r="U156" s="48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82" t="s">
        <v>440</v>
      </c>
      <c r="C157" s="482" t="s">
        <v>60</v>
      </c>
      <c r="D157" s="107">
        <v>6</v>
      </c>
      <c r="E157" s="107"/>
      <c r="F157" s="107"/>
      <c r="G157" s="127"/>
      <c r="H157" s="47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4"/>
      <c r="P157" s="484"/>
      <c r="Q157" s="484"/>
      <c r="R157" s="484"/>
      <c r="S157" s="484"/>
      <c r="T157" s="484"/>
      <c r="U157" s="48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75" t="s">
        <v>240</v>
      </c>
      <c r="C158" s="125"/>
      <c r="D158" s="107">
        <v>7.3</v>
      </c>
      <c r="E158" s="107"/>
      <c r="F158" s="107"/>
      <c r="G158" s="127"/>
      <c r="H158" s="47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4"/>
      <c r="P158" s="484"/>
      <c r="Q158" s="484"/>
      <c r="R158" s="484"/>
      <c r="S158" s="484"/>
      <c r="T158" s="484"/>
      <c r="U158" s="48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75" t="s">
        <v>241</v>
      </c>
      <c r="C159" s="125"/>
      <c r="D159" s="107">
        <f>78*120/1000</f>
        <v>9.36</v>
      </c>
      <c r="E159" s="107"/>
      <c r="F159" s="107"/>
      <c r="G159" s="127"/>
      <c r="H159" s="476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4"/>
      <c r="P159" s="484"/>
      <c r="Q159" s="484"/>
      <c r="R159" s="484"/>
      <c r="S159" s="484"/>
      <c r="T159" s="484"/>
      <c r="U159" s="48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75" t="s">
        <v>242</v>
      </c>
      <c r="C160" s="125"/>
      <c r="D160" s="107">
        <v>4.5</v>
      </c>
      <c r="E160" s="107"/>
      <c r="F160" s="107"/>
      <c r="G160" s="127"/>
      <c r="H160" s="476">
        <f t="shared" si="40"/>
        <v>0</v>
      </c>
      <c r="I160" s="128"/>
      <c r="J160" s="129"/>
      <c r="K160" s="130"/>
      <c r="L160" s="128"/>
      <c r="M160" s="108"/>
      <c r="N160" s="129"/>
      <c r="O160" s="484"/>
      <c r="P160" s="484"/>
      <c r="Q160" s="484"/>
      <c r="R160" s="484"/>
      <c r="S160" s="484"/>
      <c r="T160" s="484"/>
      <c r="U160" s="48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75" t="s">
        <v>243</v>
      </c>
      <c r="C161" s="125"/>
      <c r="D161" s="107">
        <v>4.5</v>
      </c>
      <c r="E161" s="107"/>
      <c r="F161" s="107"/>
      <c r="G161" s="127"/>
      <c r="H161" s="476">
        <f t="shared" si="40"/>
        <v>0</v>
      </c>
      <c r="I161" s="128"/>
      <c r="J161" s="129"/>
      <c r="K161" s="130"/>
      <c r="L161" s="128"/>
      <c r="M161" s="108"/>
      <c r="N161" s="129"/>
      <c r="O161" s="484"/>
      <c r="P161" s="484"/>
      <c r="Q161" s="484"/>
      <c r="R161" s="484"/>
      <c r="S161" s="484"/>
      <c r="T161" s="484"/>
      <c r="U161" s="48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76">
        <f t="shared" si="40"/>
        <v>0</v>
      </c>
      <c r="I162" s="128"/>
      <c r="J162" s="129"/>
      <c r="K162" s="130"/>
      <c r="L162" s="128"/>
      <c r="M162" s="108"/>
      <c r="N162" s="129"/>
      <c r="O162" s="484"/>
      <c r="P162" s="484"/>
      <c r="Q162" s="484"/>
      <c r="R162" s="484"/>
      <c r="S162" s="484"/>
      <c r="T162" s="484"/>
      <c r="U162" s="48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485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1115</v>
      </c>
      <c r="H164" s="152">
        <f>SUM(H28,H86,H121,H137,H148,H163)</f>
        <v>5662.03</v>
      </c>
      <c r="I164" s="152">
        <f>SUM(I28,I86,I121,I137,I148,I163)</f>
        <v>65</v>
      </c>
      <c r="J164" s="153">
        <f t="array" ref="J164">IF(ISERROR(G164/I164),"",G164/I164)</f>
        <v>17.153846153846153</v>
      </c>
      <c r="K164" s="152">
        <f>SUM(K28,K86,K121,K137,K148,K163)</f>
        <v>66.576086956521749</v>
      </c>
      <c r="L164" s="153">
        <f>IF(ISERROR(G164/K164),"",G164/K164)</f>
        <v>16.747755102040813</v>
      </c>
      <c r="M164" s="152">
        <f t="shared" ref="M164:AA164" si="42">SUM(M28,M86,M121,M137,M148,M163)</f>
        <v>-1.5760869565217419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78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78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78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78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78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78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78">
        <f>G164</f>
        <v>1115</v>
      </c>
      <c r="C171" s="513" t="s">
        <v>269</v>
      </c>
      <c r="D171" s="512"/>
      <c r="E171" s="503">
        <f>H164</f>
        <v>5662.03</v>
      </c>
      <c r="F171" s="503"/>
      <c r="G171" s="503" t="s">
        <v>270</v>
      </c>
      <c r="H171" s="503"/>
      <c r="I171" s="531">
        <f>L164</f>
        <v>16.747755102040813</v>
      </c>
      <c r="J171" s="531"/>
      <c r="K171" s="533" t="s">
        <v>271</v>
      </c>
      <c r="L171" s="533"/>
      <c r="M171" s="531">
        <f>J164</f>
        <v>17.153846153846153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78">
        <f>I164+C170</f>
        <v>69</v>
      </c>
      <c r="C172" s="510" t="s">
        <v>251</v>
      </c>
      <c r="D172" s="511"/>
      <c r="E172" s="528">
        <f>K164+I170</f>
        <v>107.57608695652175</v>
      </c>
      <c r="F172" s="528"/>
      <c r="G172" s="503" t="s">
        <v>274</v>
      </c>
      <c r="H172" s="503"/>
      <c r="I172" s="531">
        <f>B172-E172</f>
        <v>-38.576086956521749</v>
      </c>
      <c r="J172" s="531"/>
      <c r="K172" s="533" t="s">
        <v>275</v>
      </c>
      <c r="L172" s="533"/>
      <c r="M172" s="534">
        <f>IF(ISERROR(I172/E172),"",I172/E172)</f>
        <v>-0.35859351318581395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78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82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75" t="s">
        <v>178</v>
      </c>
      <c r="C178" s="125" t="s">
        <v>179</v>
      </c>
      <c r="D178" s="107">
        <v>5.03</v>
      </c>
      <c r="E178" s="107"/>
      <c r="F178" s="107"/>
      <c r="G178" s="150"/>
      <c r="H178" s="47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4"/>
      <c r="P178" s="484"/>
      <c r="Q178" s="484"/>
      <c r="R178" s="484"/>
      <c r="S178" s="484"/>
      <c r="T178" s="484"/>
      <c r="U178" s="48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7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4"/>
      <c r="P179" s="484"/>
      <c r="Q179" s="484"/>
      <c r="R179" s="484"/>
      <c r="S179" s="484"/>
      <c r="T179" s="484"/>
      <c r="U179" s="48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7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4"/>
      <c r="P180" s="484"/>
      <c r="Q180" s="484"/>
      <c r="R180" s="484"/>
      <c r="S180" s="484"/>
      <c r="T180" s="484"/>
      <c r="U180" s="48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7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84"/>
      <c r="P181" s="484"/>
      <c r="Q181" s="484"/>
      <c r="R181" s="484"/>
      <c r="S181" s="484"/>
      <c r="T181" s="484"/>
      <c r="U181" s="48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7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4"/>
      <c r="P182" s="484"/>
      <c r="Q182" s="484"/>
      <c r="R182" s="484"/>
      <c r="S182" s="484"/>
      <c r="T182" s="484"/>
      <c r="U182" s="48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76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4"/>
      <c r="P183" s="484"/>
      <c r="Q183" s="484"/>
      <c r="R183" s="484"/>
      <c r="S183" s="484"/>
      <c r="T183" s="484"/>
      <c r="U183" s="48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7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4"/>
      <c r="P184" s="484"/>
      <c r="Q184" s="484"/>
      <c r="R184" s="484"/>
      <c r="S184" s="484"/>
      <c r="T184" s="484"/>
      <c r="U184" s="48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7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4"/>
      <c r="P185" s="484"/>
      <c r="Q185" s="484"/>
      <c r="R185" s="484"/>
      <c r="S185" s="484"/>
      <c r="T185" s="484"/>
      <c r="U185" s="48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76">
        <f t="shared" si="43"/>
        <v>0</v>
      </c>
      <c r="I186" s="47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4"/>
      <c r="P186" s="484"/>
      <c r="Q186" s="484"/>
      <c r="R186" s="484"/>
      <c r="S186" s="484"/>
      <c r="T186" s="484"/>
      <c r="U186" s="48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76">
        <f t="shared" si="43"/>
        <v>0</v>
      </c>
      <c r="I187" s="47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4"/>
      <c r="P187" s="484"/>
      <c r="Q187" s="484"/>
      <c r="R187" s="484"/>
      <c r="S187" s="484"/>
      <c r="T187" s="484"/>
      <c r="U187" s="48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7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4"/>
      <c r="P188" s="484"/>
      <c r="Q188" s="484"/>
      <c r="R188" s="484"/>
      <c r="S188" s="484"/>
      <c r="T188" s="484"/>
      <c r="U188" s="48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7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4"/>
      <c r="P189" s="484"/>
      <c r="Q189" s="484"/>
      <c r="R189" s="484"/>
      <c r="S189" s="484"/>
      <c r="T189" s="484"/>
      <c r="U189" s="48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7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4"/>
      <c r="P190" s="484"/>
      <c r="Q190" s="484"/>
      <c r="R190" s="484"/>
      <c r="S190" s="484"/>
      <c r="T190" s="484"/>
      <c r="U190" s="48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7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4"/>
      <c r="P191" s="484"/>
      <c r="Q191" s="484"/>
      <c r="R191" s="484"/>
      <c r="S191" s="484"/>
      <c r="T191" s="484"/>
      <c r="U191" s="48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7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4"/>
      <c r="P192" s="484"/>
      <c r="Q192" s="484"/>
      <c r="R192" s="484"/>
      <c r="S192" s="484"/>
      <c r="T192" s="484"/>
      <c r="U192" s="48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82" t="s">
        <v>190</v>
      </c>
      <c r="D193" s="107">
        <v>4.8</v>
      </c>
      <c r="E193" s="107"/>
      <c r="F193" s="107"/>
      <c r="G193" s="127"/>
      <c r="H193" s="47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4"/>
      <c r="P193" s="484"/>
      <c r="Q193" s="484"/>
      <c r="R193" s="484"/>
      <c r="S193" s="484"/>
      <c r="T193" s="484"/>
      <c r="U193" s="48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82" t="s">
        <v>187</v>
      </c>
      <c r="D194" s="107">
        <v>4.8</v>
      </c>
      <c r="E194" s="107"/>
      <c r="F194" s="107"/>
      <c r="G194" s="127"/>
      <c r="H194" s="47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4"/>
      <c r="P194" s="484"/>
      <c r="Q194" s="484"/>
      <c r="R194" s="484"/>
      <c r="S194" s="484"/>
      <c r="T194" s="484"/>
      <c r="U194" s="48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82" t="s">
        <v>179</v>
      </c>
      <c r="D195" s="107">
        <v>4.8</v>
      </c>
      <c r="E195" s="107"/>
      <c r="F195" s="107"/>
      <c r="G195" s="127"/>
      <c r="H195" s="47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4"/>
      <c r="P195" s="484"/>
      <c r="Q195" s="484"/>
      <c r="R195" s="484"/>
      <c r="S195" s="484"/>
      <c r="T195" s="484"/>
      <c r="U195" s="48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82" t="s">
        <v>199</v>
      </c>
      <c r="D196" s="107">
        <v>4.8</v>
      </c>
      <c r="E196" s="107"/>
      <c r="F196" s="107"/>
      <c r="G196" s="127"/>
      <c r="H196" s="47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4"/>
      <c r="P196" s="484"/>
      <c r="Q196" s="484"/>
      <c r="R196" s="484"/>
      <c r="S196" s="484"/>
      <c r="T196" s="484"/>
      <c r="U196" s="48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7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4"/>
      <c r="P197" s="484"/>
      <c r="Q197" s="484"/>
      <c r="R197" s="484"/>
      <c r="S197" s="484"/>
      <c r="T197" s="484"/>
      <c r="U197" s="48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7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4"/>
      <c r="P198" s="484"/>
      <c r="Q198" s="484"/>
      <c r="R198" s="484"/>
      <c r="S198" s="484"/>
      <c r="T198" s="484"/>
      <c r="U198" s="48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37" t="s">
        <v>201</v>
      </c>
      <c r="B199" s="538"/>
      <c r="C199" s="485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75" t="s">
        <v>206</v>
      </c>
      <c r="C200" s="125" t="s">
        <v>199</v>
      </c>
      <c r="D200" s="107">
        <v>5.03</v>
      </c>
      <c r="E200" s="107"/>
      <c r="F200" s="107"/>
      <c r="G200" s="127"/>
      <c r="H200" s="47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0"/>
      <c r="P200" s="480"/>
      <c r="Q200" s="480"/>
      <c r="R200" s="480"/>
      <c r="S200" s="480"/>
      <c r="T200" s="480"/>
      <c r="U200" s="48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75" t="s">
        <v>425</v>
      </c>
      <c r="C201" s="183" t="s">
        <v>427</v>
      </c>
      <c r="D201" s="107">
        <v>5.03</v>
      </c>
      <c r="E201" s="107"/>
      <c r="F201" s="107"/>
      <c r="G201" s="127"/>
      <c r="H201" s="47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0"/>
      <c r="P201" s="480"/>
      <c r="Q201" s="480"/>
      <c r="R201" s="480"/>
      <c r="S201" s="480"/>
      <c r="T201" s="480"/>
      <c r="U201" s="48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75" t="s">
        <v>206</v>
      </c>
      <c r="C202" s="125" t="s">
        <v>186</v>
      </c>
      <c r="D202" s="107">
        <v>5.03</v>
      </c>
      <c r="E202" s="107"/>
      <c r="F202" s="107"/>
      <c r="G202" s="127"/>
      <c r="H202" s="47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0"/>
      <c r="P202" s="480"/>
      <c r="Q202" s="480"/>
      <c r="R202" s="480"/>
      <c r="S202" s="480"/>
      <c r="T202" s="480"/>
      <c r="U202" s="48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75" t="s">
        <v>206</v>
      </c>
      <c r="C203" s="125" t="s">
        <v>203</v>
      </c>
      <c r="D203" s="107">
        <v>5.03</v>
      </c>
      <c r="E203" s="107"/>
      <c r="F203" s="107"/>
      <c r="G203" s="127"/>
      <c r="H203" s="47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0"/>
      <c r="P203" s="480"/>
      <c r="Q203" s="480"/>
      <c r="R203" s="480"/>
      <c r="S203" s="480"/>
      <c r="T203" s="480"/>
      <c r="U203" s="48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75" t="s">
        <v>206</v>
      </c>
      <c r="C204" s="125" t="s">
        <v>207</v>
      </c>
      <c r="D204" s="107">
        <v>5.03</v>
      </c>
      <c r="E204" s="107"/>
      <c r="F204" s="107"/>
      <c r="G204" s="127"/>
      <c r="H204" s="47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0"/>
      <c r="P204" s="480"/>
      <c r="Q204" s="480"/>
      <c r="R204" s="480"/>
      <c r="S204" s="480"/>
      <c r="T204" s="480"/>
      <c r="U204" s="48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475" t="s">
        <v>414</v>
      </c>
      <c r="C205" s="183" t="s">
        <v>415</v>
      </c>
      <c r="D205" s="107">
        <v>5.03</v>
      </c>
      <c r="E205" s="107"/>
      <c r="F205" s="107"/>
      <c r="G205" s="127"/>
      <c r="H205" s="47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0"/>
      <c r="P205" s="480"/>
      <c r="Q205" s="480"/>
      <c r="R205" s="480"/>
      <c r="S205" s="480"/>
      <c r="T205" s="480"/>
      <c r="U205" s="48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475" t="s">
        <v>414</v>
      </c>
      <c r="C206" s="183" t="s">
        <v>416</v>
      </c>
      <c r="D206" s="107">
        <v>5.03</v>
      </c>
      <c r="E206" s="107"/>
      <c r="F206" s="107"/>
      <c r="G206" s="127"/>
      <c r="H206" s="47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0"/>
      <c r="P206" s="480"/>
      <c r="Q206" s="480"/>
      <c r="R206" s="480"/>
      <c r="S206" s="480"/>
      <c r="T206" s="480"/>
      <c r="U206" s="48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475" t="s">
        <v>414</v>
      </c>
      <c r="C207" s="183" t="s">
        <v>61</v>
      </c>
      <c r="D207" s="107">
        <v>5.03</v>
      </c>
      <c r="E207" s="107"/>
      <c r="F207" s="107"/>
      <c r="G207" s="127"/>
      <c r="H207" s="47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0"/>
      <c r="P207" s="480"/>
      <c r="Q207" s="480"/>
      <c r="R207" s="480"/>
      <c r="S207" s="480"/>
      <c r="T207" s="480"/>
      <c r="U207" s="48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475" t="s">
        <v>208</v>
      </c>
      <c r="C208" s="125" t="s">
        <v>179</v>
      </c>
      <c r="D208" s="107">
        <v>5.08</v>
      </c>
      <c r="E208" s="107"/>
      <c r="F208" s="107"/>
      <c r="G208" s="127"/>
      <c r="H208" s="47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0"/>
      <c r="P208" s="480"/>
      <c r="Q208" s="480"/>
      <c r="R208" s="480"/>
      <c r="S208" s="480"/>
      <c r="T208" s="480"/>
      <c r="U208" s="48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475" t="s">
        <v>208</v>
      </c>
      <c r="C209" s="125" t="s">
        <v>204</v>
      </c>
      <c r="D209" s="107">
        <v>5.08</v>
      </c>
      <c r="E209" s="107"/>
      <c r="F209" s="107"/>
      <c r="G209" s="127"/>
      <c r="H209" s="47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0"/>
      <c r="P209" s="480"/>
      <c r="Q209" s="480"/>
      <c r="R209" s="480"/>
      <c r="S209" s="480"/>
      <c r="T209" s="480"/>
      <c r="U209" s="48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475" t="s">
        <v>208</v>
      </c>
      <c r="C210" s="125" t="s">
        <v>205</v>
      </c>
      <c r="D210" s="107">
        <v>5.08</v>
      </c>
      <c r="E210" s="107"/>
      <c r="F210" s="107"/>
      <c r="G210" s="127"/>
      <c r="H210" s="47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0"/>
      <c r="P210" s="480"/>
      <c r="Q210" s="480"/>
      <c r="R210" s="480"/>
      <c r="S210" s="480"/>
      <c r="T210" s="480"/>
      <c r="U210" s="48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475" t="s">
        <v>208</v>
      </c>
      <c r="C211" s="125" t="s">
        <v>186</v>
      </c>
      <c r="D211" s="107">
        <v>5.08</v>
      </c>
      <c r="E211" s="107"/>
      <c r="F211" s="107"/>
      <c r="G211" s="127"/>
      <c r="H211" s="47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0"/>
      <c r="P211" s="480"/>
      <c r="Q211" s="480"/>
      <c r="R211" s="480"/>
      <c r="S211" s="480"/>
      <c r="T211" s="480"/>
      <c r="U211" s="48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475" t="s">
        <v>208</v>
      </c>
      <c r="C212" s="125" t="s">
        <v>203</v>
      </c>
      <c r="D212" s="107">
        <v>5.08</v>
      </c>
      <c r="E212" s="107"/>
      <c r="F212" s="107"/>
      <c r="G212" s="127"/>
      <c r="H212" s="47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0"/>
      <c r="P212" s="480"/>
      <c r="Q212" s="480"/>
      <c r="R212" s="480"/>
      <c r="S212" s="480"/>
      <c r="T212" s="480"/>
      <c r="U212" s="48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475" t="s">
        <v>208</v>
      </c>
      <c r="C213" s="125" t="s">
        <v>199</v>
      </c>
      <c r="D213" s="107">
        <v>5.08</v>
      </c>
      <c r="E213" s="107"/>
      <c r="F213" s="107"/>
      <c r="G213" s="127"/>
      <c r="H213" s="47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4"/>
      <c r="P213" s="484"/>
      <c r="Q213" s="484"/>
      <c r="R213" s="484"/>
      <c r="S213" s="484"/>
      <c r="T213" s="484"/>
      <c r="U213" s="48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475" t="s">
        <v>208</v>
      </c>
      <c r="C214" s="125" t="s">
        <v>187</v>
      </c>
      <c r="D214" s="107">
        <v>5.08</v>
      </c>
      <c r="E214" s="107"/>
      <c r="F214" s="107"/>
      <c r="G214" s="127"/>
      <c r="H214" s="47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0"/>
      <c r="P214" s="480"/>
      <c r="Q214" s="480"/>
      <c r="R214" s="480"/>
      <c r="S214" s="480"/>
      <c r="T214" s="480"/>
      <c r="U214" s="48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475" t="s">
        <v>208</v>
      </c>
      <c r="C215" s="125" t="s">
        <v>207</v>
      </c>
      <c r="D215" s="107">
        <v>5.08</v>
      </c>
      <c r="E215" s="107"/>
      <c r="F215" s="107"/>
      <c r="G215" s="127"/>
      <c r="H215" s="47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4"/>
      <c r="P215" s="484"/>
      <c r="Q215" s="484"/>
      <c r="R215" s="484"/>
      <c r="S215" s="484"/>
      <c r="T215" s="484"/>
      <c r="U215" s="48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11" customFormat="1" ht="20.100000000000001" customHeight="1">
      <c r="A216" s="260">
        <v>30100032</v>
      </c>
      <c r="B216" s="475" t="s">
        <v>209</v>
      </c>
      <c r="C216" s="125" t="s">
        <v>194</v>
      </c>
      <c r="D216" s="107">
        <v>5.03</v>
      </c>
      <c r="E216" s="107"/>
      <c r="F216" s="107">
        <v>20170221</v>
      </c>
      <c r="G216" s="127">
        <f>108*6+37</f>
        <v>685</v>
      </c>
      <c r="H216" s="476">
        <f t="shared" si="51"/>
        <v>3445.55</v>
      </c>
      <c r="I216" s="128">
        <f>4*2</f>
        <v>8</v>
      </c>
      <c r="J216" s="128">
        <f t="array" ref="J216">IF(ISERROR(G216/I216),"",G216/I216)</f>
        <v>85.625</v>
      </c>
      <c r="K216" s="130">
        <f t="array" ref="K216">IF(ISERROR(G216/L216),"",G216/L216)</f>
        <v>12.232142857142858</v>
      </c>
      <c r="L216" s="128">
        <v>56</v>
      </c>
      <c r="M216" s="108">
        <f t="shared" si="52"/>
        <v>-4.2321428571428577</v>
      </c>
      <c r="N216" s="128">
        <f t="shared" si="53"/>
        <v>0</v>
      </c>
      <c r="O216" s="480"/>
      <c r="P216" s="480"/>
      <c r="Q216" s="480"/>
      <c r="R216" s="480"/>
      <c r="S216" s="480"/>
      <c r="T216" s="480"/>
      <c r="U216" s="480"/>
      <c r="V216" s="131">
        <f t="shared" si="54"/>
        <v>0</v>
      </c>
      <c r="W216" s="477">
        <f t="shared" si="55"/>
        <v>0</v>
      </c>
      <c r="X216" s="131"/>
      <c r="Y216" s="131"/>
      <c r="Z216" s="131"/>
      <c r="AA216" s="131"/>
    </row>
    <row r="217" spans="1:27" s="311" customFormat="1" ht="20.100000000000001" customHeight="1">
      <c r="A217" s="260">
        <v>30100033</v>
      </c>
      <c r="B217" s="475" t="s">
        <v>209</v>
      </c>
      <c r="C217" s="125" t="s">
        <v>179</v>
      </c>
      <c r="D217" s="107">
        <v>5.03</v>
      </c>
      <c r="E217" s="107"/>
      <c r="F217" s="107">
        <v>20170221</v>
      </c>
      <c r="G217" s="127">
        <f>108*6+67</f>
        <v>715</v>
      </c>
      <c r="H217" s="476">
        <f t="shared" si="51"/>
        <v>3596.4500000000003</v>
      </c>
      <c r="I217" s="128">
        <f>5.5*2</f>
        <v>11</v>
      </c>
      <c r="J217" s="128">
        <f t="array" ref="J217">IF(ISERROR(G217/I217),"",G217/I217)</f>
        <v>65</v>
      </c>
      <c r="K217" s="130">
        <f t="array" ref="K217">IF(ISERROR(G217/L217),"",G217/L217)</f>
        <v>12.767857142857142</v>
      </c>
      <c r="L217" s="128">
        <v>56</v>
      </c>
      <c r="M217" s="108">
        <f t="shared" si="52"/>
        <v>-1.7678571428571423</v>
      </c>
      <c r="N217" s="128">
        <f t="shared" si="53"/>
        <v>0</v>
      </c>
      <c r="O217" s="480"/>
      <c r="P217" s="480"/>
      <c r="Q217" s="480"/>
      <c r="R217" s="480"/>
      <c r="S217" s="480"/>
      <c r="T217" s="480"/>
      <c r="U217" s="480"/>
      <c r="V217" s="131">
        <f t="shared" si="54"/>
        <v>0</v>
      </c>
      <c r="W217" s="477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475" t="s">
        <v>209</v>
      </c>
      <c r="C218" s="125" t="s">
        <v>195</v>
      </c>
      <c r="D218" s="107">
        <v>5.03</v>
      </c>
      <c r="E218" s="107"/>
      <c r="F218" s="107"/>
      <c r="G218" s="127"/>
      <c r="H218" s="47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0"/>
      <c r="P218" s="480"/>
      <c r="Q218" s="480"/>
      <c r="R218" s="480"/>
      <c r="S218" s="480"/>
      <c r="T218" s="480"/>
      <c r="U218" s="48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475" t="s">
        <v>209</v>
      </c>
      <c r="C219" s="125" t="s">
        <v>204</v>
      </c>
      <c r="D219" s="107">
        <v>5.03</v>
      </c>
      <c r="E219" s="107"/>
      <c r="F219" s="107"/>
      <c r="G219" s="127"/>
      <c r="H219" s="47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0"/>
      <c r="P219" s="480"/>
      <c r="Q219" s="480"/>
      <c r="R219" s="480"/>
      <c r="S219" s="480"/>
      <c r="T219" s="480"/>
      <c r="U219" s="48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75" t="s">
        <v>382</v>
      </c>
      <c r="C220" s="183" t="s">
        <v>383</v>
      </c>
      <c r="D220" s="107">
        <v>5.03</v>
      </c>
      <c r="E220" s="107"/>
      <c r="F220" s="107"/>
      <c r="G220" s="127"/>
      <c r="H220" s="47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0"/>
      <c r="P220" s="480"/>
      <c r="Q220" s="480"/>
      <c r="R220" s="480"/>
      <c r="S220" s="480"/>
      <c r="T220" s="480"/>
      <c r="U220" s="48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75" t="s">
        <v>382</v>
      </c>
      <c r="C221" s="183" t="s">
        <v>384</v>
      </c>
      <c r="D221" s="107">
        <v>5.03</v>
      </c>
      <c r="E221" s="107"/>
      <c r="F221" s="107"/>
      <c r="G221" s="127"/>
      <c r="H221" s="47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0"/>
      <c r="P221" s="480"/>
      <c r="Q221" s="480"/>
      <c r="R221" s="480"/>
      <c r="S221" s="480"/>
      <c r="T221" s="480"/>
      <c r="U221" s="48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75" t="s">
        <v>382</v>
      </c>
      <c r="C222" s="183" t="s">
        <v>389</v>
      </c>
      <c r="D222" s="107">
        <v>5.03</v>
      </c>
      <c r="E222" s="107"/>
      <c r="F222" s="107"/>
      <c r="G222" s="127"/>
      <c r="H222" s="47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0"/>
      <c r="P222" s="480"/>
      <c r="Q222" s="480"/>
      <c r="R222" s="480"/>
      <c r="S222" s="480"/>
      <c r="T222" s="480"/>
      <c r="U222" s="48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75" t="s">
        <v>382</v>
      </c>
      <c r="C223" s="183" t="s">
        <v>391</v>
      </c>
      <c r="D223" s="107">
        <v>5.03</v>
      </c>
      <c r="E223" s="107"/>
      <c r="F223" s="107"/>
      <c r="G223" s="127"/>
      <c r="H223" s="47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0"/>
      <c r="P223" s="480"/>
      <c r="Q223" s="480"/>
      <c r="R223" s="480"/>
      <c r="S223" s="480"/>
      <c r="T223" s="480"/>
      <c r="U223" s="48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75" t="s">
        <v>418</v>
      </c>
      <c r="C224" s="183" t="s">
        <v>364</v>
      </c>
      <c r="D224" s="107">
        <v>5.03</v>
      </c>
      <c r="E224" s="107"/>
      <c r="F224" s="107"/>
      <c r="G224" s="127"/>
      <c r="H224" s="47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0"/>
      <c r="P224" s="480"/>
      <c r="Q224" s="480"/>
      <c r="R224" s="480"/>
      <c r="S224" s="480"/>
      <c r="T224" s="480"/>
      <c r="U224" s="48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75" t="s">
        <v>418</v>
      </c>
      <c r="C225" s="183" t="s">
        <v>365</v>
      </c>
      <c r="D225" s="107">
        <v>5.03</v>
      </c>
      <c r="E225" s="107"/>
      <c r="F225" s="107"/>
      <c r="G225" s="127"/>
      <c r="H225" s="47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0"/>
      <c r="P225" s="480"/>
      <c r="Q225" s="480"/>
      <c r="R225" s="480"/>
      <c r="S225" s="480"/>
      <c r="T225" s="480"/>
      <c r="U225" s="48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75" t="s">
        <v>418</v>
      </c>
      <c r="C226" s="183" t="s">
        <v>366</v>
      </c>
      <c r="D226" s="107">
        <v>5.03</v>
      </c>
      <c r="E226" s="107"/>
      <c r="F226" s="107"/>
      <c r="G226" s="127"/>
      <c r="H226" s="47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0"/>
      <c r="P226" s="480"/>
      <c r="Q226" s="480"/>
      <c r="R226" s="480"/>
      <c r="S226" s="480"/>
      <c r="T226" s="480"/>
      <c r="U226" s="48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75" t="s">
        <v>418</v>
      </c>
      <c r="C227" s="183" t="s">
        <v>367</v>
      </c>
      <c r="D227" s="107">
        <v>5.03</v>
      </c>
      <c r="E227" s="107"/>
      <c r="F227" s="107"/>
      <c r="G227" s="127"/>
      <c r="H227" s="47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0"/>
      <c r="P227" s="480"/>
      <c r="Q227" s="480"/>
      <c r="R227" s="480"/>
      <c r="S227" s="480"/>
      <c r="T227" s="480"/>
      <c r="U227" s="48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7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4"/>
      <c r="P228" s="484"/>
      <c r="Q228" s="484"/>
      <c r="R228" s="484"/>
      <c r="S228" s="484"/>
      <c r="T228" s="484"/>
      <c r="U228" s="48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7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4"/>
      <c r="P229" s="484"/>
      <c r="Q229" s="484"/>
      <c r="R229" s="484"/>
      <c r="S229" s="484"/>
      <c r="T229" s="484"/>
      <c r="U229" s="48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7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4"/>
      <c r="P230" s="484"/>
      <c r="Q230" s="484"/>
      <c r="R230" s="484"/>
      <c r="S230" s="484"/>
      <c r="T230" s="484"/>
      <c r="U230" s="48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7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4"/>
      <c r="P231" s="484"/>
      <c r="Q231" s="484"/>
      <c r="R231" s="484"/>
      <c r="S231" s="484"/>
      <c r="T231" s="484"/>
      <c r="U231" s="48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7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4"/>
      <c r="P232" s="484"/>
      <c r="Q232" s="484"/>
      <c r="R232" s="484"/>
      <c r="S232" s="484"/>
      <c r="T232" s="484"/>
      <c r="U232" s="48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7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4"/>
      <c r="P233" s="484"/>
      <c r="Q233" s="484"/>
      <c r="R233" s="484"/>
      <c r="S233" s="484"/>
      <c r="T233" s="484"/>
      <c r="U233" s="48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7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4"/>
      <c r="P234" s="484"/>
      <c r="Q234" s="484"/>
      <c r="R234" s="484"/>
      <c r="S234" s="484"/>
      <c r="T234" s="484"/>
      <c r="U234" s="48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7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4"/>
      <c r="P235" s="484"/>
      <c r="Q235" s="484"/>
      <c r="R235" s="484"/>
      <c r="S235" s="484"/>
      <c r="T235" s="484"/>
      <c r="U235" s="48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7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84"/>
      <c r="P236" s="484"/>
      <c r="Q236" s="484"/>
      <c r="R236" s="484"/>
      <c r="S236" s="484"/>
      <c r="T236" s="484"/>
      <c r="U236" s="48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7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4"/>
      <c r="P237" s="484"/>
      <c r="Q237" s="484"/>
      <c r="R237" s="484"/>
      <c r="S237" s="484"/>
      <c r="T237" s="484"/>
      <c r="U237" s="48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7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4"/>
      <c r="P238" s="484"/>
      <c r="Q238" s="484"/>
      <c r="R238" s="484"/>
      <c r="S238" s="484"/>
      <c r="T238" s="484"/>
      <c r="U238" s="48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7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4"/>
      <c r="P239" s="484"/>
      <c r="Q239" s="484"/>
      <c r="R239" s="484"/>
      <c r="S239" s="484"/>
      <c r="T239" s="484"/>
      <c r="U239" s="48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7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4"/>
      <c r="P240" s="484"/>
      <c r="Q240" s="484"/>
      <c r="R240" s="484"/>
      <c r="S240" s="484"/>
      <c r="T240" s="484"/>
      <c r="U240" s="48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7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4"/>
      <c r="P241" s="484"/>
      <c r="Q241" s="484"/>
      <c r="R241" s="484"/>
      <c r="S241" s="484"/>
      <c r="T241" s="484"/>
      <c r="U241" s="48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7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4"/>
      <c r="P242" s="484"/>
      <c r="Q242" s="484"/>
      <c r="R242" s="484"/>
      <c r="S242" s="484"/>
      <c r="T242" s="484"/>
      <c r="U242" s="48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7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4"/>
      <c r="P243" s="484"/>
      <c r="Q243" s="484"/>
      <c r="R243" s="484"/>
      <c r="S243" s="484"/>
      <c r="T243" s="484"/>
      <c r="U243" s="48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7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4"/>
      <c r="P244" s="484"/>
      <c r="Q244" s="484"/>
      <c r="R244" s="484"/>
      <c r="S244" s="484"/>
      <c r="T244" s="484"/>
      <c r="U244" s="48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7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4"/>
      <c r="P245" s="484"/>
      <c r="Q245" s="484"/>
      <c r="R245" s="484"/>
      <c r="S245" s="484"/>
      <c r="T245" s="484"/>
      <c r="U245" s="48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7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4"/>
      <c r="P246" s="484"/>
      <c r="Q246" s="484"/>
      <c r="R246" s="484"/>
      <c r="S246" s="484"/>
      <c r="T246" s="484"/>
      <c r="U246" s="48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7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4"/>
      <c r="P247" s="484"/>
      <c r="Q247" s="484"/>
      <c r="R247" s="484"/>
      <c r="S247" s="484"/>
      <c r="T247" s="484"/>
      <c r="U247" s="48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7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4"/>
      <c r="P248" s="484"/>
      <c r="Q248" s="484"/>
      <c r="R248" s="484"/>
      <c r="S248" s="484"/>
      <c r="T248" s="484"/>
      <c r="U248" s="48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7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4"/>
      <c r="P249" s="484"/>
      <c r="Q249" s="484"/>
      <c r="R249" s="484"/>
      <c r="S249" s="484"/>
      <c r="T249" s="484"/>
      <c r="U249" s="48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7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4"/>
      <c r="P250" s="484"/>
      <c r="Q250" s="484"/>
      <c r="R250" s="484"/>
      <c r="S250" s="484"/>
      <c r="T250" s="484"/>
      <c r="U250" s="48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7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4"/>
      <c r="P251" s="484"/>
      <c r="Q251" s="484"/>
      <c r="R251" s="484"/>
      <c r="S251" s="484"/>
      <c r="T251" s="484"/>
      <c r="U251" s="48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7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4"/>
      <c r="P252" s="484"/>
      <c r="Q252" s="484"/>
      <c r="R252" s="484"/>
      <c r="S252" s="484"/>
      <c r="T252" s="484"/>
      <c r="U252" s="48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7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4"/>
      <c r="P253" s="484"/>
      <c r="Q253" s="484"/>
      <c r="R253" s="484"/>
      <c r="S253" s="484"/>
      <c r="T253" s="484"/>
      <c r="U253" s="48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7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4"/>
      <c r="P254" s="484"/>
      <c r="Q254" s="484"/>
      <c r="R254" s="484"/>
      <c r="S254" s="484"/>
      <c r="T254" s="484"/>
      <c r="U254" s="48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7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4"/>
      <c r="P255" s="484"/>
      <c r="Q255" s="484"/>
      <c r="R255" s="484"/>
      <c r="S255" s="484"/>
      <c r="T255" s="484"/>
      <c r="U255" s="48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7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4"/>
      <c r="P256" s="484"/>
      <c r="Q256" s="484"/>
      <c r="R256" s="484"/>
      <c r="S256" s="484"/>
      <c r="T256" s="484"/>
      <c r="U256" s="484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485" t="s">
        <v>202</v>
      </c>
      <c r="D257" s="141"/>
      <c r="E257" s="141"/>
      <c r="F257" s="141"/>
      <c r="G257" s="143">
        <f>SUM(G200:G256)</f>
        <v>1400</v>
      </c>
      <c r="H257" s="144">
        <f>SUM(H200:H256)</f>
        <v>7042</v>
      </c>
      <c r="I257" s="144">
        <f>SUM(I200:I256)</f>
        <v>19</v>
      </c>
      <c r="J257" s="129">
        <f t="array" ref="J257">IF(ISERROR(G257/I257),"",G257/I257)</f>
        <v>73.684210526315795</v>
      </c>
      <c r="K257" s="144">
        <f>SUM(K200:K256)</f>
        <v>25</v>
      </c>
      <c r="L257" s="145"/>
      <c r="M257" s="148">
        <f t="shared" ref="M257:V257" si="59">SUM(M200:M256)</f>
        <v>-6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75" t="s">
        <v>217</v>
      </c>
      <c r="C258" s="125" t="s">
        <v>179</v>
      </c>
      <c r="D258" s="107">
        <v>5.03</v>
      </c>
      <c r="E258" s="107"/>
      <c r="F258" s="107"/>
      <c r="G258" s="127"/>
      <c r="H258" s="47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4"/>
      <c r="P258" s="484"/>
      <c r="Q258" s="484"/>
      <c r="R258" s="484"/>
      <c r="S258" s="484"/>
      <c r="T258" s="484"/>
      <c r="U258" s="48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75" t="s">
        <v>217</v>
      </c>
      <c r="C259" s="125" t="s">
        <v>186</v>
      </c>
      <c r="D259" s="107">
        <v>5.03</v>
      </c>
      <c r="E259" s="107"/>
      <c r="F259" s="107"/>
      <c r="G259" s="127"/>
      <c r="H259" s="47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4"/>
      <c r="P259" s="484"/>
      <c r="Q259" s="484"/>
      <c r="R259" s="484"/>
      <c r="S259" s="484"/>
      <c r="T259" s="484"/>
      <c r="U259" s="48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75" t="s">
        <v>217</v>
      </c>
      <c r="C260" s="125" t="s">
        <v>204</v>
      </c>
      <c r="D260" s="107">
        <v>5.03</v>
      </c>
      <c r="E260" s="107"/>
      <c r="F260" s="107"/>
      <c r="G260" s="127"/>
      <c r="H260" s="47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4"/>
      <c r="P260" s="484"/>
      <c r="Q260" s="484"/>
      <c r="R260" s="484"/>
      <c r="S260" s="484"/>
      <c r="T260" s="484"/>
      <c r="U260" s="48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7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4"/>
      <c r="P261" s="484"/>
      <c r="Q261" s="484"/>
      <c r="R261" s="484"/>
      <c r="S261" s="484"/>
      <c r="T261" s="484"/>
      <c r="U261" s="48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7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4"/>
      <c r="P262" s="484"/>
      <c r="Q262" s="484"/>
      <c r="R262" s="484"/>
      <c r="S262" s="484"/>
      <c r="T262" s="484"/>
      <c r="U262" s="48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7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4"/>
      <c r="P263" s="484"/>
      <c r="Q263" s="484"/>
      <c r="R263" s="484"/>
      <c r="S263" s="484"/>
      <c r="T263" s="484"/>
      <c r="U263" s="48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7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4"/>
      <c r="P264" s="484"/>
      <c r="Q264" s="484"/>
      <c r="R264" s="484"/>
      <c r="S264" s="484"/>
      <c r="T264" s="484"/>
      <c r="U264" s="48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7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4"/>
      <c r="P265" s="484"/>
      <c r="Q265" s="484"/>
      <c r="R265" s="484"/>
      <c r="S265" s="484"/>
      <c r="T265" s="484"/>
      <c r="U265" s="48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7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4"/>
      <c r="P266" s="484"/>
      <c r="Q266" s="484"/>
      <c r="R266" s="484"/>
      <c r="S266" s="484"/>
      <c r="T266" s="484"/>
      <c r="U266" s="48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7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4"/>
      <c r="P267" s="484"/>
      <c r="Q267" s="484"/>
      <c r="R267" s="484"/>
      <c r="S267" s="484"/>
      <c r="T267" s="484"/>
      <c r="U267" s="48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7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4"/>
      <c r="P268" s="484"/>
      <c r="Q268" s="484"/>
      <c r="R268" s="484"/>
      <c r="S268" s="484"/>
      <c r="T268" s="484"/>
      <c r="U268" s="48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7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4"/>
      <c r="P269" s="484"/>
      <c r="Q269" s="484"/>
      <c r="R269" s="484"/>
      <c r="S269" s="484"/>
      <c r="T269" s="484"/>
      <c r="U269" s="48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7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4"/>
      <c r="P270" s="484"/>
      <c r="Q270" s="484"/>
      <c r="R270" s="484"/>
      <c r="S270" s="484"/>
      <c r="T270" s="484"/>
      <c r="U270" s="48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7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4"/>
      <c r="P271" s="484"/>
      <c r="Q271" s="484"/>
      <c r="R271" s="484"/>
      <c r="S271" s="484"/>
      <c r="T271" s="484"/>
      <c r="U271" s="48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7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4"/>
      <c r="P272" s="484"/>
      <c r="Q272" s="484"/>
      <c r="R272" s="484"/>
      <c r="S272" s="484"/>
      <c r="T272" s="484"/>
      <c r="U272" s="48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7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4"/>
      <c r="P273" s="484"/>
      <c r="Q273" s="484"/>
      <c r="R273" s="484"/>
      <c r="S273" s="484"/>
      <c r="T273" s="484"/>
      <c r="U273" s="48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75" t="s">
        <v>222</v>
      </c>
      <c r="C274" s="125" t="s">
        <v>181</v>
      </c>
      <c r="D274" s="107">
        <v>9.36</v>
      </c>
      <c r="E274" s="107"/>
      <c r="F274" s="107"/>
      <c r="G274" s="127"/>
      <c r="H274" s="47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4"/>
      <c r="P274" s="484"/>
      <c r="Q274" s="484"/>
      <c r="R274" s="484"/>
      <c r="S274" s="484"/>
      <c r="T274" s="484"/>
      <c r="U274" s="48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75" t="s">
        <v>222</v>
      </c>
      <c r="C275" s="125" t="s">
        <v>179</v>
      </c>
      <c r="D275" s="107">
        <v>9.36</v>
      </c>
      <c r="E275" s="107"/>
      <c r="F275" s="107"/>
      <c r="G275" s="127"/>
      <c r="H275" s="47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4"/>
      <c r="P275" s="484"/>
      <c r="Q275" s="484"/>
      <c r="R275" s="484"/>
      <c r="S275" s="484"/>
      <c r="T275" s="484"/>
      <c r="U275" s="48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75" t="s">
        <v>222</v>
      </c>
      <c r="C276" s="125" t="s">
        <v>221</v>
      </c>
      <c r="D276" s="107">
        <v>9.36</v>
      </c>
      <c r="E276" s="107"/>
      <c r="F276" s="107"/>
      <c r="G276" s="127"/>
      <c r="H276" s="47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4"/>
      <c r="P276" s="484"/>
      <c r="Q276" s="484"/>
      <c r="R276" s="484"/>
      <c r="S276" s="484"/>
      <c r="T276" s="484"/>
      <c r="U276" s="48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75" t="s">
        <v>222</v>
      </c>
      <c r="C277" s="125" t="s">
        <v>186</v>
      </c>
      <c r="D277" s="107">
        <v>9.36</v>
      </c>
      <c r="E277" s="107"/>
      <c r="F277" s="107"/>
      <c r="G277" s="127"/>
      <c r="H277" s="47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4"/>
      <c r="P277" s="484"/>
      <c r="Q277" s="484"/>
      <c r="R277" s="484"/>
      <c r="S277" s="484"/>
      <c r="T277" s="484"/>
      <c r="U277" s="48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75" t="s">
        <v>393</v>
      </c>
      <c r="C278" s="183" t="s">
        <v>395</v>
      </c>
      <c r="D278" s="107">
        <v>5</v>
      </c>
      <c r="E278" s="107"/>
      <c r="F278" s="107"/>
      <c r="G278" s="127"/>
      <c r="H278" s="47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4"/>
      <c r="P278" s="484"/>
      <c r="Q278" s="484"/>
      <c r="R278" s="484"/>
      <c r="S278" s="484"/>
      <c r="T278" s="484"/>
      <c r="U278" s="48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75" t="s">
        <v>393</v>
      </c>
      <c r="C279" s="183" t="s">
        <v>402</v>
      </c>
      <c r="D279" s="107">
        <v>5</v>
      </c>
      <c r="E279" s="107"/>
      <c r="F279" s="107"/>
      <c r="G279" s="127"/>
      <c r="H279" s="47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4"/>
      <c r="P279" s="484"/>
      <c r="Q279" s="484"/>
      <c r="R279" s="484"/>
      <c r="S279" s="484"/>
      <c r="T279" s="484"/>
      <c r="U279" s="48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75" t="s">
        <v>404</v>
      </c>
      <c r="C280" s="183" t="s">
        <v>405</v>
      </c>
      <c r="D280" s="107">
        <v>5</v>
      </c>
      <c r="E280" s="107"/>
      <c r="F280" s="107"/>
      <c r="G280" s="127"/>
      <c r="H280" s="47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4"/>
      <c r="P280" s="484"/>
      <c r="Q280" s="484"/>
      <c r="R280" s="484"/>
      <c r="S280" s="484"/>
      <c r="T280" s="484"/>
      <c r="U280" s="48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75" t="s">
        <v>342</v>
      </c>
      <c r="C281" s="183" t="s">
        <v>372</v>
      </c>
      <c r="D281" s="107">
        <v>5</v>
      </c>
      <c r="E281" s="107"/>
      <c r="F281" s="107"/>
      <c r="G281" s="127"/>
      <c r="H281" s="47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4"/>
      <c r="P281" s="484"/>
      <c r="Q281" s="484"/>
      <c r="R281" s="484"/>
      <c r="S281" s="484"/>
      <c r="T281" s="484"/>
      <c r="U281" s="48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75" t="s">
        <v>343</v>
      </c>
      <c r="C282" s="125" t="s">
        <v>345</v>
      </c>
      <c r="D282" s="107">
        <v>5</v>
      </c>
      <c r="E282" s="107"/>
      <c r="F282" s="107"/>
      <c r="G282" s="127"/>
      <c r="H282" s="47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4"/>
      <c r="P282" s="484"/>
      <c r="Q282" s="484"/>
      <c r="R282" s="484"/>
      <c r="S282" s="484"/>
      <c r="T282" s="484"/>
      <c r="U282" s="48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75" t="s">
        <v>343</v>
      </c>
      <c r="C283" s="125" t="s">
        <v>347</v>
      </c>
      <c r="D283" s="107">
        <v>5</v>
      </c>
      <c r="E283" s="107"/>
      <c r="F283" s="107"/>
      <c r="G283" s="127"/>
      <c r="H283" s="47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4"/>
      <c r="P283" s="484"/>
      <c r="Q283" s="484"/>
      <c r="R283" s="484"/>
      <c r="S283" s="484"/>
      <c r="T283" s="484"/>
      <c r="U283" s="48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7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4"/>
      <c r="P284" s="484"/>
      <c r="Q284" s="484"/>
      <c r="R284" s="484"/>
      <c r="S284" s="484"/>
      <c r="T284" s="484"/>
      <c r="U284" s="48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7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4"/>
      <c r="P285" s="484"/>
      <c r="Q285" s="484"/>
      <c r="R285" s="484"/>
      <c r="S285" s="484"/>
      <c r="T285" s="484"/>
      <c r="U285" s="48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7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4"/>
      <c r="P286" s="484"/>
      <c r="Q286" s="484"/>
      <c r="R286" s="484"/>
      <c r="S286" s="484"/>
      <c r="T286" s="484"/>
      <c r="U286" s="48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7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4"/>
      <c r="P287" s="484"/>
      <c r="Q287" s="484"/>
      <c r="R287" s="484"/>
      <c r="S287" s="484"/>
      <c r="T287" s="484"/>
      <c r="U287" s="48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7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4"/>
      <c r="P288" s="484"/>
      <c r="Q288" s="484"/>
      <c r="R288" s="484"/>
      <c r="S288" s="484"/>
      <c r="T288" s="484"/>
      <c r="U288" s="48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7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4"/>
      <c r="P289" s="484"/>
      <c r="Q289" s="484"/>
      <c r="R289" s="484"/>
      <c r="S289" s="484"/>
      <c r="T289" s="484"/>
      <c r="U289" s="48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7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4"/>
      <c r="P290" s="484"/>
      <c r="Q290" s="484"/>
      <c r="R290" s="484"/>
      <c r="S290" s="484"/>
      <c r="T290" s="484"/>
      <c r="U290" s="48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s="311" customFormat="1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>
        <v>20170216</v>
      </c>
      <c r="G291" s="127">
        <v>100</v>
      </c>
      <c r="H291" s="476">
        <f>D291*G291</f>
        <v>505.99999999999994</v>
      </c>
      <c r="I291" s="128">
        <f>2+5</f>
        <v>7</v>
      </c>
      <c r="J291" s="128">
        <f t="array" ref="J291">IF(ISERROR(G291/I291),"",G291/I291)</f>
        <v>14.285714285714286</v>
      </c>
      <c r="K291" s="476">
        <f t="array" ref="K291">IF(ISERROR(G291/L291),"",G291/L291)</f>
        <v>11.111111111111111</v>
      </c>
      <c r="L291" s="128">
        <v>9</v>
      </c>
      <c r="M291" s="108">
        <f>IF(ISERROR(I291-K291),"",I291-K291)</f>
        <v>-4.1111111111111107</v>
      </c>
      <c r="N291" s="128">
        <f>SUM(O291:U291)</f>
        <v>0</v>
      </c>
      <c r="O291" s="484"/>
      <c r="P291" s="484"/>
      <c r="Q291" s="484"/>
      <c r="R291" s="484"/>
      <c r="S291" s="484"/>
      <c r="T291" s="484"/>
      <c r="U291" s="484"/>
      <c r="V291" s="131">
        <f>SUM(X291:AA291)</f>
        <v>0</v>
      </c>
      <c r="W291" s="477">
        <f t="shared" si="69"/>
        <v>0</v>
      </c>
      <c r="X291" s="131"/>
      <c r="Y291" s="131"/>
      <c r="Z291" s="131"/>
      <c r="AA291" s="131"/>
    </row>
    <row r="292" spans="1:27" ht="20.100000000000001" customHeight="1">
      <c r="A292" s="537" t="s">
        <v>224</v>
      </c>
      <c r="B292" s="538"/>
      <c r="C292" s="485" t="s">
        <v>202</v>
      </c>
      <c r="D292" s="141"/>
      <c r="E292" s="141"/>
      <c r="F292" s="141"/>
      <c r="G292" s="143">
        <f>SUM(G258:G291)</f>
        <v>100</v>
      </c>
      <c r="H292" s="144">
        <f>SUM(H258:H291)</f>
        <v>505.99999999999994</v>
      </c>
      <c r="I292" s="144">
        <f>SUM(I258:I291)</f>
        <v>7</v>
      </c>
      <c r="J292" s="129">
        <f t="array" ref="J292">IF(ISERROR(G292/I292),"",G292/I292)</f>
        <v>14.285714285714286</v>
      </c>
      <c r="K292" s="144">
        <f>SUM(K258:K291)</f>
        <v>11.111111111111111</v>
      </c>
      <c r="L292" s="145"/>
      <c r="M292" s="148">
        <f t="shared" ref="M292:V292" si="70">SUM(M258:M291)</f>
        <v>-4.1111111111111107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>
        <f t="shared" si="69"/>
        <v>0</v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7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4"/>
      <c r="P293" s="484"/>
      <c r="Q293" s="484"/>
      <c r="R293" s="484"/>
      <c r="S293" s="484"/>
      <c r="T293" s="484"/>
      <c r="U293" s="48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7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4"/>
      <c r="P294" s="484"/>
      <c r="Q294" s="484"/>
      <c r="R294" s="484"/>
      <c r="S294" s="484"/>
      <c r="T294" s="484"/>
      <c r="U294" s="48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7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84"/>
      <c r="P295" s="484"/>
      <c r="Q295" s="484"/>
      <c r="R295" s="484"/>
      <c r="S295" s="484"/>
      <c r="T295" s="484"/>
      <c r="U295" s="48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7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4"/>
      <c r="P296" s="484"/>
      <c r="Q296" s="484"/>
      <c r="R296" s="484"/>
      <c r="S296" s="484"/>
      <c r="T296" s="484"/>
      <c r="U296" s="48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81" t="s">
        <v>203</v>
      </c>
      <c r="D297" s="107">
        <v>5.03</v>
      </c>
      <c r="E297" s="107"/>
      <c r="F297" s="107"/>
      <c r="G297" s="150"/>
      <c r="H297" s="47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4"/>
      <c r="P297" s="484"/>
      <c r="Q297" s="484"/>
      <c r="R297" s="484"/>
      <c r="S297" s="484"/>
      <c r="T297" s="484"/>
      <c r="U297" s="48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7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4"/>
      <c r="P298" s="484"/>
      <c r="Q298" s="484"/>
      <c r="R298" s="484"/>
      <c r="S298" s="484"/>
      <c r="T298" s="484"/>
      <c r="U298" s="48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7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4"/>
      <c r="P299" s="484"/>
      <c r="Q299" s="484"/>
      <c r="R299" s="484"/>
      <c r="S299" s="484"/>
      <c r="T299" s="484"/>
      <c r="U299" s="48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81" t="s">
        <v>228</v>
      </c>
      <c r="D300" s="107">
        <v>5.03</v>
      </c>
      <c r="E300" s="107"/>
      <c r="F300" s="107"/>
      <c r="G300" s="127"/>
      <c r="H300" s="47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4"/>
      <c r="P300" s="484"/>
      <c r="Q300" s="484"/>
      <c r="R300" s="484"/>
      <c r="S300" s="484"/>
      <c r="T300" s="484"/>
      <c r="U300" s="48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81" t="s">
        <v>212</v>
      </c>
      <c r="D301" s="107">
        <v>5.03</v>
      </c>
      <c r="E301" s="107"/>
      <c r="F301" s="107"/>
      <c r="G301" s="127"/>
      <c r="H301" s="47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4"/>
      <c r="P301" s="484"/>
      <c r="Q301" s="484"/>
      <c r="R301" s="484"/>
      <c r="S301" s="484"/>
      <c r="T301" s="484"/>
      <c r="U301" s="48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81" t="s">
        <v>203</v>
      </c>
      <c r="D302" s="107">
        <v>5.03</v>
      </c>
      <c r="E302" s="107"/>
      <c r="F302" s="107"/>
      <c r="G302" s="127"/>
      <c r="H302" s="47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4"/>
      <c r="P302" s="484"/>
      <c r="Q302" s="484"/>
      <c r="R302" s="484"/>
      <c r="S302" s="484"/>
      <c r="T302" s="484"/>
      <c r="U302" s="48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81" t="s">
        <v>186</v>
      </c>
      <c r="D303" s="107">
        <v>5.03</v>
      </c>
      <c r="E303" s="107"/>
      <c r="F303" s="107"/>
      <c r="G303" s="127"/>
      <c r="H303" s="47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4"/>
      <c r="P303" s="484"/>
      <c r="Q303" s="484"/>
      <c r="R303" s="484"/>
      <c r="S303" s="484"/>
      <c r="T303" s="484"/>
      <c r="U303" s="48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81" t="s">
        <v>228</v>
      </c>
      <c r="D304" s="107">
        <v>5.03</v>
      </c>
      <c r="E304" s="107"/>
      <c r="F304" s="107"/>
      <c r="G304" s="127"/>
      <c r="H304" s="47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4"/>
      <c r="P304" s="484"/>
      <c r="Q304" s="484"/>
      <c r="R304" s="484"/>
      <c r="S304" s="484"/>
      <c r="T304" s="484"/>
      <c r="U304" s="48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81" t="s">
        <v>199</v>
      </c>
      <c r="D305" s="107">
        <v>5.03</v>
      </c>
      <c r="E305" s="107"/>
      <c r="F305" s="107"/>
      <c r="G305" s="127"/>
      <c r="H305" s="47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4"/>
      <c r="P305" s="484"/>
      <c r="Q305" s="484"/>
      <c r="R305" s="484"/>
      <c r="S305" s="484"/>
      <c r="T305" s="484"/>
      <c r="U305" s="48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7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84"/>
      <c r="P306" s="484"/>
      <c r="Q306" s="484"/>
      <c r="R306" s="484"/>
      <c r="S306" s="484"/>
      <c r="T306" s="484"/>
      <c r="U306" s="48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7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4"/>
      <c r="P307" s="484"/>
      <c r="Q307" s="484"/>
      <c r="R307" s="484"/>
      <c r="S307" s="484"/>
      <c r="T307" s="484"/>
      <c r="U307" s="48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485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7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4"/>
      <c r="P309" s="484"/>
      <c r="Q309" s="484"/>
      <c r="R309" s="484"/>
      <c r="S309" s="484"/>
      <c r="T309" s="484"/>
      <c r="U309" s="48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7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4"/>
      <c r="P310" s="484"/>
      <c r="Q310" s="484"/>
      <c r="R310" s="484"/>
      <c r="S310" s="484"/>
      <c r="T310" s="484"/>
      <c r="U310" s="48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7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4"/>
      <c r="P311" s="484"/>
      <c r="Q311" s="484"/>
      <c r="R311" s="484"/>
      <c r="S311" s="484"/>
      <c r="T311" s="484"/>
      <c r="U311" s="48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7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4"/>
      <c r="P312" s="484"/>
      <c r="Q312" s="484"/>
      <c r="R312" s="484"/>
      <c r="S312" s="484"/>
      <c r="T312" s="484"/>
      <c r="U312" s="48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7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4"/>
      <c r="P313" s="484"/>
      <c r="Q313" s="484"/>
      <c r="R313" s="484"/>
      <c r="S313" s="484"/>
      <c r="T313" s="484"/>
      <c r="U313" s="48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7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4"/>
      <c r="P314" s="484"/>
      <c r="Q314" s="484"/>
      <c r="R314" s="484"/>
      <c r="S314" s="484"/>
      <c r="T314" s="484"/>
      <c r="U314" s="48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7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4"/>
      <c r="P315" s="484"/>
      <c r="Q315" s="484"/>
      <c r="R315" s="484"/>
      <c r="S315" s="484"/>
      <c r="T315" s="484"/>
      <c r="U315" s="48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7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4"/>
      <c r="P316" s="484"/>
      <c r="Q316" s="484"/>
      <c r="R316" s="484"/>
      <c r="S316" s="484"/>
      <c r="T316" s="484"/>
      <c r="U316" s="48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76">
        <f t="shared" si="75"/>
        <v>0</v>
      </c>
      <c r="I317" s="128"/>
      <c r="J317" s="129"/>
      <c r="K317" s="130"/>
      <c r="L317" s="128"/>
      <c r="M317" s="108"/>
      <c r="N317" s="129"/>
      <c r="O317" s="484"/>
      <c r="P317" s="484"/>
      <c r="Q317" s="484"/>
      <c r="R317" s="484"/>
      <c r="S317" s="484"/>
      <c r="T317" s="484"/>
      <c r="U317" s="48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7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4"/>
      <c r="P318" s="484"/>
      <c r="Q318" s="484"/>
      <c r="R318" s="484"/>
      <c r="S318" s="484"/>
      <c r="T318" s="484"/>
      <c r="U318" s="48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85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82"/>
      <c r="D320" s="107">
        <v>3.65</v>
      </c>
      <c r="E320" s="107"/>
      <c r="F320" s="105"/>
      <c r="G320" s="127"/>
      <c r="H320" s="476">
        <f t="shared" ref="H320:H329" si="83">D320*G320</f>
        <v>0</v>
      </c>
      <c r="I320" s="128"/>
      <c r="J320" s="129" t="str">
        <f t="array" ref="J320">IF(ISERROR(G320/I320),"",G320/I320)</f>
        <v/>
      </c>
      <c r="K320" s="47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4"/>
      <c r="P320" s="484"/>
      <c r="Q320" s="484"/>
      <c r="R320" s="484"/>
      <c r="S320" s="484"/>
      <c r="T320" s="484"/>
      <c r="U320" s="48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82"/>
      <c r="D321" s="107">
        <v>6.58</v>
      </c>
      <c r="E321" s="107"/>
      <c r="F321" s="107"/>
      <c r="G321" s="127"/>
      <c r="H321" s="47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4"/>
      <c r="P321" s="484"/>
      <c r="Q321" s="484"/>
      <c r="R321" s="484"/>
      <c r="S321" s="484"/>
      <c r="T321" s="484"/>
      <c r="U321" s="48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82"/>
      <c r="D322" s="107">
        <v>7.8</v>
      </c>
      <c r="E322" s="107"/>
      <c r="F322" s="107"/>
      <c r="G322" s="127"/>
      <c r="H322" s="47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4"/>
      <c r="P322" s="484"/>
      <c r="Q322" s="484"/>
      <c r="R322" s="484"/>
      <c r="S322" s="484"/>
      <c r="T322" s="484"/>
      <c r="U322" s="48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82"/>
      <c r="D323" s="107">
        <v>4.4000000000000004</v>
      </c>
      <c r="E323" s="107"/>
      <c r="F323" s="107"/>
      <c r="G323" s="127"/>
      <c r="H323" s="47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4"/>
      <c r="P323" s="484"/>
      <c r="Q323" s="484"/>
      <c r="R323" s="484"/>
      <c r="S323" s="484"/>
      <c r="T323" s="484"/>
      <c r="U323" s="48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82"/>
      <c r="D324" s="107"/>
      <c r="E324" s="107"/>
      <c r="F324" s="107"/>
      <c r="G324" s="127"/>
      <c r="H324" s="47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4"/>
      <c r="P324" s="484"/>
      <c r="Q324" s="484"/>
      <c r="R324" s="484"/>
      <c r="S324" s="484"/>
      <c r="T324" s="484"/>
      <c r="U324" s="48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82" t="s">
        <v>239</v>
      </c>
      <c r="C325" s="482" t="s">
        <v>179</v>
      </c>
      <c r="D325" s="107">
        <v>6.04</v>
      </c>
      <c r="E325" s="107"/>
      <c r="F325" s="107"/>
      <c r="G325" s="127"/>
      <c r="H325" s="47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4"/>
      <c r="P325" s="484"/>
      <c r="Q325" s="484"/>
      <c r="R325" s="484"/>
      <c r="S325" s="484"/>
      <c r="T325" s="484"/>
      <c r="U325" s="48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s="311" customFormat="1" ht="20.100000000000001" hidden="1" customHeight="1">
      <c r="A326" s="265">
        <v>30700019</v>
      </c>
      <c r="B326" s="482" t="s">
        <v>239</v>
      </c>
      <c r="C326" s="482" t="s">
        <v>186</v>
      </c>
      <c r="D326" s="107">
        <v>6.04</v>
      </c>
      <c r="E326" s="107"/>
      <c r="F326" s="107"/>
      <c r="G326" s="127"/>
      <c r="H326" s="476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484"/>
      <c r="P326" s="484"/>
      <c r="Q326" s="484"/>
      <c r="R326" s="484"/>
      <c r="S326" s="484"/>
      <c r="T326" s="484"/>
      <c r="U326" s="484"/>
      <c r="V326" s="131">
        <f>SUM(X326:AA326)</f>
        <v>0</v>
      </c>
      <c r="W326" s="477" t="str">
        <f>IF(ISERROR(V326/G326),"",V326/G326)</f>
        <v/>
      </c>
      <c r="X326" s="131"/>
      <c r="Y326" s="131"/>
      <c r="Z326" s="131"/>
      <c r="AA326" s="131"/>
    </row>
    <row r="327" spans="1:27" s="311" customFormat="1" ht="20.100000000000001" customHeight="1">
      <c r="A327" s="265">
        <v>30601015</v>
      </c>
      <c r="B327" s="482" t="s">
        <v>440</v>
      </c>
      <c r="C327" s="482" t="s">
        <v>179</v>
      </c>
      <c r="D327" s="107">
        <v>6</v>
      </c>
      <c r="E327" s="107"/>
      <c r="F327" s="107">
        <v>20170214</v>
      </c>
      <c r="G327" s="127">
        <v>24</v>
      </c>
      <c r="H327" s="476">
        <f t="shared" si="83"/>
        <v>144</v>
      </c>
      <c r="I327" s="128">
        <v>4</v>
      </c>
      <c r="J327" s="128"/>
      <c r="K327" s="130"/>
      <c r="L327" s="128"/>
      <c r="M327" s="108"/>
      <c r="N327" s="128"/>
      <c r="O327" s="484"/>
      <c r="P327" s="484"/>
      <c r="Q327" s="484"/>
      <c r="R327" s="484"/>
      <c r="S327" s="484"/>
      <c r="T327" s="484"/>
      <c r="U327" s="484"/>
      <c r="V327" s="131"/>
      <c r="W327" s="477"/>
      <c r="X327" s="131"/>
      <c r="Y327" s="131"/>
      <c r="Z327" s="131"/>
      <c r="AA327" s="131"/>
    </row>
    <row r="328" spans="1:27" s="311" customFormat="1" ht="20.100000000000001" customHeight="1">
      <c r="A328" s="265">
        <v>30101016</v>
      </c>
      <c r="B328" s="482" t="s">
        <v>440</v>
      </c>
      <c r="C328" s="482" t="s">
        <v>60</v>
      </c>
      <c r="D328" s="107">
        <v>6</v>
      </c>
      <c r="E328" s="107"/>
      <c r="F328" s="107">
        <v>20170214</v>
      </c>
      <c r="G328" s="127">
        <v>43</v>
      </c>
      <c r="H328" s="476">
        <f t="shared" si="83"/>
        <v>258</v>
      </c>
      <c r="I328" s="128">
        <v>8</v>
      </c>
      <c r="J328" s="128"/>
      <c r="K328" s="130">
        <f t="array" ref="K328">IF(ISERROR(G328/L328),"",G328/L328)</f>
        <v>7.166666666666667</v>
      </c>
      <c r="L328" s="128">
        <v>6</v>
      </c>
      <c r="M328" s="108"/>
      <c r="N328" s="128"/>
      <c r="O328" s="484"/>
      <c r="P328" s="484"/>
      <c r="Q328" s="484"/>
      <c r="R328" s="484"/>
      <c r="S328" s="484"/>
      <c r="T328" s="484"/>
      <c r="U328" s="484"/>
      <c r="V328" s="131"/>
      <c r="W328" s="477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75" t="s">
        <v>240</v>
      </c>
      <c r="C329" s="125"/>
      <c r="D329" s="107">
        <v>7.3</v>
      </c>
      <c r="E329" s="107"/>
      <c r="F329" s="107"/>
      <c r="G329" s="127"/>
      <c r="H329" s="476">
        <f t="shared" si="83"/>
        <v>0</v>
      </c>
      <c r="I329" s="128"/>
      <c r="J329" s="129"/>
      <c r="K329" s="130"/>
      <c r="L329" s="128"/>
      <c r="M329" s="108"/>
      <c r="N329" s="129"/>
      <c r="O329" s="484"/>
      <c r="P329" s="484"/>
      <c r="Q329" s="484"/>
      <c r="R329" s="484"/>
      <c r="S329" s="484"/>
      <c r="T329" s="484"/>
      <c r="U329" s="48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475" t="s">
        <v>241</v>
      </c>
      <c r="C330" s="125"/>
      <c r="D330" s="107">
        <f>78*120/1000</f>
        <v>9.36</v>
      </c>
      <c r="E330" s="107"/>
      <c r="F330" s="107"/>
      <c r="G330" s="127"/>
      <c r="H330" s="47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84"/>
      <c r="P330" s="484"/>
      <c r="Q330" s="484"/>
      <c r="R330" s="484"/>
      <c r="S330" s="484"/>
      <c r="T330" s="484"/>
      <c r="U330" s="48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75" t="s">
        <v>242</v>
      </c>
      <c r="C331" s="125"/>
      <c r="D331" s="107">
        <v>4.5</v>
      </c>
      <c r="E331" s="107"/>
      <c r="F331" s="107"/>
      <c r="G331" s="127"/>
      <c r="H331" s="47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4"/>
      <c r="P331" s="484"/>
      <c r="Q331" s="484"/>
      <c r="R331" s="484"/>
      <c r="S331" s="484"/>
      <c r="T331" s="484"/>
      <c r="U331" s="48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75" t="s">
        <v>243</v>
      </c>
      <c r="C332" s="125"/>
      <c r="D332" s="107">
        <v>4.5</v>
      </c>
      <c r="E332" s="107"/>
      <c r="F332" s="107"/>
      <c r="G332" s="127"/>
      <c r="H332" s="47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4"/>
      <c r="P332" s="484"/>
      <c r="Q332" s="484"/>
      <c r="R332" s="484"/>
      <c r="S332" s="484"/>
      <c r="T332" s="484"/>
      <c r="U332" s="48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7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4"/>
      <c r="P333" s="484"/>
      <c r="Q333" s="484"/>
      <c r="R333" s="484"/>
      <c r="S333" s="484"/>
      <c r="T333" s="484"/>
      <c r="U333" s="484"/>
      <c r="V333" s="131"/>
      <c r="W333" s="132"/>
      <c r="X333" s="131"/>
      <c r="Y333" s="131"/>
      <c r="Z333" s="131"/>
      <c r="AA333" s="131"/>
    </row>
    <row r="334" spans="1:27" ht="20.100000000000001" customHeight="1">
      <c r="A334" s="537" t="s">
        <v>244</v>
      </c>
      <c r="B334" s="538"/>
      <c r="C334" s="485" t="s">
        <v>202</v>
      </c>
      <c r="D334" s="141"/>
      <c r="E334" s="141"/>
      <c r="F334" s="141"/>
      <c r="G334" s="143">
        <f>SUM(G320:G333)</f>
        <v>67</v>
      </c>
      <c r="H334" s="144">
        <f>SUM(H320:H330)</f>
        <v>402</v>
      </c>
      <c r="I334" s="144">
        <f>SUM(I320:I333)</f>
        <v>12</v>
      </c>
      <c r="J334" s="129"/>
      <c r="K334" s="144">
        <f>SUM(K320:K330)</f>
        <v>7.166666666666667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1567</v>
      </c>
      <c r="H335" s="152">
        <f>SUM(H199,H257,H292,H308,H319,H334)</f>
        <v>7950</v>
      </c>
      <c r="I335" s="152">
        <f>SUM(I199,I257,I292,I308,I319,I334)</f>
        <v>38</v>
      </c>
      <c r="J335" s="153">
        <f t="array" ref="J335">IF(ISERROR(G335/I335),"",G335/I335)</f>
        <v>41.236842105263158</v>
      </c>
      <c r="K335" s="152">
        <f>SUM(K199,K257,K292,K308,K319,K334)</f>
        <v>43.277777777777779</v>
      </c>
      <c r="L335" s="153">
        <f>IF(ISERROR(G335/K335),"",G335/K335)</f>
        <v>36.207958921694477</v>
      </c>
      <c r="M335" s="152">
        <f t="shared" ref="M335:AA335" si="85">SUM(M199,M257,M292,M308,M319,M334)</f>
        <v>-10.111111111111111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78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78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78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78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78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78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78">
        <f>G335</f>
        <v>1567</v>
      </c>
      <c r="C342" s="513" t="s">
        <v>269</v>
      </c>
      <c r="D342" s="512"/>
      <c r="E342" s="503">
        <f>H335</f>
        <v>7950</v>
      </c>
      <c r="F342" s="503"/>
      <c r="G342" s="503" t="s">
        <v>270</v>
      </c>
      <c r="H342" s="503"/>
      <c r="I342" s="531">
        <f>L335</f>
        <v>36.207958921694477</v>
      </c>
      <c r="J342" s="531"/>
      <c r="K342" s="533" t="s">
        <v>271</v>
      </c>
      <c r="L342" s="533"/>
      <c r="M342" s="531">
        <f>J335</f>
        <v>41.236842105263158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78">
        <f>I335+C341</f>
        <v>40</v>
      </c>
      <c r="C343" s="510" t="s">
        <v>251</v>
      </c>
      <c r="D343" s="511"/>
      <c r="E343" s="528">
        <f>K335+I341</f>
        <v>73.277777777777771</v>
      </c>
      <c r="F343" s="528"/>
      <c r="G343" s="503" t="s">
        <v>274</v>
      </c>
      <c r="H343" s="503"/>
      <c r="I343" s="531">
        <f>B343-E343</f>
        <v>-33.277777777777771</v>
      </c>
      <c r="J343" s="531"/>
      <c r="K343" s="533" t="s">
        <v>275</v>
      </c>
      <c r="L343" s="533"/>
      <c r="M343" s="534">
        <f>IF(ISERROR(I343/E343),"",I343/E343)</f>
        <v>-0.45413191811978765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78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hidden="1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hidden="1" customHeight="1">
      <c r="A348" s="555"/>
      <c r="B348" s="558"/>
      <c r="C348" s="558"/>
      <c r="D348" s="558"/>
      <c r="E348" s="561"/>
      <c r="F348" s="552"/>
      <c r="G348" s="308" t="s">
        <v>296</v>
      </c>
      <c r="H348" s="482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75" t="s">
        <v>178</v>
      </c>
      <c r="C349" s="125" t="s">
        <v>179</v>
      </c>
      <c r="D349" s="107">
        <v>5.03</v>
      </c>
      <c r="E349" s="107"/>
      <c r="F349" s="107"/>
      <c r="G349" s="127"/>
      <c r="H349" s="47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4"/>
      <c r="P349" s="484"/>
      <c r="Q349" s="484"/>
      <c r="R349" s="484"/>
      <c r="S349" s="484"/>
      <c r="T349" s="484"/>
      <c r="U349" s="48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7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4"/>
      <c r="P350" s="484"/>
      <c r="Q350" s="484"/>
      <c r="R350" s="484"/>
      <c r="S350" s="484"/>
      <c r="T350" s="484"/>
      <c r="U350" s="48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7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4"/>
      <c r="P351" s="484"/>
      <c r="Q351" s="484"/>
      <c r="R351" s="484"/>
      <c r="S351" s="484"/>
      <c r="T351" s="484"/>
      <c r="U351" s="48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7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4"/>
      <c r="P352" s="484"/>
      <c r="Q352" s="484"/>
      <c r="R352" s="484"/>
      <c r="S352" s="484"/>
      <c r="T352" s="484"/>
      <c r="U352" s="48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7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4"/>
      <c r="P353" s="484"/>
      <c r="Q353" s="484"/>
      <c r="R353" s="484"/>
      <c r="S353" s="484"/>
      <c r="T353" s="484"/>
      <c r="U353" s="48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76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4"/>
      <c r="P354" s="484"/>
      <c r="Q354" s="484"/>
      <c r="R354" s="484"/>
      <c r="S354" s="484"/>
      <c r="T354" s="484"/>
      <c r="U354" s="48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7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4"/>
      <c r="P355" s="484"/>
      <c r="Q355" s="484"/>
      <c r="R355" s="484"/>
      <c r="S355" s="484"/>
      <c r="T355" s="484"/>
      <c r="U355" s="48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7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4"/>
      <c r="P356" s="484"/>
      <c r="Q356" s="484"/>
      <c r="R356" s="484"/>
      <c r="S356" s="484"/>
      <c r="T356" s="484"/>
      <c r="U356" s="48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76">
        <f t="shared" si="86"/>
        <v>0</v>
      </c>
      <c r="I357" s="47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4"/>
      <c r="P357" s="484"/>
      <c r="Q357" s="484"/>
      <c r="R357" s="484"/>
      <c r="S357" s="484"/>
      <c r="T357" s="484"/>
      <c r="U357" s="48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76">
        <f t="shared" si="86"/>
        <v>0</v>
      </c>
      <c r="I358" s="47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4"/>
      <c r="P358" s="484"/>
      <c r="Q358" s="484"/>
      <c r="R358" s="484"/>
      <c r="S358" s="484"/>
      <c r="T358" s="484"/>
      <c r="U358" s="48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76">
        <f t="shared" si="86"/>
        <v>0</v>
      </c>
      <c r="I359" s="476"/>
      <c r="J359" s="129"/>
      <c r="K359" s="130"/>
      <c r="L359" s="128"/>
      <c r="M359" s="108"/>
      <c r="N359" s="129"/>
      <c r="O359" s="484"/>
      <c r="P359" s="484"/>
      <c r="Q359" s="484"/>
      <c r="R359" s="484"/>
      <c r="S359" s="484"/>
      <c r="T359" s="484"/>
      <c r="U359" s="48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76">
        <f t="shared" si="86"/>
        <v>0</v>
      </c>
      <c r="I360" s="476"/>
      <c r="J360" s="129"/>
      <c r="K360" s="130"/>
      <c r="L360" s="128"/>
      <c r="M360" s="108"/>
      <c r="N360" s="129"/>
      <c r="O360" s="484"/>
      <c r="P360" s="484"/>
      <c r="Q360" s="484"/>
      <c r="R360" s="484"/>
      <c r="S360" s="484"/>
      <c r="T360" s="484"/>
      <c r="U360" s="48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7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4"/>
      <c r="P361" s="484"/>
      <c r="Q361" s="484"/>
      <c r="R361" s="484"/>
      <c r="S361" s="484"/>
      <c r="T361" s="484"/>
      <c r="U361" s="48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7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4"/>
      <c r="P362" s="484"/>
      <c r="Q362" s="484"/>
      <c r="R362" s="484"/>
      <c r="S362" s="484"/>
      <c r="T362" s="484"/>
      <c r="U362" s="48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7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4"/>
      <c r="P363" s="484"/>
      <c r="Q363" s="484"/>
      <c r="R363" s="484"/>
      <c r="S363" s="484"/>
      <c r="T363" s="484"/>
      <c r="U363" s="48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82" t="s">
        <v>190</v>
      </c>
      <c r="D364" s="107">
        <v>4.8</v>
      </c>
      <c r="E364" s="107"/>
      <c r="F364" s="107"/>
      <c r="G364" s="127"/>
      <c r="H364" s="47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4"/>
      <c r="P364" s="484"/>
      <c r="Q364" s="484"/>
      <c r="R364" s="484"/>
      <c r="S364" s="484"/>
      <c r="T364" s="484"/>
      <c r="U364" s="48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82" t="s">
        <v>187</v>
      </c>
      <c r="D365" s="107">
        <v>4.8</v>
      </c>
      <c r="E365" s="107"/>
      <c r="F365" s="107"/>
      <c r="G365" s="127"/>
      <c r="H365" s="47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4"/>
      <c r="P365" s="484"/>
      <c r="Q365" s="484"/>
      <c r="R365" s="484"/>
      <c r="S365" s="484"/>
      <c r="T365" s="484"/>
      <c r="U365" s="48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82" t="s">
        <v>179</v>
      </c>
      <c r="D366" s="107">
        <v>4.8</v>
      </c>
      <c r="E366" s="107"/>
      <c r="F366" s="107"/>
      <c r="G366" s="127"/>
      <c r="H366" s="47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4"/>
      <c r="P366" s="484"/>
      <c r="Q366" s="484"/>
      <c r="R366" s="484"/>
      <c r="S366" s="484"/>
      <c r="T366" s="484"/>
      <c r="U366" s="48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82" t="s">
        <v>199</v>
      </c>
      <c r="D367" s="107">
        <v>4.8</v>
      </c>
      <c r="E367" s="107"/>
      <c r="F367" s="107"/>
      <c r="G367" s="127"/>
      <c r="H367" s="47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4"/>
      <c r="P367" s="484"/>
      <c r="Q367" s="484"/>
      <c r="R367" s="484"/>
      <c r="S367" s="484"/>
      <c r="T367" s="484"/>
      <c r="U367" s="48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7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4"/>
      <c r="P368" s="484"/>
      <c r="Q368" s="484"/>
      <c r="R368" s="484"/>
      <c r="S368" s="484"/>
      <c r="T368" s="484"/>
      <c r="U368" s="48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7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4"/>
      <c r="P369" s="484"/>
      <c r="Q369" s="484"/>
      <c r="R369" s="484"/>
      <c r="S369" s="484"/>
      <c r="T369" s="484"/>
      <c r="U369" s="48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85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75" t="s">
        <v>206</v>
      </c>
      <c r="C371" s="125" t="s">
        <v>199</v>
      </c>
      <c r="D371" s="107">
        <v>5.03</v>
      </c>
      <c r="E371" s="107"/>
      <c r="F371" s="107"/>
      <c r="G371" s="127"/>
      <c r="H371" s="47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0"/>
      <c r="P371" s="480"/>
      <c r="Q371" s="480"/>
      <c r="R371" s="480"/>
      <c r="S371" s="480"/>
      <c r="T371" s="480"/>
      <c r="U371" s="48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75" t="s">
        <v>425</v>
      </c>
      <c r="C372" s="183" t="s">
        <v>427</v>
      </c>
      <c r="D372" s="107">
        <v>5.03</v>
      </c>
      <c r="E372" s="107"/>
      <c r="F372" s="107"/>
      <c r="G372" s="127"/>
      <c r="H372" s="47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0"/>
      <c r="P372" s="480"/>
      <c r="Q372" s="480"/>
      <c r="R372" s="480"/>
      <c r="S372" s="480"/>
      <c r="T372" s="480"/>
      <c r="U372" s="48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75" t="s">
        <v>206</v>
      </c>
      <c r="C373" s="125" t="s">
        <v>186</v>
      </c>
      <c r="D373" s="107">
        <v>5.03</v>
      </c>
      <c r="E373" s="107"/>
      <c r="F373" s="107"/>
      <c r="G373" s="127"/>
      <c r="H373" s="47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0"/>
      <c r="P373" s="480"/>
      <c r="Q373" s="480"/>
      <c r="R373" s="480"/>
      <c r="S373" s="480"/>
      <c r="T373" s="480"/>
      <c r="U373" s="48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75" t="s">
        <v>206</v>
      </c>
      <c r="C374" s="125" t="s">
        <v>203</v>
      </c>
      <c r="D374" s="107">
        <v>5.03</v>
      </c>
      <c r="E374" s="107"/>
      <c r="F374" s="107"/>
      <c r="G374" s="127"/>
      <c r="H374" s="47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0"/>
      <c r="P374" s="480"/>
      <c r="Q374" s="480"/>
      <c r="R374" s="480"/>
      <c r="S374" s="480"/>
      <c r="T374" s="480"/>
      <c r="U374" s="48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75" t="s">
        <v>206</v>
      </c>
      <c r="C375" s="125" t="s">
        <v>207</v>
      </c>
      <c r="D375" s="107">
        <v>5.03</v>
      </c>
      <c r="E375" s="107"/>
      <c r="F375" s="107"/>
      <c r="G375" s="127"/>
      <c r="H375" s="47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0"/>
      <c r="P375" s="480"/>
      <c r="Q375" s="480"/>
      <c r="R375" s="480"/>
      <c r="S375" s="480"/>
      <c r="T375" s="480"/>
      <c r="U375" s="48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75" t="s">
        <v>414</v>
      </c>
      <c r="C376" s="183" t="s">
        <v>415</v>
      </c>
      <c r="D376" s="107"/>
      <c r="E376" s="107"/>
      <c r="F376" s="107"/>
      <c r="G376" s="127"/>
      <c r="H376" s="47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0"/>
      <c r="P376" s="480"/>
      <c r="Q376" s="480"/>
      <c r="R376" s="480"/>
      <c r="S376" s="480"/>
      <c r="T376" s="480"/>
      <c r="U376" s="48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75" t="s">
        <v>414</v>
      </c>
      <c r="C377" s="183" t="s">
        <v>416</v>
      </c>
      <c r="D377" s="107"/>
      <c r="E377" s="107"/>
      <c r="F377" s="107"/>
      <c r="G377" s="127"/>
      <c r="H377" s="47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0"/>
      <c r="P377" s="480"/>
      <c r="Q377" s="480"/>
      <c r="R377" s="480"/>
      <c r="S377" s="480"/>
      <c r="T377" s="480"/>
      <c r="U377" s="48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75" t="s">
        <v>414</v>
      </c>
      <c r="C378" s="183" t="s">
        <v>61</v>
      </c>
      <c r="D378" s="107"/>
      <c r="E378" s="107"/>
      <c r="F378" s="107"/>
      <c r="G378" s="127"/>
      <c r="H378" s="47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0"/>
      <c r="P378" s="480"/>
      <c r="Q378" s="480"/>
      <c r="R378" s="480"/>
      <c r="S378" s="480"/>
      <c r="T378" s="480"/>
      <c r="U378" s="48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75" t="s">
        <v>208</v>
      </c>
      <c r="C379" s="125" t="s">
        <v>179</v>
      </c>
      <c r="D379" s="107">
        <v>5.08</v>
      </c>
      <c r="E379" s="107"/>
      <c r="F379" s="107"/>
      <c r="G379" s="127"/>
      <c r="H379" s="47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0"/>
      <c r="P379" s="480"/>
      <c r="Q379" s="480"/>
      <c r="R379" s="480"/>
      <c r="S379" s="480"/>
      <c r="T379" s="480"/>
      <c r="U379" s="48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75" t="s">
        <v>208</v>
      </c>
      <c r="C380" s="125" t="s">
        <v>204</v>
      </c>
      <c r="D380" s="107">
        <v>5.08</v>
      </c>
      <c r="E380" s="107"/>
      <c r="F380" s="107"/>
      <c r="G380" s="127"/>
      <c r="H380" s="47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0"/>
      <c r="P380" s="480"/>
      <c r="Q380" s="480"/>
      <c r="R380" s="480"/>
      <c r="S380" s="480"/>
      <c r="T380" s="480"/>
      <c r="U380" s="48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75" t="s">
        <v>208</v>
      </c>
      <c r="C381" s="125" t="s">
        <v>205</v>
      </c>
      <c r="D381" s="107">
        <v>5.08</v>
      </c>
      <c r="E381" s="107"/>
      <c r="F381" s="107"/>
      <c r="G381" s="127"/>
      <c r="H381" s="47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0"/>
      <c r="P381" s="480"/>
      <c r="Q381" s="480"/>
      <c r="R381" s="480"/>
      <c r="S381" s="480"/>
      <c r="T381" s="480"/>
      <c r="U381" s="48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75" t="s">
        <v>208</v>
      </c>
      <c r="C382" s="125" t="s">
        <v>186</v>
      </c>
      <c r="D382" s="107">
        <v>5.08</v>
      </c>
      <c r="E382" s="107"/>
      <c r="F382" s="107"/>
      <c r="G382" s="127"/>
      <c r="H382" s="47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0"/>
      <c r="P382" s="480"/>
      <c r="Q382" s="480"/>
      <c r="R382" s="480"/>
      <c r="S382" s="480"/>
      <c r="T382" s="480"/>
      <c r="U382" s="48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75" t="s">
        <v>208</v>
      </c>
      <c r="C383" s="125" t="s">
        <v>203</v>
      </c>
      <c r="D383" s="107">
        <v>5.08</v>
      </c>
      <c r="E383" s="107"/>
      <c r="F383" s="107"/>
      <c r="G383" s="127"/>
      <c r="H383" s="47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0"/>
      <c r="P383" s="480"/>
      <c r="Q383" s="480"/>
      <c r="R383" s="480"/>
      <c r="S383" s="480"/>
      <c r="T383" s="480"/>
      <c r="U383" s="48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75" t="s">
        <v>208</v>
      </c>
      <c r="C384" s="125" t="s">
        <v>199</v>
      </c>
      <c r="D384" s="107">
        <v>5.08</v>
      </c>
      <c r="E384" s="107"/>
      <c r="F384" s="107"/>
      <c r="G384" s="127"/>
      <c r="H384" s="47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4"/>
      <c r="P384" s="484"/>
      <c r="Q384" s="484"/>
      <c r="R384" s="484"/>
      <c r="S384" s="484"/>
      <c r="T384" s="484"/>
      <c r="U384" s="48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75" t="s">
        <v>208</v>
      </c>
      <c r="C385" s="125" t="s">
        <v>187</v>
      </c>
      <c r="D385" s="107">
        <v>5.08</v>
      </c>
      <c r="E385" s="107"/>
      <c r="F385" s="107"/>
      <c r="G385" s="127"/>
      <c r="H385" s="47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0"/>
      <c r="P385" s="480"/>
      <c r="Q385" s="480"/>
      <c r="R385" s="480"/>
      <c r="S385" s="480"/>
      <c r="T385" s="480"/>
      <c r="U385" s="48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75" t="s">
        <v>208</v>
      </c>
      <c r="C386" s="125" t="s">
        <v>207</v>
      </c>
      <c r="D386" s="107">
        <v>5.08</v>
      </c>
      <c r="E386" s="107"/>
      <c r="F386" s="107"/>
      <c r="G386" s="127"/>
      <c r="H386" s="47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4"/>
      <c r="P386" s="484"/>
      <c r="Q386" s="484"/>
      <c r="R386" s="484"/>
      <c r="S386" s="484"/>
      <c r="T386" s="484"/>
      <c r="U386" s="48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75" t="s">
        <v>209</v>
      </c>
      <c r="C387" s="125" t="s">
        <v>194</v>
      </c>
      <c r="D387" s="107">
        <v>5.03</v>
      </c>
      <c r="E387" s="107"/>
      <c r="F387" s="107"/>
      <c r="G387" s="127"/>
      <c r="H387" s="47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0"/>
      <c r="P387" s="480"/>
      <c r="Q387" s="480"/>
      <c r="R387" s="480"/>
      <c r="S387" s="480"/>
      <c r="T387" s="480"/>
      <c r="U387" s="48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75" t="s">
        <v>209</v>
      </c>
      <c r="C388" s="125" t="s">
        <v>179</v>
      </c>
      <c r="D388" s="107">
        <v>5.03</v>
      </c>
      <c r="E388" s="107"/>
      <c r="F388" s="107"/>
      <c r="G388" s="127"/>
      <c r="H388" s="47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0"/>
      <c r="P388" s="480"/>
      <c r="Q388" s="480"/>
      <c r="R388" s="480"/>
      <c r="S388" s="480"/>
      <c r="T388" s="480"/>
      <c r="U388" s="48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75" t="s">
        <v>209</v>
      </c>
      <c r="C389" s="125" t="s">
        <v>195</v>
      </c>
      <c r="D389" s="107">
        <v>5.03</v>
      </c>
      <c r="E389" s="107"/>
      <c r="F389" s="107"/>
      <c r="G389" s="127"/>
      <c r="H389" s="47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0"/>
      <c r="P389" s="480"/>
      <c r="Q389" s="480"/>
      <c r="R389" s="480"/>
      <c r="S389" s="480"/>
      <c r="T389" s="480"/>
      <c r="U389" s="48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75" t="s">
        <v>209</v>
      </c>
      <c r="C390" s="125" t="s">
        <v>204</v>
      </c>
      <c r="D390" s="107">
        <v>5.03</v>
      </c>
      <c r="E390" s="107"/>
      <c r="F390" s="107"/>
      <c r="G390" s="127"/>
      <c r="H390" s="47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0"/>
      <c r="P390" s="480"/>
      <c r="Q390" s="480"/>
      <c r="R390" s="480"/>
      <c r="S390" s="480"/>
      <c r="T390" s="480"/>
      <c r="U390" s="48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75" t="s">
        <v>382</v>
      </c>
      <c r="C391" s="183" t="s">
        <v>383</v>
      </c>
      <c r="D391" s="107">
        <v>5.03</v>
      </c>
      <c r="E391" s="107"/>
      <c r="F391" s="107"/>
      <c r="G391" s="127"/>
      <c r="H391" s="47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0"/>
      <c r="P391" s="480"/>
      <c r="Q391" s="480"/>
      <c r="R391" s="480"/>
      <c r="S391" s="480"/>
      <c r="T391" s="480"/>
      <c r="U391" s="48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75" t="s">
        <v>382</v>
      </c>
      <c r="C392" s="183" t="s">
        <v>384</v>
      </c>
      <c r="D392" s="107">
        <v>5.03</v>
      </c>
      <c r="E392" s="107"/>
      <c r="F392" s="107"/>
      <c r="G392" s="127"/>
      <c r="H392" s="47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0"/>
      <c r="P392" s="480"/>
      <c r="Q392" s="480"/>
      <c r="R392" s="480"/>
      <c r="S392" s="480"/>
      <c r="T392" s="480"/>
      <c r="U392" s="48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75" t="s">
        <v>382</v>
      </c>
      <c r="C393" s="183" t="s">
        <v>389</v>
      </c>
      <c r="D393" s="107">
        <v>5.03</v>
      </c>
      <c r="E393" s="107"/>
      <c r="F393" s="107"/>
      <c r="G393" s="127"/>
      <c r="H393" s="47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0"/>
      <c r="P393" s="480"/>
      <c r="Q393" s="480"/>
      <c r="R393" s="480"/>
      <c r="S393" s="480"/>
      <c r="T393" s="480"/>
      <c r="U393" s="48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75" t="s">
        <v>382</v>
      </c>
      <c r="C394" s="183" t="s">
        <v>391</v>
      </c>
      <c r="D394" s="107">
        <v>5.03</v>
      </c>
      <c r="E394" s="107"/>
      <c r="F394" s="107"/>
      <c r="G394" s="127"/>
      <c r="H394" s="47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0"/>
      <c r="P394" s="480"/>
      <c r="Q394" s="480"/>
      <c r="R394" s="480"/>
      <c r="S394" s="480"/>
      <c r="T394" s="480"/>
      <c r="U394" s="48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75" t="s">
        <v>418</v>
      </c>
      <c r="C395" s="183" t="s">
        <v>364</v>
      </c>
      <c r="D395" s="107">
        <v>5.03</v>
      </c>
      <c r="E395" s="107"/>
      <c r="F395" s="107"/>
      <c r="G395" s="127"/>
      <c r="H395" s="47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0"/>
      <c r="P395" s="480"/>
      <c r="Q395" s="480"/>
      <c r="R395" s="480"/>
      <c r="S395" s="480"/>
      <c r="T395" s="480"/>
      <c r="U395" s="48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75" t="s">
        <v>418</v>
      </c>
      <c r="C396" s="183" t="s">
        <v>365</v>
      </c>
      <c r="D396" s="107">
        <v>5.03</v>
      </c>
      <c r="E396" s="107"/>
      <c r="F396" s="107"/>
      <c r="G396" s="127"/>
      <c r="H396" s="47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0"/>
      <c r="P396" s="480"/>
      <c r="Q396" s="480"/>
      <c r="R396" s="480"/>
      <c r="S396" s="480"/>
      <c r="T396" s="480"/>
      <c r="U396" s="48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75" t="s">
        <v>418</v>
      </c>
      <c r="C397" s="183" t="s">
        <v>366</v>
      </c>
      <c r="D397" s="107">
        <v>5.03</v>
      </c>
      <c r="E397" s="107"/>
      <c r="F397" s="107"/>
      <c r="G397" s="127"/>
      <c r="H397" s="47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0"/>
      <c r="P397" s="480"/>
      <c r="Q397" s="480"/>
      <c r="R397" s="480"/>
      <c r="S397" s="480"/>
      <c r="T397" s="480"/>
      <c r="U397" s="48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75" t="s">
        <v>418</v>
      </c>
      <c r="C398" s="183" t="s">
        <v>367</v>
      </c>
      <c r="D398" s="107">
        <v>5.03</v>
      </c>
      <c r="E398" s="107"/>
      <c r="F398" s="107"/>
      <c r="G398" s="127"/>
      <c r="H398" s="47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0"/>
      <c r="P398" s="480"/>
      <c r="Q398" s="480"/>
      <c r="R398" s="480"/>
      <c r="S398" s="480"/>
      <c r="T398" s="480"/>
      <c r="U398" s="48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7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4"/>
      <c r="P399" s="484"/>
      <c r="Q399" s="484"/>
      <c r="R399" s="484"/>
      <c r="S399" s="484"/>
      <c r="T399" s="484"/>
      <c r="U399" s="48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7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4"/>
      <c r="P400" s="484"/>
      <c r="Q400" s="484"/>
      <c r="R400" s="484"/>
      <c r="S400" s="484"/>
      <c r="T400" s="484"/>
      <c r="U400" s="48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7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4"/>
      <c r="P401" s="484"/>
      <c r="Q401" s="484"/>
      <c r="R401" s="484"/>
      <c r="S401" s="484"/>
      <c r="T401" s="484"/>
      <c r="U401" s="48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7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4"/>
      <c r="P402" s="484"/>
      <c r="Q402" s="484"/>
      <c r="R402" s="484"/>
      <c r="S402" s="484"/>
      <c r="T402" s="484"/>
      <c r="U402" s="48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7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4"/>
      <c r="P403" s="484"/>
      <c r="Q403" s="484"/>
      <c r="R403" s="484"/>
      <c r="S403" s="484"/>
      <c r="T403" s="484"/>
      <c r="U403" s="48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7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4"/>
      <c r="P404" s="484"/>
      <c r="Q404" s="484"/>
      <c r="R404" s="484"/>
      <c r="S404" s="484"/>
      <c r="T404" s="484"/>
      <c r="U404" s="48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7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4"/>
      <c r="P405" s="484"/>
      <c r="Q405" s="484"/>
      <c r="R405" s="484"/>
      <c r="S405" s="484"/>
      <c r="T405" s="484"/>
      <c r="U405" s="48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7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4"/>
      <c r="P406" s="484"/>
      <c r="Q406" s="484"/>
      <c r="R406" s="484"/>
      <c r="S406" s="484"/>
      <c r="T406" s="484"/>
      <c r="U406" s="48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7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4"/>
      <c r="P407" s="484"/>
      <c r="Q407" s="484"/>
      <c r="R407" s="484"/>
      <c r="S407" s="484"/>
      <c r="T407" s="484"/>
      <c r="U407" s="48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7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4"/>
      <c r="P408" s="484"/>
      <c r="Q408" s="484"/>
      <c r="R408" s="484"/>
      <c r="S408" s="484"/>
      <c r="T408" s="484"/>
      <c r="U408" s="48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7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4"/>
      <c r="P409" s="484"/>
      <c r="Q409" s="484"/>
      <c r="R409" s="484"/>
      <c r="S409" s="484"/>
      <c r="T409" s="484"/>
      <c r="U409" s="48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7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4"/>
      <c r="P410" s="484"/>
      <c r="Q410" s="484"/>
      <c r="R410" s="484"/>
      <c r="S410" s="484"/>
      <c r="T410" s="484"/>
      <c r="U410" s="48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7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4"/>
      <c r="P411" s="484"/>
      <c r="Q411" s="484"/>
      <c r="R411" s="484"/>
      <c r="S411" s="484"/>
      <c r="T411" s="484"/>
      <c r="U411" s="48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7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4"/>
      <c r="P412" s="484"/>
      <c r="Q412" s="484"/>
      <c r="R412" s="484"/>
      <c r="S412" s="484"/>
      <c r="T412" s="484"/>
      <c r="U412" s="48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76">
        <f t="shared" si="93"/>
        <v>0</v>
      </c>
      <c r="I413" s="128"/>
      <c r="J413" s="129"/>
      <c r="K413" s="130"/>
      <c r="L413" s="128"/>
      <c r="M413" s="108"/>
      <c r="N413" s="129"/>
      <c r="O413" s="484"/>
      <c r="P413" s="484"/>
      <c r="Q413" s="484"/>
      <c r="R413" s="484"/>
      <c r="S413" s="484"/>
      <c r="T413" s="484"/>
      <c r="U413" s="48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7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4"/>
      <c r="P414" s="484"/>
      <c r="Q414" s="484"/>
      <c r="R414" s="484"/>
      <c r="S414" s="484"/>
      <c r="T414" s="484"/>
      <c r="U414" s="48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7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4"/>
      <c r="P415" s="484"/>
      <c r="Q415" s="484"/>
      <c r="R415" s="484"/>
      <c r="S415" s="484"/>
      <c r="T415" s="484"/>
      <c r="U415" s="48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7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4"/>
      <c r="P416" s="484"/>
      <c r="Q416" s="484"/>
      <c r="R416" s="484"/>
      <c r="S416" s="484"/>
      <c r="T416" s="484"/>
      <c r="U416" s="48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7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4"/>
      <c r="P417" s="484"/>
      <c r="Q417" s="484"/>
      <c r="R417" s="484"/>
      <c r="S417" s="484"/>
      <c r="T417" s="484"/>
      <c r="U417" s="48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7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4"/>
      <c r="P418" s="484"/>
      <c r="Q418" s="484"/>
      <c r="R418" s="484"/>
      <c r="S418" s="484"/>
      <c r="T418" s="484"/>
      <c r="U418" s="48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7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4"/>
      <c r="P419" s="484"/>
      <c r="Q419" s="484"/>
      <c r="R419" s="484"/>
      <c r="S419" s="484"/>
      <c r="T419" s="484"/>
      <c r="U419" s="48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7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4"/>
      <c r="P420" s="484"/>
      <c r="Q420" s="484"/>
      <c r="R420" s="484"/>
      <c r="S420" s="484"/>
      <c r="T420" s="484"/>
      <c r="U420" s="48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7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4"/>
      <c r="P421" s="484"/>
      <c r="Q421" s="484"/>
      <c r="R421" s="484"/>
      <c r="S421" s="484"/>
      <c r="T421" s="484"/>
      <c r="U421" s="48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7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4"/>
      <c r="P422" s="484"/>
      <c r="Q422" s="484"/>
      <c r="R422" s="484"/>
      <c r="S422" s="484"/>
      <c r="T422" s="484"/>
      <c r="U422" s="48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7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4"/>
      <c r="P423" s="484"/>
      <c r="Q423" s="484"/>
      <c r="R423" s="484"/>
      <c r="S423" s="484"/>
      <c r="T423" s="484"/>
      <c r="U423" s="48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7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4"/>
      <c r="P424" s="484"/>
      <c r="Q424" s="484"/>
      <c r="R424" s="484"/>
      <c r="S424" s="484"/>
      <c r="T424" s="484"/>
      <c r="U424" s="48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7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4"/>
      <c r="P425" s="484"/>
      <c r="Q425" s="484"/>
      <c r="R425" s="484"/>
      <c r="S425" s="484"/>
      <c r="T425" s="484"/>
      <c r="U425" s="48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7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4"/>
      <c r="P426" s="484"/>
      <c r="Q426" s="484"/>
      <c r="R426" s="484"/>
      <c r="S426" s="484"/>
      <c r="T426" s="484"/>
      <c r="U426" s="48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7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4"/>
      <c r="P427" s="484"/>
      <c r="Q427" s="484"/>
      <c r="R427" s="484"/>
      <c r="S427" s="484"/>
      <c r="T427" s="484"/>
      <c r="U427" s="48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85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75" t="s">
        <v>217</v>
      </c>
      <c r="C429" s="125" t="s">
        <v>179</v>
      </c>
      <c r="D429" s="107">
        <v>5.03</v>
      </c>
      <c r="E429" s="107"/>
      <c r="F429" s="107"/>
      <c r="G429" s="127"/>
      <c r="H429" s="47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4"/>
      <c r="P429" s="484"/>
      <c r="Q429" s="484"/>
      <c r="R429" s="484"/>
      <c r="S429" s="484"/>
      <c r="T429" s="484"/>
      <c r="U429" s="48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75" t="s">
        <v>217</v>
      </c>
      <c r="C430" s="125" t="s">
        <v>186</v>
      </c>
      <c r="D430" s="107">
        <v>5.03</v>
      </c>
      <c r="E430" s="107"/>
      <c r="F430" s="107"/>
      <c r="G430" s="127"/>
      <c r="H430" s="47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4"/>
      <c r="P430" s="484"/>
      <c r="Q430" s="484"/>
      <c r="R430" s="484"/>
      <c r="S430" s="484"/>
      <c r="T430" s="484"/>
      <c r="U430" s="48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75" t="s">
        <v>217</v>
      </c>
      <c r="C431" s="125" t="s">
        <v>204</v>
      </c>
      <c r="D431" s="107">
        <v>5.03</v>
      </c>
      <c r="E431" s="107"/>
      <c r="F431" s="107"/>
      <c r="G431" s="127"/>
      <c r="H431" s="47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4"/>
      <c r="P431" s="484"/>
      <c r="Q431" s="484"/>
      <c r="R431" s="484"/>
      <c r="S431" s="484"/>
      <c r="T431" s="484"/>
      <c r="U431" s="48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7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84"/>
      <c r="P432" s="484"/>
      <c r="Q432" s="484"/>
      <c r="R432" s="484"/>
      <c r="S432" s="484"/>
      <c r="T432" s="484"/>
      <c r="U432" s="48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7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4"/>
      <c r="P433" s="484"/>
      <c r="Q433" s="484"/>
      <c r="R433" s="484"/>
      <c r="S433" s="484"/>
      <c r="T433" s="484"/>
      <c r="U433" s="48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7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4"/>
      <c r="P434" s="484"/>
      <c r="Q434" s="484"/>
      <c r="R434" s="484"/>
      <c r="S434" s="484"/>
      <c r="T434" s="484"/>
      <c r="U434" s="48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7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4"/>
      <c r="P435" s="484"/>
      <c r="Q435" s="484"/>
      <c r="R435" s="484"/>
      <c r="S435" s="484"/>
      <c r="T435" s="484"/>
      <c r="U435" s="48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7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84"/>
      <c r="P436" s="484"/>
      <c r="Q436" s="484"/>
      <c r="R436" s="484"/>
      <c r="S436" s="484"/>
      <c r="T436" s="484"/>
      <c r="U436" s="48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7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84"/>
      <c r="P437" s="484"/>
      <c r="Q437" s="484"/>
      <c r="R437" s="484"/>
      <c r="S437" s="484"/>
      <c r="T437" s="484"/>
      <c r="U437" s="48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7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4"/>
      <c r="P438" s="484"/>
      <c r="Q438" s="484"/>
      <c r="R438" s="484"/>
      <c r="S438" s="484"/>
      <c r="T438" s="484"/>
      <c r="U438" s="48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7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4"/>
      <c r="P439" s="484"/>
      <c r="Q439" s="484"/>
      <c r="R439" s="484"/>
      <c r="S439" s="484"/>
      <c r="T439" s="484"/>
      <c r="U439" s="48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7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4"/>
      <c r="P440" s="484"/>
      <c r="Q440" s="484"/>
      <c r="R440" s="484"/>
      <c r="S440" s="484"/>
      <c r="T440" s="484"/>
      <c r="U440" s="48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7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4"/>
      <c r="P441" s="484"/>
      <c r="Q441" s="484"/>
      <c r="R441" s="484"/>
      <c r="S441" s="484"/>
      <c r="T441" s="484"/>
      <c r="U441" s="48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7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4"/>
      <c r="P442" s="484"/>
      <c r="Q442" s="484"/>
      <c r="R442" s="484"/>
      <c r="S442" s="484"/>
      <c r="T442" s="484"/>
      <c r="U442" s="48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7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4"/>
      <c r="P443" s="484"/>
      <c r="Q443" s="484"/>
      <c r="R443" s="484"/>
      <c r="S443" s="484"/>
      <c r="T443" s="484"/>
      <c r="U443" s="48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7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4"/>
      <c r="P444" s="484"/>
      <c r="Q444" s="484"/>
      <c r="R444" s="484"/>
      <c r="S444" s="484"/>
      <c r="T444" s="484"/>
      <c r="U444" s="48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75" t="s">
        <v>222</v>
      </c>
      <c r="C445" s="125" t="s">
        <v>181</v>
      </c>
      <c r="D445" s="107">
        <v>9.36</v>
      </c>
      <c r="E445" s="107"/>
      <c r="F445" s="107"/>
      <c r="G445" s="127"/>
      <c r="H445" s="47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4"/>
      <c r="P445" s="484"/>
      <c r="Q445" s="484"/>
      <c r="R445" s="484"/>
      <c r="S445" s="484"/>
      <c r="T445" s="484"/>
      <c r="U445" s="48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75" t="s">
        <v>222</v>
      </c>
      <c r="C446" s="125" t="s">
        <v>179</v>
      </c>
      <c r="D446" s="107">
        <v>9.36</v>
      </c>
      <c r="E446" s="107"/>
      <c r="F446" s="107"/>
      <c r="G446" s="127"/>
      <c r="H446" s="47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4"/>
      <c r="P446" s="484"/>
      <c r="Q446" s="484"/>
      <c r="R446" s="484"/>
      <c r="S446" s="484"/>
      <c r="T446" s="484"/>
      <c r="U446" s="48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75" t="s">
        <v>222</v>
      </c>
      <c r="C447" s="125" t="s">
        <v>221</v>
      </c>
      <c r="D447" s="107">
        <v>9.36</v>
      </c>
      <c r="E447" s="107"/>
      <c r="F447" s="107"/>
      <c r="G447" s="127"/>
      <c r="H447" s="47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4"/>
      <c r="P447" s="484"/>
      <c r="Q447" s="484"/>
      <c r="R447" s="484"/>
      <c r="S447" s="484"/>
      <c r="T447" s="484"/>
      <c r="U447" s="48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75" t="s">
        <v>222</v>
      </c>
      <c r="C448" s="125" t="s">
        <v>186</v>
      </c>
      <c r="D448" s="107">
        <v>9.36</v>
      </c>
      <c r="E448" s="107"/>
      <c r="F448" s="107"/>
      <c r="G448" s="127"/>
      <c r="H448" s="47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4"/>
      <c r="P448" s="484"/>
      <c r="Q448" s="484"/>
      <c r="R448" s="484"/>
      <c r="S448" s="484"/>
      <c r="T448" s="484"/>
      <c r="U448" s="48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75" t="s">
        <v>393</v>
      </c>
      <c r="C449" s="183" t="s">
        <v>395</v>
      </c>
      <c r="D449" s="107">
        <v>5</v>
      </c>
      <c r="E449" s="107"/>
      <c r="F449" s="107"/>
      <c r="G449" s="127"/>
      <c r="H449" s="47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4"/>
      <c r="P449" s="484"/>
      <c r="Q449" s="484"/>
      <c r="R449" s="484"/>
      <c r="S449" s="484"/>
      <c r="T449" s="484"/>
      <c r="U449" s="48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75" t="s">
        <v>393</v>
      </c>
      <c r="C450" s="183" t="s">
        <v>402</v>
      </c>
      <c r="D450" s="107">
        <v>5</v>
      </c>
      <c r="E450" s="107"/>
      <c r="F450" s="107"/>
      <c r="G450" s="127"/>
      <c r="H450" s="47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4"/>
      <c r="P450" s="484"/>
      <c r="Q450" s="484"/>
      <c r="R450" s="484"/>
      <c r="S450" s="484"/>
      <c r="T450" s="484"/>
      <c r="U450" s="48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75" t="s">
        <v>404</v>
      </c>
      <c r="C451" s="183" t="s">
        <v>405</v>
      </c>
      <c r="D451" s="107">
        <v>5</v>
      </c>
      <c r="E451" s="107"/>
      <c r="F451" s="107"/>
      <c r="G451" s="127"/>
      <c r="H451" s="47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4"/>
      <c r="P451" s="484"/>
      <c r="Q451" s="484"/>
      <c r="R451" s="484"/>
      <c r="S451" s="484"/>
      <c r="T451" s="484"/>
      <c r="U451" s="48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75" t="s">
        <v>342</v>
      </c>
      <c r="C452" s="183" t="s">
        <v>372</v>
      </c>
      <c r="D452" s="107">
        <v>5</v>
      </c>
      <c r="E452" s="107"/>
      <c r="F452" s="107"/>
      <c r="G452" s="127"/>
      <c r="H452" s="47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4"/>
      <c r="P452" s="484"/>
      <c r="Q452" s="484"/>
      <c r="R452" s="484"/>
      <c r="S452" s="484"/>
      <c r="T452" s="484"/>
      <c r="U452" s="48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75" t="s">
        <v>343</v>
      </c>
      <c r="C453" s="125" t="s">
        <v>345</v>
      </c>
      <c r="D453" s="107">
        <v>5</v>
      </c>
      <c r="E453" s="107"/>
      <c r="F453" s="107"/>
      <c r="G453" s="127"/>
      <c r="H453" s="47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4"/>
      <c r="P453" s="484"/>
      <c r="Q453" s="484"/>
      <c r="R453" s="484"/>
      <c r="S453" s="484"/>
      <c r="T453" s="484"/>
      <c r="U453" s="48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75" t="s">
        <v>343</v>
      </c>
      <c r="C454" s="125" t="s">
        <v>347</v>
      </c>
      <c r="D454" s="107">
        <v>5</v>
      </c>
      <c r="E454" s="107"/>
      <c r="F454" s="107"/>
      <c r="G454" s="127"/>
      <c r="H454" s="47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4"/>
      <c r="P454" s="484"/>
      <c r="Q454" s="484"/>
      <c r="R454" s="484"/>
      <c r="S454" s="484"/>
      <c r="T454" s="484"/>
      <c r="U454" s="48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7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4"/>
      <c r="P455" s="484"/>
      <c r="Q455" s="484"/>
      <c r="R455" s="484"/>
      <c r="S455" s="484"/>
      <c r="T455" s="484"/>
      <c r="U455" s="48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7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4"/>
      <c r="P456" s="484"/>
      <c r="Q456" s="484"/>
      <c r="R456" s="484"/>
      <c r="S456" s="484"/>
      <c r="T456" s="484"/>
      <c r="U456" s="48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7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4"/>
      <c r="P457" s="484"/>
      <c r="Q457" s="484"/>
      <c r="R457" s="484"/>
      <c r="S457" s="484"/>
      <c r="T457" s="484"/>
      <c r="U457" s="48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7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4"/>
      <c r="P458" s="484"/>
      <c r="Q458" s="484"/>
      <c r="R458" s="484"/>
      <c r="S458" s="484"/>
      <c r="T458" s="484"/>
      <c r="U458" s="48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7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84"/>
      <c r="P459" s="484"/>
      <c r="Q459" s="484"/>
      <c r="R459" s="484"/>
      <c r="S459" s="484"/>
      <c r="T459" s="484"/>
      <c r="U459" s="48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7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4"/>
      <c r="P460" s="484"/>
      <c r="Q460" s="484"/>
      <c r="R460" s="484"/>
      <c r="S460" s="484"/>
      <c r="T460" s="484"/>
      <c r="U460" s="48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7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4"/>
      <c r="P461" s="484"/>
      <c r="Q461" s="484"/>
      <c r="R461" s="484"/>
      <c r="S461" s="484"/>
      <c r="T461" s="484"/>
      <c r="U461" s="48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76">
        <f>D462*G462</f>
        <v>0</v>
      </c>
      <c r="I462" s="128"/>
      <c r="J462" s="129" t="str">
        <f t="array" ref="J462">IF(ISERROR(G462/I462),"",G462/I462)</f>
        <v/>
      </c>
      <c r="K462" s="47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4"/>
      <c r="P462" s="484"/>
      <c r="Q462" s="484"/>
      <c r="R462" s="484"/>
      <c r="S462" s="484"/>
      <c r="T462" s="484"/>
      <c r="U462" s="48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485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7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4"/>
      <c r="P464" s="484"/>
      <c r="Q464" s="484"/>
      <c r="R464" s="484"/>
      <c r="S464" s="484"/>
      <c r="T464" s="484"/>
      <c r="U464" s="48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7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4"/>
      <c r="P465" s="484"/>
      <c r="Q465" s="484"/>
      <c r="R465" s="484"/>
      <c r="S465" s="484"/>
      <c r="T465" s="484"/>
      <c r="U465" s="48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7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4"/>
      <c r="P466" s="484"/>
      <c r="Q466" s="484"/>
      <c r="R466" s="484"/>
      <c r="S466" s="484"/>
      <c r="T466" s="484"/>
      <c r="U466" s="48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7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4"/>
      <c r="P467" s="484"/>
      <c r="Q467" s="484"/>
      <c r="R467" s="484"/>
      <c r="S467" s="484"/>
      <c r="T467" s="484"/>
      <c r="U467" s="48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81" t="s">
        <v>203</v>
      </c>
      <c r="D468" s="107">
        <v>5.03</v>
      </c>
      <c r="E468" s="107"/>
      <c r="F468" s="107"/>
      <c r="G468" s="127"/>
      <c r="H468" s="47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4"/>
      <c r="P468" s="484"/>
      <c r="Q468" s="484"/>
      <c r="R468" s="484"/>
      <c r="S468" s="484"/>
      <c r="T468" s="484"/>
      <c r="U468" s="48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7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4"/>
      <c r="P469" s="484"/>
      <c r="Q469" s="484"/>
      <c r="R469" s="484"/>
      <c r="S469" s="484"/>
      <c r="T469" s="484"/>
      <c r="U469" s="48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7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4"/>
      <c r="P470" s="484"/>
      <c r="Q470" s="484"/>
      <c r="R470" s="484"/>
      <c r="S470" s="484"/>
      <c r="T470" s="484"/>
      <c r="U470" s="48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81" t="s">
        <v>228</v>
      </c>
      <c r="D471" s="107">
        <v>5.03</v>
      </c>
      <c r="E471" s="107"/>
      <c r="F471" s="107"/>
      <c r="G471" s="127"/>
      <c r="H471" s="47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4"/>
      <c r="P471" s="484"/>
      <c r="Q471" s="484"/>
      <c r="R471" s="484"/>
      <c r="S471" s="484"/>
      <c r="T471" s="484"/>
      <c r="U471" s="48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81" t="s">
        <v>212</v>
      </c>
      <c r="D472" s="107">
        <v>5.03</v>
      </c>
      <c r="E472" s="107"/>
      <c r="F472" s="107"/>
      <c r="G472" s="127"/>
      <c r="H472" s="47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4"/>
      <c r="P472" s="484"/>
      <c r="Q472" s="484"/>
      <c r="R472" s="484"/>
      <c r="S472" s="484"/>
      <c r="T472" s="484"/>
      <c r="U472" s="48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81" t="s">
        <v>203</v>
      </c>
      <c r="D473" s="107">
        <v>5.03</v>
      </c>
      <c r="E473" s="107"/>
      <c r="F473" s="107"/>
      <c r="G473" s="127"/>
      <c r="H473" s="47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4"/>
      <c r="P473" s="484"/>
      <c r="Q473" s="484"/>
      <c r="R473" s="484"/>
      <c r="S473" s="484"/>
      <c r="T473" s="484"/>
      <c r="U473" s="48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81" t="s">
        <v>186</v>
      </c>
      <c r="D474" s="107">
        <v>5.03</v>
      </c>
      <c r="E474" s="107"/>
      <c r="F474" s="107"/>
      <c r="G474" s="127"/>
      <c r="H474" s="47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4"/>
      <c r="P474" s="484"/>
      <c r="Q474" s="484"/>
      <c r="R474" s="484"/>
      <c r="S474" s="484"/>
      <c r="T474" s="484"/>
      <c r="U474" s="48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81" t="s">
        <v>228</v>
      </c>
      <c r="D475" s="107">
        <v>5.03</v>
      </c>
      <c r="E475" s="107"/>
      <c r="F475" s="107"/>
      <c r="G475" s="127"/>
      <c r="H475" s="47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4"/>
      <c r="P475" s="484"/>
      <c r="Q475" s="484"/>
      <c r="R475" s="484"/>
      <c r="S475" s="484"/>
      <c r="T475" s="484"/>
      <c r="U475" s="48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81" t="s">
        <v>199</v>
      </c>
      <c r="D476" s="107">
        <v>5.03</v>
      </c>
      <c r="E476" s="107"/>
      <c r="F476" s="107"/>
      <c r="G476" s="127"/>
      <c r="H476" s="47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4"/>
      <c r="P476" s="484"/>
      <c r="Q476" s="484"/>
      <c r="R476" s="484"/>
      <c r="S476" s="484"/>
      <c r="T476" s="484"/>
      <c r="U476" s="48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7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4"/>
      <c r="P477" s="484"/>
      <c r="Q477" s="484"/>
      <c r="R477" s="484"/>
      <c r="S477" s="484"/>
      <c r="T477" s="484"/>
      <c r="U477" s="48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7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4"/>
      <c r="P478" s="484"/>
      <c r="Q478" s="484"/>
      <c r="R478" s="484"/>
      <c r="S478" s="484"/>
      <c r="T478" s="484"/>
      <c r="U478" s="48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85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7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4"/>
      <c r="P480" s="484"/>
      <c r="Q480" s="484"/>
      <c r="R480" s="484"/>
      <c r="S480" s="484"/>
      <c r="T480" s="484"/>
      <c r="U480" s="48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7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4"/>
      <c r="P481" s="484"/>
      <c r="Q481" s="484"/>
      <c r="R481" s="484"/>
      <c r="S481" s="484"/>
      <c r="T481" s="484"/>
      <c r="U481" s="48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7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4"/>
      <c r="P482" s="484"/>
      <c r="Q482" s="484"/>
      <c r="R482" s="484"/>
      <c r="S482" s="484"/>
      <c r="T482" s="484"/>
      <c r="U482" s="48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7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4"/>
      <c r="P483" s="484"/>
      <c r="Q483" s="484"/>
      <c r="R483" s="484"/>
      <c r="S483" s="484"/>
      <c r="T483" s="484"/>
      <c r="U483" s="48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7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4"/>
      <c r="P484" s="484"/>
      <c r="Q484" s="484"/>
      <c r="R484" s="484"/>
      <c r="S484" s="484"/>
      <c r="T484" s="484"/>
      <c r="U484" s="48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7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4"/>
      <c r="P485" s="484"/>
      <c r="Q485" s="484"/>
      <c r="R485" s="484"/>
      <c r="S485" s="484"/>
      <c r="T485" s="484"/>
      <c r="U485" s="48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7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4"/>
      <c r="P486" s="484"/>
      <c r="Q486" s="484"/>
      <c r="R486" s="484"/>
      <c r="S486" s="484"/>
      <c r="T486" s="484"/>
      <c r="U486" s="48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7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4"/>
      <c r="P487" s="484"/>
      <c r="Q487" s="484"/>
      <c r="R487" s="484"/>
      <c r="S487" s="484"/>
      <c r="T487" s="484"/>
      <c r="U487" s="48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7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4"/>
      <c r="P488" s="484"/>
      <c r="Q488" s="484"/>
      <c r="R488" s="484"/>
      <c r="S488" s="484"/>
      <c r="T488" s="484"/>
      <c r="U488" s="48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7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4"/>
      <c r="P489" s="484"/>
      <c r="Q489" s="484"/>
      <c r="R489" s="484"/>
      <c r="S489" s="484"/>
      <c r="T489" s="484"/>
      <c r="U489" s="48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85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82"/>
      <c r="D491" s="107">
        <v>3.65</v>
      </c>
      <c r="E491" s="107"/>
      <c r="F491" s="105"/>
      <c r="G491" s="127"/>
      <c r="H491" s="476">
        <f t="shared" ref="H491:H505" si="127">D491*G491</f>
        <v>0</v>
      </c>
      <c r="I491" s="128"/>
      <c r="J491" s="129" t="str">
        <f t="array" ref="J491">IF(ISERROR(G491/I491),"",G491/I491)</f>
        <v/>
      </c>
      <c r="K491" s="47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4"/>
      <c r="P491" s="484"/>
      <c r="Q491" s="484"/>
      <c r="R491" s="484"/>
      <c r="S491" s="484"/>
      <c r="T491" s="484"/>
      <c r="U491" s="48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82"/>
      <c r="D492" s="107">
        <v>6.58</v>
      </c>
      <c r="E492" s="107"/>
      <c r="F492" s="107"/>
      <c r="G492" s="127"/>
      <c r="H492" s="47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4"/>
      <c r="P492" s="484"/>
      <c r="Q492" s="484"/>
      <c r="R492" s="484"/>
      <c r="S492" s="484"/>
      <c r="T492" s="484"/>
      <c r="U492" s="48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482"/>
      <c r="D493" s="107">
        <v>7.8</v>
      </c>
      <c r="E493" s="107"/>
      <c r="F493" s="107"/>
      <c r="G493" s="127"/>
      <c r="H493" s="47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4"/>
      <c r="P493" s="484"/>
      <c r="Q493" s="484"/>
      <c r="R493" s="484"/>
      <c r="S493" s="484"/>
      <c r="T493" s="484"/>
      <c r="U493" s="48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82"/>
      <c r="D494" s="107">
        <v>4.4000000000000004</v>
      </c>
      <c r="E494" s="107"/>
      <c r="F494" s="107"/>
      <c r="G494" s="127"/>
      <c r="H494" s="47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4"/>
      <c r="P494" s="484"/>
      <c r="Q494" s="484"/>
      <c r="R494" s="484"/>
      <c r="S494" s="484"/>
      <c r="T494" s="484"/>
      <c r="U494" s="48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76">
        <f t="shared" si="127"/>
        <v>0</v>
      </c>
      <c r="I495" s="128"/>
      <c r="J495" s="129"/>
      <c r="K495" s="130"/>
      <c r="L495" s="128"/>
      <c r="M495" s="108"/>
      <c r="N495" s="129"/>
      <c r="O495" s="484"/>
      <c r="P495" s="484"/>
      <c r="Q495" s="484"/>
      <c r="R495" s="484"/>
      <c r="S495" s="484"/>
      <c r="T495" s="484"/>
      <c r="U495" s="48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82"/>
      <c r="D496" s="107"/>
      <c r="E496" s="107"/>
      <c r="F496" s="107"/>
      <c r="G496" s="127"/>
      <c r="H496" s="47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4"/>
      <c r="P496" s="484"/>
      <c r="Q496" s="484"/>
      <c r="R496" s="484"/>
      <c r="S496" s="484"/>
      <c r="T496" s="484"/>
      <c r="U496" s="48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82" t="s">
        <v>239</v>
      </c>
      <c r="C497" s="482" t="s">
        <v>179</v>
      </c>
      <c r="D497" s="107">
        <v>6.04</v>
      </c>
      <c r="E497" s="107"/>
      <c r="F497" s="107"/>
      <c r="G497" s="127"/>
      <c r="H497" s="47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4"/>
      <c r="P497" s="484"/>
      <c r="Q497" s="484"/>
      <c r="R497" s="484"/>
      <c r="S497" s="484"/>
      <c r="T497" s="484"/>
      <c r="U497" s="48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82" t="s">
        <v>239</v>
      </c>
      <c r="C498" s="482" t="s">
        <v>186</v>
      </c>
      <c r="D498" s="107">
        <v>6.04</v>
      </c>
      <c r="E498" s="107"/>
      <c r="F498" s="107"/>
      <c r="G498" s="127"/>
      <c r="H498" s="47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4"/>
      <c r="P498" s="484"/>
      <c r="Q498" s="484"/>
      <c r="R498" s="484"/>
      <c r="S498" s="484"/>
      <c r="T498" s="484"/>
      <c r="U498" s="48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82" t="s">
        <v>440</v>
      </c>
      <c r="C499" s="482" t="s">
        <v>179</v>
      </c>
      <c r="D499" s="107"/>
      <c r="E499" s="107"/>
      <c r="F499" s="107"/>
      <c r="G499" s="127"/>
      <c r="H499" s="476">
        <f t="shared" si="127"/>
        <v>0</v>
      </c>
      <c r="I499" s="128"/>
      <c r="J499" s="129"/>
      <c r="K499" s="130"/>
      <c r="L499" s="128"/>
      <c r="M499" s="108"/>
      <c r="N499" s="129"/>
      <c r="O499" s="484"/>
      <c r="P499" s="484"/>
      <c r="Q499" s="484"/>
      <c r="R499" s="484"/>
      <c r="S499" s="484"/>
      <c r="T499" s="484"/>
      <c r="U499" s="48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82" t="s">
        <v>440</v>
      </c>
      <c r="C500" s="482" t="s">
        <v>186</v>
      </c>
      <c r="D500" s="107"/>
      <c r="E500" s="107"/>
      <c r="F500" s="107"/>
      <c r="G500" s="127"/>
      <c r="H500" s="476">
        <f t="shared" si="127"/>
        <v>0</v>
      </c>
      <c r="I500" s="128"/>
      <c r="J500" s="129"/>
      <c r="K500" s="130"/>
      <c r="L500" s="128"/>
      <c r="M500" s="108"/>
      <c r="N500" s="129"/>
      <c r="O500" s="484"/>
      <c r="P500" s="484"/>
      <c r="Q500" s="484"/>
      <c r="R500" s="484"/>
      <c r="S500" s="484"/>
      <c r="T500" s="484"/>
      <c r="U500" s="48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75" t="s">
        <v>240</v>
      </c>
      <c r="C501" s="125"/>
      <c r="D501" s="107">
        <v>7.3</v>
      </c>
      <c r="E501" s="107"/>
      <c r="F501" s="107"/>
      <c r="G501" s="127"/>
      <c r="H501" s="47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4"/>
      <c r="P501" s="484"/>
      <c r="Q501" s="484"/>
      <c r="R501" s="484"/>
      <c r="S501" s="484"/>
      <c r="T501" s="484"/>
      <c r="U501" s="48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75" t="s">
        <v>241</v>
      </c>
      <c r="C502" s="125"/>
      <c r="D502" s="107">
        <f>78*120/1000</f>
        <v>9.36</v>
      </c>
      <c r="E502" s="107"/>
      <c r="F502" s="107"/>
      <c r="G502" s="127"/>
      <c r="H502" s="476">
        <f t="shared" si="127"/>
        <v>0</v>
      </c>
      <c r="I502" s="128"/>
      <c r="J502" s="129"/>
      <c r="K502" s="130"/>
      <c r="L502" s="128"/>
      <c r="M502" s="108"/>
      <c r="N502" s="129"/>
      <c r="O502" s="484"/>
      <c r="P502" s="484"/>
      <c r="Q502" s="484"/>
      <c r="R502" s="484"/>
      <c r="S502" s="484"/>
      <c r="T502" s="484"/>
      <c r="U502" s="48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75" t="s">
        <v>242</v>
      </c>
      <c r="C503" s="125"/>
      <c r="D503" s="107">
        <v>4.5</v>
      </c>
      <c r="E503" s="107"/>
      <c r="F503" s="107"/>
      <c r="G503" s="127"/>
      <c r="H503" s="476">
        <f t="shared" si="127"/>
        <v>0</v>
      </c>
      <c r="I503" s="128"/>
      <c r="J503" s="129"/>
      <c r="K503" s="130"/>
      <c r="L503" s="128"/>
      <c r="M503" s="108"/>
      <c r="N503" s="129"/>
      <c r="O503" s="484"/>
      <c r="P503" s="484"/>
      <c r="Q503" s="484"/>
      <c r="R503" s="484"/>
      <c r="S503" s="484"/>
      <c r="T503" s="484"/>
      <c r="U503" s="48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75" t="s">
        <v>243</v>
      </c>
      <c r="C504" s="125"/>
      <c r="D504" s="107">
        <v>4.5</v>
      </c>
      <c r="E504" s="107"/>
      <c r="F504" s="107"/>
      <c r="G504" s="127"/>
      <c r="H504" s="476">
        <f t="shared" si="127"/>
        <v>0</v>
      </c>
      <c r="I504" s="128"/>
      <c r="J504" s="129"/>
      <c r="K504" s="130"/>
      <c r="L504" s="128"/>
      <c r="M504" s="108"/>
      <c r="N504" s="129"/>
      <c r="O504" s="484"/>
      <c r="P504" s="484"/>
      <c r="Q504" s="484"/>
      <c r="R504" s="484"/>
      <c r="S504" s="484"/>
      <c r="T504" s="484"/>
      <c r="U504" s="48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75"/>
      <c r="C505" s="125"/>
      <c r="D505" s="107"/>
      <c r="E505" s="107"/>
      <c r="F505" s="107"/>
      <c r="G505" s="127"/>
      <c r="H505" s="476">
        <f t="shared" si="127"/>
        <v>0</v>
      </c>
      <c r="I505" s="128"/>
      <c r="J505" s="129"/>
      <c r="K505" s="130"/>
      <c r="L505" s="128"/>
      <c r="M505" s="108"/>
      <c r="N505" s="129"/>
      <c r="O505" s="484"/>
      <c r="P505" s="484"/>
      <c r="Q505" s="484"/>
      <c r="R505" s="484"/>
      <c r="S505" s="484"/>
      <c r="T505" s="484"/>
      <c r="U505" s="48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37" t="s">
        <v>244</v>
      </c>
      <c r="B506" s="538"/>
      <c r="C506" s="485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hidden="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42" t="s">
        <v>471</v>
      </c>
      <c r="B508" s="478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hidden="1" customHeight="1">
      <c r="A509" s="543"/>
      <c r="B509" s="478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hidden="1" customHeight="1">
      <c r="A510" s="543"/>
      <c r="B510" s="478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hidden="1" customHeight="1">
      <c r="A511" s="543"/>
      <c r="B511" s="478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hidden="1" customHeight="1">
      <c r="A512" s="543"/>
      <c r="B512" s="478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hidden="1" customHeight="1">
      <c r="A513" s="544"/>
      <c r="B513" s="478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hidden="1" customHeight="1">
      <c r="A514" s="267" t="s">
        <v>472</v>
      </c>
      <c r="B514" s="478">
        <f>G507</f>
        <v>0</v>
      </c>
      <c r="C514" s="513" t="s">
        <v>269</v>
      </c>
      <c r="D514" s="512"/>
      <c r="E514" s="503">
        <f>H507</f>
        <v>0</v>
      </c>
      <c r="F514" s="503"/>
      <c r="G514" s="503" t="s">
        <v>270</v>
      </c>
      <c r="H514" s="503"/>
      <c r="I514" s="531" t="str">
        <f>L507</f>
        <v/>
      </c>
      <c r="J514" s="531"/>
      <c r="K514" s="533" t="s">
        <v>271</v>
      </c>
      <c r="L514" s="533"/>
      <c r="M514" s="531" t="str">
        <f>J507</f>
        <v/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hidden="1" customHeight="1">
      <c r="A515" s="268" t="s">
        <v>473</v>
      </c>
      <c r="B515" s="478">
        <f>I507+C513</f>
        <v>1</v>
      </c>
      <c r="C515" s="510" t="s">
        <v>251</v>
      </c>
      <c r="D515" s="511"/>
      <c r="E515" s="528">
        <f>K507+I513</f>
        <v>11</v>
      </c>
      <c r="F515" s="528"/>
      <c r="G515" s="503" t="s">
        <v>274</v>
      </c>
      <c r="H515" s="503"/>
      <c r="I515" s="531">
        <f>B515-E515</f>
        <v>-10</v>
      </c>
      <c r="J515" s="531"/>
      <c r="K515" s="533" t="s">
        <v>275</v>
      </c>
      <c r="L515" s="533"/>
      <c r="M515" s="534">
        <f>IF(ISERROR(I515/E515),"",I515/E515)</f>
        <v>-0.90909090909090906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hidden="1" customHeight="1">
      <c r="A516" s="268" t="s">
        <v>474</v>
      </c>
      <c r="B516" s="478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 t="str">
        <f t="array" ref="M516">IF(ISERROR(I516/B514),"",I516/B514)</f>
        <v/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79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2682</v>
      </c>
      <c r="D519" s="526"/>
      <c r="E519" s="516" t="s">
        <v>269</v>
      </c>
      <c r="F519" s="516"/>
      <c r="G519" s="528">
        <f>SUM(E171,E342,E514)</f>
        <v>13612.029999999999</v>
      </c>
      <c r="H519" s="528"/>
      <c r="I519" s="503" t="s">
        <v>270</v>
      </c>
      <c r="J519" s="516"/>
      <c r="K519" s="525">
        <f>IF(ISERROR(C519/G520),"",C519/G520)</f>
        <v>13.979390009757326</v>
      </c>
      <c r="L519" s="526"/>
      <c r="M519" s="503" t="s">
        <v>271</v>
      </c>
      <c r="N519" s="503"/>
      <c r="O519" s="504">
        <f t="array" ref="O519">IF(ISERROR(C519/C520),"",C519/C520)</f>
        <v>24.381818181818183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110</v>
      </c>
      <c r="D520" s="526"/>
      <c r="E520" s="503" t="s">
        <v>251</v>
      </c>
      <c r="F520" s="503"/>
      <c r="G520" s="528">
        <f>SUM(E172,E343,E515)</f>
        <v>191.85386473429952</v>
      </c>
      <c r="H520" s="528"/>
      <c r="I520" s="510" t="s">
        <v>274</v>
      </c>
      <c r="J520" s="511"/>
      <c r="K520" s="513">
        <f>C520-G520</f>
        <v>-81.85386473429952</v>
      </c>
      <c r="L520" s="512"/>
      <c r="M520" s="513" t="s">
        <v>275</v>
      </c>
      <c r="N520" s="512"/>
      <c r="O520" s="517">
        <f>IF(ISERROR(K520/C520),"",K520/C520)</f>
        <v>-0.74412604303908658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79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893</v>
      </c>
      <c r="D524" s="511"/>
      <c r="E524" s="506">
        <f>IF(ISERROR(C524/C530),"",C524/C530)</f>
        <v>0.33296047725577926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1400</v>
      </c>
      <c r="D525" s="511"/>
      <c r="E525" s="506">
        <f>IF(ISERROR(C525/C530),"",C525/C530)</f>
        <v>0.52199850857568975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322</v>
      </c>
      <c r="D526" s="511"/>
      <c r="E526" s="506">
        <f>IF(ISERROR(C526/C530),"",C526/C530)</f>
        <v>0.12005965697240865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>
        <f>IF(ISERROR(C527/C530),"",C527/C530)</f>
        <v>0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67</v>
      </c>
      <c r="D529" s="511"/>
      <c r="E529" s="506">
        <f>IF(ISERROR(C529/C530),"",C529/C530)</f>
        <v>2.4981357196122298E-2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2682</v>
      </c>
      <c r="D530" s="511"/>
      <c r="E530" s="506">
        <f>SUM(E524:F529)</f>
        <v>0.99999999999999989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82" t="s">
        <v>309</v>
      </c>
      <c r="D532" s="482" t="s">
        <v>310</v>
      </c>
      <c r="E532" s="482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8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6" t="s">
        <v>322</v>
      </c>
      <c r="Q532" s="128" t="s">
        <v>323</v>
      </c>
      <c r="R532" s="108" t="s">
        <v>324</v>
      </c>
      <c r="S532" s="482" t="s">
        <v>325</v>
      </c>
      <c r="T532" s="482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13</v>
      </c>
      <c r="D533" s="105">
        <v>13</v>
      </c>
      <c r="E533" s="105"/>
      <c r="F533" s="105"/>
      <c r="G533" s="106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483">
        <f t="array" ref="S533">IF(ISERROR(Q533/J533),"",Q533/J533)</f>
        <v>1</v>
      </c>
      <c r="T533" s="483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83">
        <f t="array" ref="S534">IF(ISERROR(Q534/J534),"",Q534/J534)</f>
        <v>1</v>
      </c>
      <c r="T534" s="483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0</v>
      </c>
      <c r="D535" s="109">
        <v>0</v>
      </c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483" t="str">
        <f t="array" ref="S535">IF(ISERROR(Q535/J535),"",Q535/J535)</f>
        <v/>
      </c>
      <c r="T535" s="483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20</v>
      </c>
      <c r="D536" s="111">
        <f t="shared" ref="D536:N536" si="132">SUM(D533:D535)</f>
        <v>20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20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20</v>
      </c>
      <c r="R536" s="113">
        <f>SUM(R533:R535)</f>
        <v>220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176" activePane="bottomRight" state="frozen"/>
      <selection activeCell="E487" sqref="E487"/>
      <selection pane="topRight" activeCell="E487" sqref="E487"/>
      <selection pane="bottomLeft" activeCell="E487" sqref="E487"/>
      <selection pane="bottomRight" activeCell="I334" sqref="I334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72" t="s">
        <v>413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</row>
    <row r="2" spans="1:27" ht="18.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74" t="s">
        <v>12</v>
      </c>
      <c r="B4" s="574" t="s">
        <v>25</v>
      </c>
      <c r="C4" s="574" t="s">
        <v>26</v>
      </c>
      <c r="D4" s="574" t="s">
        <v>27</v>
      </c>
      <c r="E4" s="577" t="s">
        <v>28</v>
      </c>
      <c r="F4" s="580" t="s">
        <v>29</v>
      </c>
      <c r="G4" s="570" t="s">
        <v>30</v>
      </c>
      <c r="H4" s="570"/>
      <c r="I4" s="574" t="s">
        <v>31</v>
      </c>
      <c r="J4" s="585" t="s">
        <v>32</v>
      </c>
      <c r="K4" s="588" t="s">
        <v>33</v>
      </c>
      <c r="L4" s="574" t="s">
        <v>34</v>
      </c>
      <c r="M4" s="591" t="s">
        <v>35</v>
      </c>
      <c r="N4" s="571" t="s">
        <v>36</v>
      </c>
      <c r="O4" s="570" t="s">
        <v>37</v>
      </c>
      <c r="P4" s="570"/>
      <c r="Q4" s="570"/>
      <c r="R4" s="570"/>
      <c r="S4" s="570"/>
      <c r="T4" s="570"/>
      <c r="U4" s="570"/>
      <c r="V4" s="570" t="s">
        <v>38</v>
      </c>
      <c r="W4" s="571" t="s">
        <v>39</v>
      </c>
      <c r="X4" s="570" t="s">
        <v>40</v>
      </c>
      <c r="Y4" s="570"/>
      <c r="Z4" s="570"/>
      <c r="AA4" s="570"/>
    </row>
    <row r="5" spans="1:27" s="104" customFormat="1" ht="15" customHeight="1">
      <c r="A5" s="575"/>
      <c r="B5" s="575"/>
      <c r="C5" s="575"/>
      <c r="D5" s="575"/>
      <c r="E5" s="578"/>
      <c r="F5" s="581"/>
      <c r="G5" s="570"/>
      <c r="H5" s="570"/>
      <c r="I5" s="575"/>
      <c r="J5" s="586"/>
      <c r="K5" s="589"/>
      <c r="L5" s="575"/>
      <c r="M5" s="592"/>
      <c r="N5" s="571"/>
      <c r="O5" s="570" t="s">
        <v>41</v>
      </c>
      <c r="P5" s="570" t="s">
        <v>42</v>
      </c>
      <c r="Q5" s="570" t="s">
        <v>43</v>
      </c>
      <c r="R5" s="583" t="s">
        <v>44</v>
      </c>
      <c r="S5" s="584" t="s">
        <v>45</v>
      </c>
      <c r="T5" s="570" t="s">
        <v>46</v>
      </c>
      <c r="U5" s="570" t="s">
        <v>47</v>
      </c>
      <c r="V5" s="570"/>
      <c r="W5" s="571"/>
      <c r="X5" s="570" t="s">
        <v>13</v>
      </c>
      <c r="Y5" s="570" t="s">
        <v>48</v>
      </c>
      <c r="Z5" s="570" t="s">
        <v>49</v>
      </c>
      <c r="AA5" s="570" t="s">
        <v>47</v>
      </c>
    </row>
    <row r="6" spans="1:27" s="104" customFormat="1" ht="27.75" customHeight="1">
      <c r="A6" s="576"/>
      <c r="B6" s="576"/>
      <c r="C6" s="576"/>
      <c r="D6" s="576"/>
      <c r="E6" s="579"/>
      <c r="F6" s="582"/>
      <c r="G6" s="310" t="s">
        <v>50</v>
      </c>
      <c r="H6" s="498" t="s">
        <v>51</v>
      </c>
      <c r="I6" s="576"/>
      <c r="J6" s="587"/>
      <c r="K6" s="590"/>
      <c r="L6" s="576"/>
      <c r="M6" s="592"/>
      <c r="N6" s="571"/>
      <c r="O6" s="570"/>
      <c r="P6" s="570"/>
      <c r="Q6" s="570"/>
      <c r="R6" s="583"/>
      <c r="S6" s="584"/>
      <c r="T6" s="570"/>
      <c r="U6" s="570"/>
      <c r="V6" s="570"/>
      <c r="W6" s="571"/>
      <c r="X6" s="570"/>
      <c r="Y6" s="570"/>
      <c r="Z6" s="570"/>
      <c r="AA6" s="570"/>
    </row>
    <row r="7" spans="1:27" ht="20.100000000000001" hidden="1" customHeight="1">
      <c r="A7" s="259">
        <v>30100030</v>
      </c>
      <c r="B7" s="487" t="s">
        <v>178</v>
      </c>
      <c r="C7" s="125" t="s">
        <v>179</v>
      </c>
      <c r="D7" s="107">
        <v>5.03</v>
      </c>
      <c r="E7" s="107"/>
      <c r="F7" s="107"/>
      <c r="G7" s="127"/>
      <c r="H7" s="48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6"/>
      <c r="P7" s="496"/>
      <c r="Q7" s="496"/>
      <c r="R7" s="496"/>
      <c r="S7" s="496"/>
      <c r="T7" s="496"/>
      <c r="U7" s="49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8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496"/>
      <c r="Q8" s="496"/>
      <c r="R8" s="496"/>
      <c r="S8" s="496"/>
      <c r="T8" s="496"/>
      <c r="U8" s="49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8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6"/>
      <c r="P9" s="496"/>
      <c r="Q9" s="496"/>
      <c r="R9" s="496"/>
      <c r="S9" s="496"/>
      <c r="T9" s="496"/>
      <c r="U9" s="49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8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6"/>
      <c r="P10" s="496"/>
      <c r="Q10" s="496"/>
      <c r="R10" s="496"/>
      <c r="S10" s="496"/>
      <c r="T10" s="496"/>
      <c r="U10" s="49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48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6"/>
      <c r="P11" s="496"/>
      <c r="Q11" s="496"/>
      <c r="R11" s="496"/>
      <c r="S11" s="496"/>
      <c r="T11" s="496"/>
      <c r="U11" s="49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488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6"/>
      <c r="P12" s="496"/>
      <c r="Q12" s="496"/>
      <c r="R12" s="496"/>
      <c r="S12" s="496"/>
      <c r="T12" s="496"/>
      <c r="U12" s="49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8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96"/>
      <c r="P13" s="496"/>
      <c r="Q13" s="496"/>
      <c r="R13" s="496"/>
      <c r="S13" s="496"/>
      <c r="T13" s="496"/>
      <c r="U13" s="49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8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6"/>
      <c r="P14" s="496"/>
      <c r="Q14" s="496"/>
      <c r="R14" s="496"/>
      <c r="S14" s="496"/>
      <c r="T14" s="496"/>
      <c r="U14" s="49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488">
        <f t="shared" si="0"/>
        <v>0</v>
      </c>
      <c r="I15" s="48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6"/>
      <c r="P15" s="496"/>
      <c r="Q15" s="496"/>
      <c r="R15" s="496"/>
      <c r="S15" s="496"/>
      <c r="T15" s="496"/>
      <c r="U15" s="49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488">
        <f t="shared" si="0"/>
        <v>0</v>
      </c>
      <c r="I16" s="48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6"/>
      <c r="P16" s="496"/>
      <c r="Q16" s="496"/>
      <c r="R16" s="496"/>
      <c r="S16" s="496"/>
      <c r="T16" s="496"/>
      <c r="U16" s="49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8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6"/>
      <c r="P17" s="496"/>
      <c r="Q17" s="496"/>
      <c r="R17" s="496"/>
      <c r="S17" s="496"/>
      <c r="T17" s="496"/>
      <c r="U17" s="49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8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6"/>
      <c r="P18" s="496"/>
      <c r="Q18" s="496"/>
      <c r="R18" s="496"/>
      <c r="S18" s="496"/>
      <c r="T18" s="496"/>
      <c r="U18" s="496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8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6"/>
      <c r="P19" s="496"/>
      <c r="Q19" s="496"/>
      <c r="R19" s="496"/>
      <c r="S19" s="496"/>
      <c r="T19" s="496"/>
      <c r="U19" s="496"/>
      <c r="V19" s="131">
        <f>SUM(X19:AA19)</f>
        <v>0</v>
      </c>
      <c r="W19" s="489" t="str">
        <f>IF(ISERROR(V19/G19),"",V19/G19)</f>
        <v/>
      </c>
      <c r="X19" s="131"/>
      <c r="Y19" s="131"/>
      <c r="Z19" s="131"/>
      <c r="AA19" s="131"/>
    </row>
    <row r="20" spans="1:27" s="311" customFormat="1" ht="20.10000000000000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>
        <v>20170220</v>
      </c>
      <c r="G20" s="127">
        <v>100</v>
      </c>
      <c r="H20" s="488">
        <f t="shared" si="0"/>
        <v>509</v>
      </c>
      <c r="I20" s="128">
        <v>4</v>
      </c>
      <c r="J20" s="128">
        <f t="array" ref="J20">IF(ISERROR(G20/I20),"",G20/I20)</f>
        <v>25</v>
      </c>
      <c r="K20" s="130">
        <f t="array" ref="K20">IF(ISERROR(G20/L20),"",G20/L20)</f>
        <v>4.3478260869565215</v>
      </c>
      <c r="L20" s="128">
        <v>23</v>
      </c>
      <c r="M20" s="108">
        <f t="shared" si="1"/>
        <v>-0.34782608695652151</v>
      </c>
      <c r="N20" s="128">
        <f t="shared" si="4"/>
        <v>0</v>
      </c>
      <c r="O20" s="496"/>
      <c r="P20" s="496"/>
      <c r="Q20" s="496"/>
      <c r="R20" s="496"/>
      <c r="S20" s="496"/>
      <c r="T20" s="496"/>
      <c r="U20" s="496"/>
      <c r="V20" s="131">
        <f>SUM(X20:AA20)</f>
        <v>0</v>
      </c>
      <c r="W20" s="489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8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6"/>
      <c r="P21" s="496"/>
      <c r="Q21" s="496"/>
      <c r="R21" s="496"/>
      <c r="S21" s="496"/>
      <c r="T21" s="496"/>
      <c r="U21" s="49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494" t="s">
        <v>190</v>
      </c>
      <c r="D22" s="107">
        <v>4.8</v>
      </c>
      <c r="E22" s="107"/>
      <c r="F22" s="107"/>
      <c r="G22" s="127"/>
      <c r="H22" s="48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6"/>
      <c r="P22" s="496"/>
      <c r="Q22" s="496"/>
      <c r="R22" s="496"/>
      <c r="S22" s="496"/>
      <c r="T22" s="496"/>
      <c r="U22" s="49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494" t="s">
        <v>187</v>
      </c>
      <c r="D23" s="107">
        <v>4.8</v>
      </c>
      <c r="E23" s="107"/>
      <c r="F23" s="107"/>
      <c r="G23" s="127"/>
      <c r="H23" s="48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6"/>
      <c r="P23" s="496"/>
      <c r="Q23" s="496"/>
      <c r="R23" s="496"/>
      <c r="S23" s="496"/>
      <c r="T23" s="496"/>
      <c r="U23" s="49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494" t="s">
        <v>179</v>
      </c>
      <c r="D24" s="107">
        <v>4.8</v>
      </c>
      <c r="E24" s="107"/>
      <c r="F24" s="107"/>
      <c r="G24" s="127"/>
      <c r="H24" s="48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6"/>
      <c r="P24" s="496"/>
      <c r="Q24" s="496"/>
      <c r="R24" s="496"/>
      <c r="S24" s="496"/>
      <c r="T24" s="496"/>
      <c r="U24" s="49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494" t="s">
        <v>199</v>
      </c>
      <c r="D25" s="107">
        <v>4.8</v>
      </c>
      <c r="E25" s="107"/>
      <c r="F25" s="107"/>
      <c r="G25" s="127"/>
      <c r="H25" s="48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6"/>
      <c r="P25" s="496"/>
      <c r="Q25" s="496"/>
      <c r="R25" s="496"/>
      <c r="S25" s="496"/>
      <c r="T25" s="496"/>
      <c r="U25" s="49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48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6"/>
      <c r="P26" s="496"/>
      <c r="Q26" s="496"/>
      <c r="R26" s="496"/>
      <c r="S26" s="496"/>
      <c r="T26" s="496"/>
      <c r="U26" s="49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48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6"/>
      <c r="P27" s="496"/>
      <c r="Q27" s="496"/>
      <c r="R27" s="496"/>
      <c r="S27" s="496"/>
      <c r="T27" s="496"/>
      <c r="U27" s="49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37" t="s">
        <v>201</v>
      </c>
      <c r="B28" s="538"/>
      <c r="C28" s="497" t="s">
        <v>202</v>
      </c>
      <c r="D28" s="141"/>
      <c r="E28" s="141"/>
      <c r="F28" s="141"/>
      <c r="G28" s="143">
        <f>SUM(G7:G27)</f>
        <v>100</v>
      </c>
      <c r="H28" s="144">
        <f>SUM(H7:H27)</f>
        <v>509</v>
      </c>
      <c r="I28" s="144">
        <f>SUM(I7:I27)</f>
        <v>4</v>
      </c>
      <c r="J28" s="129">
        <f t="array" ref="J28">IF(ISERROR(G28/I28),"",G28/I28)</f>
        <v>25</v>
      </c>
      <c r="K28" s="144">
        <f>SUM(K7:K27)</f>
        <v>4.3478260869565215</v>
      </c>
      <c r="L28" s="145"/>
      <c r="M28" s="144">
        <f t="shared" ref="M28:V28" si="5">SUM(M7:M27)</f>
        <v>-0.34782608695652151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 t="shared" ref="W28:W29" si="6"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487" t="s">
        <v>206</v>
      </c>
      <c r="C29" s="125" t="s">
        <v>199</v>
      </c>
      <c r="D29" s="107">
        <v>5.03</v>
      </c>
      <c r="E29" s="107"/>
      <c r="F29" s="107"/>
      <c r="G29" s="127"/>
      <c r="H29" s="48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2"/>
      <c r="P29" s="492"/>
      <c r="Q29" s="492"/>
      <c r="R29" s="492"/>
      <c r="S29" s="492"/>
      <c r="T29" s="492"/>
      <c r="U29" s="49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487" t="s">
        <v>425</v>
      </c>
      <c r="C30" s="183" t="s">
        <v>427</v>
      </c>
      <c r="D30" s="107">
        <v>5.03</v>
      </c>
      <c r="E30" s="107"/>
      <c r="F30" s="107"/>
      <c r="G30" s="127"/>
      <c r="H30" s="48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2"/>
      <c r="P30" s="492"/>
      <c r="Q30" s="492"/>
      <c r="R30" s="492"/>
      <c r="S30" s="492"/>
      <c r="T30" s="492"/>
      <c r="U30" s="49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487" t="s">
        <v>206</v>
      </c>
      <c r="C31" s="125" t="s">
        <v>186</v>
      </c>
      <c r="D31" s="107">
        <v>5.03</v>
      </c>
      <c r="E31" s="107"/>
      <c r="F31" s="107"/>
      <c r="G31" s="127"/>
      <c r="H31" s="48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2"/>
      <c r="P31" s="492"/>
      <c r="Q31" s="492"/>
      <c r="R31" s="492"/>
      <c r="S31" s="492"/>
      <c r="T31" s="492"/>
      <c r="U31" s="49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487" t="s">
        <v>206</v>
      </c>
      <c r="C32" s="125" t="s">
        <v>203</v>
      </c>
      <c r="D32" s="107">
        <v>5.03</v>
      </c>
      <c r="E32" s="107"/>
      <c r="F32" s="107"/>
      <c r="G32" s="127"/>
      <c r="H32" s="48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2"/>
      <c r="P32" s="492"/>
      <c r="Q32" s="492"/>
      <c r="R32" s="492"/>
      <c r="S32" s="492"/>
      <c r="T32" s="492"/>
      <c r="U32" s="49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487" t="s">
        <v>206</v>
      </c>
      <c r="C33" s="125" t="s">
        <v>207</v>
      </c>
      <c r="D33" s="107">
        <v>5.03</v>
      </c>
      <c r="E33" s="107"/>
      <c r="F33" s="107"/>
      <c r="G33" s="127"/>
      <c r="H33" s="48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2"/>
      <c r="P33" s="492"/>
      <c r="Q33" s="492"/>
      <c r="R33" s="492"/>
      <c r="S33" s="492"/>
      <c r="T33" s="492"/>
      <c r="U33" s="49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487" t="s">
        <v>414</v>
      </c>
      <c r="C34" s="183" t="s">
        <v>415</v>
      </c>
      <c r="D34" s="107">
        <v>5.03</v>
      </c>
      <c r="E34" s="107"/>
      <c r="F34" s="107"/>
      <c r="G34" s="127"/>
      <c r="H34" s="488">
        <f t="shared" si="7"/>
        <v>0</v>
      </c>
      <c r="I34" s="128"/>
      <c r="J34" s="129"/>
      <c r="K34" s="130"/>
      <c r="L34" s="128">
        <v>52</v>
      </c>
      <c r="M34" s="108"/>
      <c r="N34" s="129"/>
      <c r="O34" s="492"/>
      <c r="P34" s="492"/>
      <c r="Q34" s="492"/>
      <c r="R34" s="492"/>
      <c r="S34" s="492"/>
      <c r="T34" s="492"/>
      <c r="U34" s="49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487" t="s">
        <v>414</v>
      </c>
      <c r="C35" s="183" t="s">
        <v>416</v>
      </c>
      <c r="D35" s="107">
        <v>5.03</v>
      </c>
      <c r="E35" s="107"/>
      <c r="F35" s="107"/>
      <c r="G35" s="127"/>
      <c r="H35" s="488">
        <f t="shared" si="7"/>
        <v>0</v>
      </c>
      <c r="I35" s="128"/>
      <c r="J35" s="129"/>
      <c r="K35" s="130"/>
      <c r="L35" s="128">
        <v>52</v>
      </c>
      <c r="M35" s="108"/>
      <c r="N35" s="129"/>
      <c r="O35" s="492"/>
      <c r="P35" s="492"/>
      <c r="Q35" s="492"/>
      <c r="R35" s="492"/>
      <c r="S35" s="492"/>
      <c r="T35" s="492"/>
      <c r="U35" s="49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487" t="s">
        <v>414</v>
      </c>
      <c r="C36" s="183" t="s">
        <v>61</v>
      </c>
      <c r="D36" s="107">
        <v>5.03</v>
      </c>
      <c r="E36" s="107"/>
      <c r="F36" s="107"/>
      <c r="G36" s="127"/>
      <c r="H36" s="488">
        <f t="shared" si="7"/>
        <v>0</v>
      </c>
      <c r="I36" s="128"/>
      <c r="J36" s="129"/>
      <c r="K36" s="130"/>
      <c r="L36" s="128">
        <v>52</v>
      </c>
      <c r="M36" s="108"/>
      <c r="N36" s="129"/>
      <c r="O36" s="492"/>
      <c r="P36" s="492"/>
      <c r="Q36" s="492"/>
      <c r="R36" s="492"/>
      <c r="S36" s="492"/>
      <c r="T36" s="492"/>
      <c r="U36" s="49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487" t="s">
        <v>208</v>
      </c>
      <c r="C37" s="125" t="s">
        <v>179</v>
      </c>
      <c r="D37" s="107">
        <v>5.08</v>
      </c>
      <c r="E37" s="107"/>
      <c r="F37" s="107"/>
      <c r="G37" s="127"/>
      <c r="H37" s="48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2"/>
      <c r="P37" s="492"/>
      <c r="Q37" s="492"/>
      <c r="R37" s="492"/>
      <c r="S37" s="492"/>
      <c r="T37" s="492"/>
      <c r="U37" s="49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487" t="s">
        <v>208</v>
      </c>
      <c r="C38" s="125" t="s">
        <v>204</v>
      </c>
      <c r="D38" s="107">
        <v>5.08</v>
      </c>
      <c r="E38" s="107"/>
      <c r="F38" s="107"/>
      <c r="G38" s="127"/>
      <c r="H38" s="48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2"/>
      <c r="P38" s="492"/>
      <c r="Q38" s="492"/>
      <c r="R38" s="492"/>
      <c r="S38" s="492"/>
      <c r="T38" s="492"/>
      <c r="U38" s="49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487" t="s">
        <v>208</v>
      </c>
      <c r="C39" s="125" t="s">
        <v>205</v>
      </c>
      <c r="D39" s="107">
        <v>5.08</v>
      </c>
      <c r="E39" s="107"/>
      <c r="F39" s="107"/>
      <c r="G39" s="127"/>
      <c r="H39" s="48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2"/>
      <c r="P39" s="492"/>
      <c r="Q39" s="492"/>
      <c r="R39" s="492"/>
      <c r="S39" s="492"/>
      <c r="T39" s="492"/>
      <c r="U39" s="49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487" t="s">
        <v>208</v>
      </c>
      <c r="C40" s="125" t="s">
        <v>186</v>
      </c>
      <c r="D40" s="107">
        <v>5.08</v>
      </c>
      <c r="E40" s="107"/>
      <c r="F40" s="107"/>
      <c r="G40" s="127"/>
      <c r="H40" s="48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92"/>
      <c r="P40" s="492"/>
      <c r="Q40" s="492"/>
      <c r="R40" s="492"/>
      <c r="S40" s="492"/>
      <c r="T40" s="492"/>
      <c r="U40" s="49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487" t="s">
        <v>208</v>
      </c>
      <c r="C41" s="125" t="s">
        <v>203</v>
      </c>
      <c r="D41" s="107">
        <v>5.08</v>
      </c>
      <c r="E41" s="107"/>
      <c r="F41" s="107"/>
      <c r="G41" s="127"/>
      <c r="H41" s="48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92"/>
      <c r="P41" s="492"/>
      <c r="Q41" s="492"/>
      <c r="R41" s="492"/>
      <c r="S41" s="492"/>
      <c r="T41" s="492"/>
      <c r="U41" s="49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487" t="s">
        <v>208</v>
      </c>
      <c r="C42" s="125" t="s">
        <v>199</v>
      </c>
      <c r="D42" s="107">
        <v>5.08</v>
      </c>
      <c r="E42" s="107"/>
      <c r="F42" s="107"/>
      <c r="G42" s="127"/>
      <c r="H42" s="48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6"/>
      <c r="P42" s="496"/>
      <c r="Q42" s="496"/>
      <c r="R42" s="496"/>
      <c r="S42" s="496"/>
      <c r="T42" s="496"/>
      <c r="U42" s="49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487" t="s">
        <v>208</v>
      </c>
      <c r="C43" s="125" t="s">
        <v>187</v>
      </c>
      <c r="D43" s="107">
        <v>5.08</v>
      </c>
      <c r="E43" s="107"/>
      <c r="F43" s="107"/>
      <c r="G43" s="127"/>
      <c r="H43" s="48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2"/>
      <c r="P43" s="492"/>
      <c r="Q43" s="492"/>
      <c r="R43" s="492"/>
      <c r="S43" s="492"/>
      <c r="T43" s="492"/>
      <c r="U43" s="49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487" t="s">
        <v>208</v>
      </c>
      <c r="C44" s="125" t="s">
        <v>207</v>
      </c>
      <c r="D44" s="107">
        <v>5.08</v>
      </c>
      <c r="E44" s="107"/>
      <c r="F44" s="107"/>
      <c r="G44" s="127"/>
      <c r="H44" s="48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6"/>
      <c r="P44" s="496"/>
      <c r="Q44" s="496"/>
      <c r="R44" s="496"/>
      <c r="S44" s="496"/>
      <c r="T44" s="496"/>
      <c r="U44" s="49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487" t="s">
        <v>209</v>
      </c>
      <c r="C45" s="125" t="s">
        <v>194</v>
      </c>
      <c r="D45" s="107">
        <v>5.03</v>
      </c>
      <c r="E45" s="107"/>
      <c r="F45" s="107"/>
      <c r="G45" s="127"/>
      <c r="H45" s="48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2"/>
      <c r="P45" s="492"/>
      <c r="Q45" s="492"/>
      <c r="R45" s="492"/>
      <c r="S45" s="492"/>
      <c r="T45" s="492"/>
      <c r="U45" s="49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487" t="s">
        <v>209</v>
      </c>
      <c r="C46" s="125" t="s">
        <v>179</v>
      </c>
      <c r="D46" s="107">
        <v>5.03</v>
      </c>
      <c r="E46" s="107"/>
      <c r="F46" s="107"/>
      <c r="G46" s="127"/>
      <c r="H46" s="48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2"/>
      <c r="P46" s="492"/>
      <c r="Q46" s="492"/>
      <c r="R46" s="492"/>
      <c r="S46" s="492"/>
      <c r="T46" s="492"/>
      <c r="U46" s="49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487" t="s">
        <v>209</v>
      </c>
      <c r="C47" s="125" t="s">
        <v>195</v>
      </c>
      <c r="D47" s="107">
        <v>5.03</v>
      </c>
      <c r="E47" s="107"/>
      <c r="F47" s="107"/>
      <c r="G47" s="127"/>
      <c r="H47" s="48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2"/>
      <c r="P47" s="492"/>
      <c r="Q47" s="492"/>
      <c r="R47" s="492"/>
      <c r="S47" s="492"/>
      <c r="T47" s="492"/>
      <c r="U47" s="49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487" t="s">
        <v>209</v>
      </c>
      <c r="C48" s="125" t="s">
        <v>204</v>
      </c>
      <c r="D48" s="107">
        <v>5.03</v>
      </c>
      <c r="E48" s="107"/>
      <c r="F48" s="107"/>
      <c r="G48" s="127"/>
      <c r="H48" s="48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2"/>
      <c r="P48" s="492"/>
      <c r="Q48" s="492"/>
      <c r="R48" s="492"/>
      <c r="S48" s="492"/>
      <c r="T48" s="492"/>
      <c r="U48" s="49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487" t="s">
        <v>382</v>
      </c>
      <c r="C49" s="183" t="s">
        <v>383</v>
      </c>
      <c r="D49" s="107">
        <v>5.03</v>
      </c>
      <c r="E49" s="107"/>
      <c r="F49" s="107"/>
      <c r="G49" s="127"/>
      <c r="H49" s="48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2"/>
      <c r="P49" s="492"/>
      <c r="Q49" s="492"/>
      <c r="R49" s="492"/>
      <c r="S49" s="492"/>
      <c r="T49" s="492"/>
      <c r="U49" s="49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487" t="s">
        <v>382</v>
      </c>
      <c r="C50" s="183" t="s">
        <v>384</v>
      </c>
      <c r="D50" s="107">
        <v>5.03</v>
      </c>
      <c r="E50" s="107"/>
      <c r="F50" s="107"/>
      <c r="G50" s="127"/>
      <c r="H50" s="48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2"/>
      <c r="P50" s="492"/>
      <c r="Q50" s="492"/>
      <c r="R50" s="492"/>
      <c r="S50" s="492"/>
      <c r="T50" s="492"/>
      <c r="U50" s="49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487" t="s">
        <v>382</v>
      </c>
      <c r="C51" s="183" t="s">
        <v>389</v>
      </c>
      <c r="D51" s="107">
        <v>5.03</v>
      </c>
      <c r="E51" s="107"/>
      <c r="F51" s="107"/>
      <c r="G51" s="127"/>
      <c r="H51" s="48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2"/>
      <c r="P51" s="492"/>
      <c r="Q51" s="492"/>
      <c r="R51" s="492"/>
      <c r="S51" s="492"/>
      <c r="T51" s="492"/>
      <c r="U51" s="49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487" t="s">
        <v>382</v>
      </c>
      <c r="C52" s="183" t="s">
        <v>391</v>
      </c>
      <c r="D52" s="107">
        <v>5.03</v>
      </c>
      <c r="E52" s="107"/>
      <c r="F52" s="107"/>
      <c r="G52" s="127"/>
      <c r="H52" s="48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2"/>
      <c r="P52" s="492"/>
      <c r="Q52" s="492"/>
      <c r="R52" s="492"/>
      <c r="S52" s="492"/>
      <c r="T52" s="492"/>
      <c r="U52" s="49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487" t="s">
        <v>418</v>
      </c>
      <c r="C53" s="183" t="s">
        <v>364</v>
      </c>
      <c r="D53" s="107">
        <v>5.03</v>
      </c>
      <c r="E53" s="107"/>
      <c r="F53" s="107"/>
      <c r="G53" s="127"/>
      <c r="H53" s="48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2"/>
      <c r="P53" s="492"/>
      <c r="Q53" s="492"/>
      <c r="R53" s="492"/>
      <c r="S53" s="492"/>
      <c r="T53" s="492"/>
      <c r="U53" s="49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487" t="s">
        <v>418</v>
      </c>
      <c r="C54" s="183" t="s">
        <v>365</v>
      </c>
      <c r="D54" s="107">
        <v>5.03</v>
      </c>
      <c r="E54" s="107"/>
      <c r="F54" s="107"/>
      <c r="G54" s="127"/>
      <c r="H54" s="48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2"/>
      <c r="P54" s="492"/>
      <c r="Q54" s="492"/>
      <c r="R54" s="492"/>
      <c r="S54" s="492"/>
      <c r="T54" s="492"/>
      <c r="U54" s="49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487" t="s">
        <v>418</v>
      </c>
      <c r="C55" s="183" t="s">
        <v>366</v>
      </c>
      <c r="D55" s="107">
        <v>5.03</v>
      </c>
      <c r="E55" s="107"/>
      <c r="F55" s="107"/>
      <c r="G55" s="127"/>
      <c r="H55" s="48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2"/>
      <c r="P55" s="492"/>
      <c r="Q55" s="492"/>
      <c r="R55" s="492"/>
      <c r="S55" s="492"/>
      <c r="T55" s="492"/>
      <c r="U55" s="49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487" t="s">
        <v>418</v>
      </c>
      <c r="C56" s="183" t="s">
        <v>367</v>
      </c>
      <c r="D56" s="107">
        <v>5.03</v>
      </c>
      <c r="E56" s="107"/>
      <c r="F56" s="107"/>
      <c r="G56" s="127"/>
      <c r="H56" s="48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2"/>
      <c r="P56" s="492"/>
      <c r="Q56" s="492"/>
      <c r="R56" s="492"/>
      <c r="S56" s="492"/>
      <c r="T56" s="492"/>
      <c r="U56" s="49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8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6"/>
      <c r="P57" s="496"/>
      <c r="Q57" s="496"/>
      <c r="R57" s="496"/>
      <c r="S57" s="496"/>
      <c r="T57" s="496"/>
      <c r="U57" s="49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8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6"/>
      <c r="P58" s="496"/>
      <c r="Q58" s="496"/>
      <c r="R58" s="496"/>
      <c r="S58" s="496"/>
      <c r="T58" s="496"/>
      <c r="U58" s="49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8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6"/>
      <c r="P59" s="496"/>
      <c r="Q59" s="496"/>
      <c r="R59" s="496"/>
      <c r="S59" s="496"/>
      <c r="T59" s="496"/>
      <c r="U59" s="49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8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6"/>
      <c r="P60" s="496"/>
      <c r="Q60" s="496"/>
      <c r="R60" s="496"/>
      <c r="S60" s="496"/>
      <c r="T60" s="496"/>
      <c r="U60" s="49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8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6"/>
      <c r="P61" s="496"/>
      <c r="Q61" s="496"/>
      <c r="R61" s="496"/>
      <c r="S61" s="496"/>
      <c r="T61" s="496"/>
      <c r="U61" s="49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8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6"/>
      <c r="P62" s="496"/>
      <c r="Q62" s="496"/>
      <c r="R62" s="496"/>
      <c r="S62" s="496"/>
      <c r="T62" s="496"/>
      <c r="U62" s="49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8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6"/>
      <c r="P63" s="496"/>
      <c r="Q63" s="496"/>
      <c r="R63" s="496"/>
      <c r="S63" s="496"/>
      <c r="T63" s="496"/>
      <c r="U63" s="49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8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6"/>
      <c r="P64" s="496"/>
      <c r="Q64" s="496"/>
      <c r="R64" s="496"/>
      <c r="S64" s="496"/>
      <c r="T64" s="496"/>
      <c r="U64" s="49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8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6"/>
      <c r="P65" s="496"/>
      <c r="Q65" s="496"/>
      <c r="R65" s="496"/>
      <c r="S65" s="496"/>
      <c r="T65" s="496"/>
      <c r="U65" s="49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8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96"/>
      <c r="P66" s="496"/>
      <c r="Q66" s="496"/>
      <c r="R66" s="496"/>
      <c r="S66" s="496"/>
      <c r="T66" s="496"/>
      <c r="U66" s="49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48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6"/>
      <c r="P67" s="496"/>
      <c r="Q67" s="496"/>
      <c r="R67" s="496"/>
      <c r="S67" s="496"/>
      <c r="T67" s="496"/>
      <c r="U67" s="49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48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6"/>
      <c r="P68" s="496"/>
      <c r="Q68" s="496"/>
      <c r="R68" s="496"/>
      <c r="S68" s="496"/>
      <c r="T68" s="496"/>
      <c r="U68" s="49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8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6"/>
      <c r="P69" s="496"/>
      <c r="Q69" s="496"/>
      <c r="R69" s="496"/>
      <c r="S69" s="496"/>
      <c r="T69" s="496"/>
      <c r="U69" s="49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8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6"/>
      <c r="P70" s="496"/>
      <c r="Q70" s="496"/>
      <c r="R70" s="496"/>
      <c r="S70" s="496"/>
      <c r="T70" s="496"/>
      <c r="U70" s="49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488">
        <f t="shared" si="7"/>
        <v>0</v>
      </c>
      <c r="I71" s="128"/>
      <c r="J71" s="129"/>
      <c r="K71" s="130"/>
      <c r="L71" s="128"/>
      <c r="M71" s="108"/>
      <c r="N71" s="129"/>
      <c r="O71" s="496"/>
      <c r="P71" s="496"/>
      <c r="Q71" s="496"/>
      <c r="R71" s="496"/>
      <c r="S71" s="496"/>
      <c r="T71" s="496"/>
      <c r="U71" s="49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48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6"/>
      <c r="P72" s="496"/>
      <c r="Q72" s="496"/>
      <c r="R72" s="496"/>
      <c r="S72" s="496"/>
      <c r="T72" s="496"/>
      <c r="U72" s="49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48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6"/>
      <c r="P73" s="496"/>
      <c r="Q73" s="496"/>
      <c r="R73" s="496"/>
      <c r="S73" s="496"/>
      <c r="T73" s="496"/>
      <c r="U73" s="49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48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6"/>
      <c r="P74" s="496"/>
      <c r="Q74" s="496"/>
      <c r="R74" s="496"/>
      <c r="S74" s="496"/>
      <c r="T74" s="496"/>
      <c r="U74" s="49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48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6"/>
      <c r="P75" s="496"/>
      <c r="Q75" s="496"/>
      <c r="R75" s="496"/>
      <c r="S75" s="496"/>
      <c r="T75" s="496"/>
      <c r="U75" s="49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48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6"/>
      <c r="P76" s="496"/>
      <c r="Q76" s="496"/>
      <c r="R76" s="496"/>
      <c r="S76" s="496"/>
      <c r="T76" s="496"/>
      <c r="U76" s="49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48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6"/>
      <c r="P77" s="496"/>
      <c r="Q77" s="496"/>
      <c r="R77" s="496"/>
      <c r="S77" s="496"/>
      <c r="T77" s="496"/>
      <c r="U77" s="49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48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6"/>
      <c r="P78" s="496"/>
      <c r="Q78" s="496"/>
      <c r="R78" s="496"/>
      <c r="S78" s="496"/>
      <c r="T78" s="496"/>
      <c r="U78" s="49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48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6"/>
      <c r="P79" s="496"/>
      <c r="Q79" s="496"/>
      <c r="R79" s="496"/>
      <c r="S79" s="496"/>
      <c r="T79" s="496"/>
      <c r="U79" s="49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48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6"/>
      <c r="P80" s="496"/>
      <c r="Q80" s="496"/>
      <c r="R80" s="496"/>
      <c r="S80" s="496"/>
      <c r="T80" s="496"/>
      <c r="U80" s="49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48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6"/>
      <c r="P81" s="496"/>
      <c r="Q81" s="496"/>
      <c r="R81" s="496"/>
      <c r="S81" s="496"/>
      <c r="T81" s="496"/>
      <c r="U81" s="49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48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6"/>
      <c r="P82" s="496"/>
      <c r="Q82" s="496"/>
      <c r="R82" s="496"/>
      <c r="S82" s="496"/>
      <c r="T82" s="496"/>
      <c r="U82" s="49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48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6"/>
      <c r="P83" s="496"/>
      <c r="Q83" s="496"/>
      <c r="R83" s="496"/>
      <c r="S83" s="496"/>
      <c r="T83" s="496"/>
      <c r="U83" s="49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48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6"/>
      <c r="P84" s="496"/>
      <c r="Q84" s="496"/>
      <c r="R84" s="496"/>
      <c r="S84" s="496"/>
      <c r="T84" s="496"/>
      <c r="U84" s="49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48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6"/>
      <c r="P85" s="496"/>
      <c r="Q85" s="496"/>
      <c r="R85" s="496"/>
      <c r="S85" s="496"/>
      <c r="T85" s="496"/>
      <c r="U85" s="496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545" t="s">
        <v>216</v>
      </c>
      <c r="B86" s="545"/>
      <c r="C86" s="497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487" t="s">
        <v>217</v>
      </c>
      <c r="C87" s="125" t="s">
        <v>179</v>
      </c>
      <c r="D87" s="107">
        <v>5.03</v>
      </c>
      <c r="E87" s="107"/>
      <c r="F87" s="107"/>
      <c r="G87" s="127"/>
      <c r="H87" s="48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6"/>
      <c r="P87" s="496"/>
      <c r="Q87" s="496"/>
      <c r="R87" s="496"/>
      <c r="S87" s="496"/>
      <c r="T87" s="496"/>
      <c r="U87" s="49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487" t="s">
        <v>217</v>
      </c>
      <c r="C88" s="125" t="s">
        <v>186</v>
      </c>
      <c r="D88" s="107">
        <v>5.03</v>
      </c>
      <c r="E88" s="107"/>
      <c r="F88" s="107"/>
      <c r="G88" s="127"/>
      <c r="H88" s="48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6"/>
      <c r="P88" s="496"/>
      <c r="Q88" s="496"/>
      <c r="R88" s="496"/>
      <c r="S88" s="496"/>
      <c r="T88" s="496"/>
      <c r="U88" s="49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487" t="s">
        <v>217</v>
      </c>
      <c r="C89" s="125" t="s">
        <v>204</v>
      </c>
      <c r="D89" s="107">
        <v>5.03</v>
      </c>
      <c r="E89" s="107"/>
      <c r="F89" s="107"/>
      <c r="G89" s="127"/>
      <c r="H89" s="48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6"/>
      <c r="P89" s="496"/>
      <c r="Q89" s="496"/>
      <c r="R89" s="496"/>
      <c r="S89" s="496"/>
      <c r="T89" s="496"/>
      <c r="U89" s="49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48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6"/>
      <c r="P90" s="496"/>
      <c r="Q90" s="496"/>
      <c r="R90" s="496"/>
      <c r="S90" s="496"/>
      <c r="T90" s="496"/>
      <c r="U90" s="49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48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6"/>
      <c r="P91" s="496"/>
      <c r="Q91" s="496"/>
      <c r="R91" s="496"/>
      <c r="S91" s="496"/>
      <c r="T91" s="496"/>
      <c r="U91" s="49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48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6"/>
      <c r="P92" s="496"/>
      <c r="Q92" s="496"/>
      <c r="R92" s="496"/>
      <c r="S92" s="496"/>
      <c r="T92" s="496"/>
      <c r="U92" s="49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48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6"/>
      <c r="P93" s="496"/>
      <c r="Q93" s="496"/>
      <c r="R93" s="496"/>
      <c r="S93" s="496"/>
      <c r="T93" s="496"/>
      <c r="U93" s="49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48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6"/>
      <c r="P94" s="496"/>
      <c r="Q94" s="496"/>
      <c r="R94" s="496"/>
      <c r="S94" s="496"/>
      <c r="T94" s="496"/>
      <c r="U94" s="496"/>
      <c r="V94" s="131"/>
      <c r="W94" s="132"/>
      <c r="X94" s="131"/>
      <c r="Y94" s="131"/>
      <c r="Z94" s="131"/>
      <c r="AA94" s="131"/>
    </row>
    <row r="95" spans="1:27" s="311" customFormat="1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>
        <v>20170218</v>
      </c>
      <c r="G95" s="150">
        <f>90+38</f>
        <v>128</v>
      </c>
      <c r="H95" s="488">
        <f t="shared" si="19"/>
        <v>643.84</v>
      </c>
      <c r="I95" s="128">
        <f>2*4</f>
        <v>8</v>
      </c>
      <c r="J95" s="128">
        <f t="array" ref="J95">IF(ISERROR(G95/I95),"",G95/I95)</f>
        <v>16</v>
      </c>
      <c r="K95" s="130">
        <f t="array" ref="K95">IF(ISERROR(G95/L95),"",G95/L95)</f>
        <v>16</v>
      </c>
      <c r="L95" s="128">
        <v>8</v>
      </c>
      <c r="M95" s="108">
        <f t="shared" si="20"/>
        <v>-8</v>
      </c>
      <c r="N95" s="128">
        <f t="shared" ref="N95:N114" si="23">SUM(O95:U95)</f>
        <v>0</v>
      </c>
      <c r="O95" s="496"/>
      <c r="P95" s="496"/>
      <c r="Q95" s="496"/>
      <c r="R95" s="496"/>
      <c r="S95" s="496"/>
      <c r="T95" s="496"/>
      <c r="U95" s="496"/>
      <c r="V95" s="131">
        <f t="shared" ref="V95:V102" si="24">SUM(X95:AA95)</f>
        <v>0</v>
      </c>
      <c r="W95" s="489">
        <f t="shared" ref="W95:W106" si="25">IF(ISERROR(V95/G95),"",V95/G95)</f>
        <v>0</v>
      </c>
      <c r="X95" s="131"/>
      <c r="Y95" s="131"/>
      <c r="Z95" s="131"/>
      <c r="AA95" s="131"/>
    </row>
    <row r="96" spans="1:27" s="311" customFormat="1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>
        <v>20170218</v>
      </c>
      <c r="G96" s="127">
        <f>1+48</f>
        <v>49</v>
      </c>
      <c r="H96" s="488">
        <f t="shared" si="19"/>
        <v>246.47</v>
      </c>
      <c r="I96" s="128">
        <v>4</v>
      </c>
      <c r="J96" s="128">
        <f t="array" ref="J96">IF(ISERROR(G96/I96),"",G96/I96)</f>
        <v>12.25</v>
      </c>
      <c r="K96" s="130">
        <f t="array" ref="K96">IF(ISERROR(G96/L96),"",G96/L96)</f>
        <v>6.125</v>
      </c>
      <c r="L96" s="128">
        <v>8</v>
      </c>
      <c r="M96" s="108">
        <f t="shared" si="20"/>
        <v>-2.125</v>
      </c>
      <c r="N96" s="128">
        <f t="shared" si="23"/>
        <v>0</v>
      </c>
      <c r="O96" s="496"/>
      <c r="P96" s="496"/>
      <c r="Q96" s="496"/>
      <c r="R96" s="496"/>
      <c r="S96" s="496"/>
      <c r="T96" s="496"/>
      <c r="U96" s="496"/>
      <c r="V96" s="131">
        <f t="shared" si="24"/>
        <v>0</v>
      </c>
      <c r="W96" s="489">
        <f t="shared" si="25"/>
        <v>0</v>
      </c>
      <c r="X96" s="131"/>
      <c r="Y96" s="131"/>
      <c r="Z96" s="131"/>
      <c r="AA96" s="131"/>
    </row>
    <row r="97" spans="1:27" s="311" customFormat="1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>
        <v>20170218</v>
      </c>
      <c r="G97" s="127">
        <v>1</v>
      </c>
      <c r="H97" s="488">
        <f t="shared" si="19"/>
        <v>5.03</v>
      </c>
      <c r="I97" s="128">
        <v>0.1</v>
      </c>
      <c r="J97" s="128">
        <f t="array" ref="J97">IF(ISERROR(G97/I97),"",G97/I97)</f>
        <v>10</v>
      </c>
      <c r="K97" s="130">
        <f t="array" ref="K97">IF(ISERROR(G97/L97),"",G97/L97)</f>
        <v>0.125</v>
      </c>
      <c r="L97" s="128">
        <v>8</v>
      </c>
      <c r="M97" s="108">
        <f t="shared" si="20"/>
        <v>-2.4999999999999994E-2</v>
      </c>
      <c r="N97" s="128">
        <f t="shared" si="23"/>
        <v>0</v>
      </c>
      <c r="O97" s="496"/>
      <c r="P97" s="496"/>
      <c r="Q97" s="496"/>
      <c r="R97" s="496"/>
      <c r="S97" s="496"/>
      <c r="T97" s="496"/>
      <c r="U97" s="496"/>
      <c r="V97" s="131">
        <f t="shared" si="24"/>
        <v>0</v>
      </c>
      <c r="W97" s="489">
        <f t="shared" si="25"/>
        <v>0</v>
      </c>
      <c r="X97" s="131"/>
      <c r="Y97" s="131"/>
      <c r="Z97" s="131"/>
      <c r="AA97" s="131"/>
    </row>
    <row r="98" spans="1:27" s="311" customFormat="1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>
        <v>20170218</v>
      </c>
      <c r="G98" s="127">
        <v>3</v>
      </c>
      <c r="H98" s="488">
        <f t="shared" si="19"/>
        <v>15.09</v>
      </c>
      <c r="I98" s="128">
        <v>0.3</v>
      </c>
      <c r="J98" s="128">
        <f t="array" ref="J98">IF(ISERROR(G98/I98),"",G98/I98)</f>
        <v>10</v>
      </c>
      <c r="K98" s="130">
        <f t="array" ref="K98">IF(ISERROR(G98/L98),"",G98/L98)</f>
        <v>0.375</v>
      </c>
      <c r="L98" s="128">
        <v>8</v>
      </c>
      <c r="M98" s="108">
        <f t="shared" si="20"/>
        <v>-7.5000000000000011E-2</v>
      </c>
      <c r="N98" s="128">
        <f t="shared" si="23"/>
        <v>0</v>
      </c>
      <c r="O98" s="496"/>
      <c r="P98" s="496"/>
      <c r="Q98" s="496"/>
      <c r="R98" s="496"/>
      <c r="S98" s="496"/>
      <c r="T98" s="496"/>
      <c r="U98" s="496"/>
      <c r="V98" s="131">
        <f t="shared" si="24"/>
        <v>0</v>
      </c>
      <c r="W98" s="489">
        <f t="shared" si="25"/>
        <v>0</v>
      </c>
      <c r="X98" s="131"/>
      <c r="Y98" s="131"/>
      <c r="Z98" s="131"/>
      <c r="AA98" s="131"/>
    </row>
    <row r="99" spans="1:27" s="311" customFormat="1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48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8">
        <f t="shared" si="23"/>
        <v>0</v>
      </c>
      <c r="O99" s="496"/>
      <c r="P99" s="496"/>
      <c r="Q99" s="496"/>
      <c r="R99" s="496"/>
      <c r="S99" s="496"/>
      <c r="T99" s="496"/>
      <c r="U99" s="496"/>
      <c r="V99" s="131">
        <f t="shared" si="24"/>
        <v>0</v>
      </c>
      <c r="W99" s="489" t="str">
        <f t="shared" si="25"/>
        <v/>
      </c>
      <c r="X99" s="131"/>
      <c r="Y99" s="131"/>
      <c r="Z99" s="131"/>
      <c r="AA99" s="131"/>
    </row>
    <row r="100" spans="1:27" s="311" customFormat="1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488">
        <f t="shared" si="19"/>
        <v>0</v>
      </c>
      <c r="I100" s="128"/>
      <c r="J100" s="128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8">
        <f t="shared" si="23"/>
        <v>0</v>
      </c>
      <c r="O100" s="496"/>
      <c r="P100" s="496"/>
      <c r="Q100" s="496"/>
      <c r="R100" s="496"/>
      <c r="S100" s="496"/>
      <c r="T100" s="496"/>
      <c r="U100" s="496"/>
      <c r="V100" s="131">
        <f t="shared" si="24"/>
        <v>0</v>
      </c>
      <c r="W100" s="489" t="str">
        <f t="shared" si="25"/>
        <v/>
      </c>
      <c r="X100" s="131"/>
      <c r="Y100" s="131"/>
      <c r="Z100" s="131"/>
      <c r="AA100" s="131"/>
    </row>
    <row r="101" spans="1:27" s="311" customFormat="1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48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8">
        <f t="shared" si="23"/>
        <v>0</v>
      </c>
      <c r="O101" s="496"/>
      <c r="P101" s="496"/>
      <c r="Q101" s="496"/>
      <c r="R101" s="496"/>
      <c r="S101" s="496"/>
      <c r="T101" s="496"/>
      <c r="U101" s="496"/>
      <c r="V101" s="131">
        <f t="shared" si="24"/>
        <v>0</v>
      </c>
      <c r="W101" s="489" t="str">
        <f t="shared" si="25"/>
        <v/>
      </c>
      <c r="X101" s="131"/>
      <c r="Y101" s="131"/>
      <c r="Z101" s="131"/>
      <c r="AA101" s="131"/>
    </row>
    <row r="102" spans="1:27" s="311" customFormat="1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48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8">
        <f t="shared" si="23"/>
        <v>0</v>
      </c>
      <c r="O102" s="496"/>
      <c r="P102" s="496"/>
      <c r="Q102" s="496"/>
      <c r="R102" s="496"/>
      <c r="S102" s="496"/>
      <c r="T102" s="496"/>
      <c r="U102" s="496"/>
      <c r="V102" s="131">
        <f t="shared" si="24"/>
        <v>0</v>
      </c>
      <c r="W102" s="489" t="str">
        <f t="shared" si="25"/>
        <v/>
      </c>
      <c r="X102" s="131"/>
      <c r="Y102" s="131"/>
      <c r="Z102" s="131"/>
      <c r="AA102" s="131"/>
    </row>
    <row r="103" spans="1:27" s="311" customFormat="1" ht="20.100000000000001" hidden="1" customHeight="1">
      <c r="A103" s="264">
        <v>30600005</v>
      </c>
      <c r="B103" s="487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8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8">
        <f t="shared" si="23"/>
        <v>0</v>
      </c>
      <c r="O103" s="496"/>
      <c r="P103" s="496"/>
      <c r="Q103" s="496"/>
      <c r="R103" s="496"/>
      <c r="S103" s="496"/>
      <c r="T103" s="496"/>
      <c r="U103" s="496"/>
      <c r="V103" s="131">
        <f>SUM(X103:AA103)</f>
        <v>0</v>
      </c>
      <c r="W103" s="489" t="str">
        <f t="shared" si="25"/>
        <v/>
      </c>
      <c r="X103" s="131"/>
      <c r="Y103" s="131"/>
      <c r="Z103" s="131"/>
      <c r="AA103" s="131"/>
    </row>
    <row r="104" spans="1:27" s="311" customFormat="1" ht="20.100000000000001" hidden="1" customHeight="1">
      <c r="A104" s="264">
        <v>30600008</v>
      </c>
      <c r="B104" s="487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88">
        <f t="shared" si="19"/>
        <v>0</v>
      </c>
      <c r="I104" s="128"/>
      <c r="J104" s="128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8">
        <f t="shared" si="23"/>
        <v>0</v>
      </c>
      <c r="O104" s="496"/>
      <c r="P104" s="496"/>
      <c r="Q104" s="496"/>
      <c r="R104" s="496"/>
      <c r="S104" s="496"/>
      <c r="T104" s="496"/>
      <c r="U104" s="496"/>
      <c r="V104" s="131">
        <f>SUM(X104:AA104)</f>
        <v>0</v>
      </c>
      <c r="W104" s="489" t="str">
        <f t="shared" si="25"/>
        <v/>
      </c>
      <c r="X104" s="131"/>
      <c r="Y104" s="131"/>
      <c r="Z104" s="131"/>
      <c r="AA104" s="131"/>
    </row>
    <row r="105" spans="1:27" s="311" customFormat="1" ht="20.100000000000001" hidden="1" customHeight="1">
      <c r="A105" s="264">
        <v>30600007</v>
      </c>
      <c r="B105" s="487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8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8">
        <f t="shared" si="23"/>
        <v>0</v>
      </c>
      <c r="O105" s="496"/>
      <c r="P105" s="496"/>
      <c r="Q105" s="496"/>
      <c r="R105" s="496"/>
      <c r="S105" s="496"/>
      <c r="T105" s="496"/>
      <c r="U105" s="496"/>
      <c r="V105" s="131">
        <f>SUM(X105:AA105)</f>
        <v>0</v>
      </c>
      <c r="W105" s="489" t="str">
        <f t="shared" si="25"/>
        <v/>
      </c>
      <c r="X105" s="131"/>
      <c r="Y105" s="131"/>
      <c r="Z105" s="131"/>
      <c r="AA105" s="131"/>
    </row>
    <row r="106" spans="1:27" s="311" customFormat="1" ht="20.100000000000001" hidden="1" customHeight="1">
      <c r="A106" s="264">
        <v>30600006</v>
      </c>
      <c r="B106" s="487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8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8">
        <f t="shared" si="23"/>
        <v>0</v>
      </c>
      <c r="O106" s="496"/>
      <c r="P106" s="496"/>
      <c r="Q106" s="496"/>
      <c r="R106" s="496"/>
      <c r="S106" s="496"/>
      <c r="T106" s="496"/>
      <c r="U106" s="496"/>
      <c r="V106" s="131">
        <f>SUM(X106:AA106)</f>
        <v>0</v>
      </c>
      <c r="W106" s="489" t="str">
        <f t="shared" si="25"/>
        <v/>
      </c>
      <c r="X106" s="131"/>
      <c r="Y106" s="131"/>
      <c r="Z106" s="131"/>
      <c r="AA106" s="131"/>
    </row>
    <row r="107" spans="1:27" s="311" customFormat="1" ht="20.100000000000001" hidden="1" customHeight="1">
      <c r="A107" s="259">
        <v>30400026</v>
      </c>
      <c r="B107" s="487" t="s">
        <v>393</v>
      </c>
      <c r="C107" s="183" t="s">
        <v>395</v>
      </c>
      <c r="D107" s="107">
        <v>5</v>
      </c>
      <c r="E107" s="107"/>
      <c r="F107" s="107"/>
      <c r="G107" s="127"/>
      <c r="H107" s="488">
        <f t="shared" si="19"/>
        <v>0</v>
      </c>
      <c r="I107" s="128"/>
      <c r="J107" s="128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8">
        <f t="shared" si="23"/>
        <v>0</v>
      </c>
      <c r="O107" s="496"/>
      <c r="P107" s="496"/>
      <c r="Q107" s="496"/>
      <c r="R107" s="496"/>
      <c r="S107" s="496"/>
      <c r="T107" s="496"/>
      <c r="U107" s="496"/>
      <c r="V107" s="131"/>
      <c r="W107" s="489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487" t="s">
        <v>393</v>
      </c>
      <c r="C108" s="183" t="s">
        <v>402</v>
      </c>
      <c r="D108" s="107">
        <v>5</v>
      </c>
      <c r="E108" s="107"/>
      <c r="F108" s="107">
        <v>20170213</v>
      </c>
      <c r="G108" s="127">
        <v>9</v>
      </c>
      <c r="H108" s="488">
        <f t="shared" si="19"/>
        <v>45</v>
      </c>
      <c r="I108" s="128">
        <v>0.5</v>
      </c>
      <c r="J108" s="128"/>
      <c r="K108" s="130">
        <f t="array" ref="K108">IF(ISERROR(G108/L108),"",G108/L108)</f>
        <v>1.8</v>
      </c>
      <c r="L108" s="128">
        <v>5</v>
      </c>
      <c r="M108" s="108">
        <f t="shared" si="20"/>
        <v>-1.3</v>
      </c>
      <c r="N108" s="128">
        <f t="shared" si="23"/>
        <v>0</v>
      </c>
      <c r="O108" s="496"/>
      <c r="P108" s="496"/>
      <c r="Q108" s="496"/>
      <c r="R108" s="496"/>
      <c r="S108" s="496"/>
      <c r="T108" s="496"/>
      <c r="U108" s="496"/>
      <c r="V108" s="131"/>
      <c r="W108" s="489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487" t="s">
        <v>404</v>
      </c>
      <c r="C109" s="183" t="s">
        <v>405</v>
      </c>
      <c r="D109" s="107">
        <v>5</v>
      </c>
      <c r="E109" s="107"/>
      <c r="F109" s="107"/>
      <c r="G109" s="127"/>
      <c r="H109" s="488">
        <f t="shared" si="19"/>
        <v>0</v>
      </c>
      <c r="I109" s="128"/>
      <c r="J109" s="128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8">
        <f t="shared" si="23"/>
        <v>0</v>
      </c>
      <c r="O109" s="496"/>
      <c r="P109" s="496"/>
      <c r="Q109" s="496"/>
      <c r="R109" s="496"/>
      <c r="S109" s="496"/>
      <c r="T109" s="496"/>
      <c r="U109" s="496"/>
      <c r="V109" s="131"/>
      <c r="W109" s="489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487" t="s">
        <v>486</v>
      </c>
      <c r="C110" s="183" t="s">
        <v>372</v>
      </c>
      <c r="D110" s="107">
        <v>5</v>
      </c>
      <c r="E110" s="107"/>
      <c r="F110" s="107"/>
      <c r="G110" s="127"/>
      <c r="H110" s="488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496"/>
      <c r="P110" s="496"/>
      <c r="Q110" s="496"/>
      <c r="R110" s="496"/>
      <c r="S110" s="496"/>
      <c r="T110" s="496"/>
      <c r="U110" s="496"/>
      <c r="V110" s="131"/>
      <c r="W110" s="489"/>
      <c r="X110" s="131"/>
      <c r="Y110" s="131"/>
      <c r="Z110" s="131"/>
      <c r="AA110" s="131"/>
    </row>
    <row r="111" spans="1:27" s="311" customFormat="1" ht="20.100000000000001" customHeight="1">
      <c r="A111" s="259">
        <v>30600009</v>
      </c>
      <c r="B111" s="487" t="s">
        <v>343</v>
      </c>
      <c r="C111" s="125" t="s">
        <v>345</v>
      </c>
      <c r="D111" s="107">
        <v>5</v>
      </c>
      <c r="E111" s="107"/>
      <c r="F111" s="107">
        <v>20170215</v>
      </c>
      <c r="G111" s="127">
        <v>30</v>
      </c>
      <c r="H111" s="488">
        <f t="shared" si="19"/>
        <v>150</v>
      </c>
      <c r="I111" s="128">
        <v>2</v>
      </c>
      <c r="J111" s="128"/>
      <c r="K111" s="130">
        <f t="array" ref="K111">IF(ISERROR(G111/L111),"",G111/L111)</f>
        <v>6</v>
      </c>
      <c r="L111" s="128">
        <v>5</v>
      </c>
      <c r="M111" s="108">
        <f t="shared" si="20"/>
        <v>-4</v>
      </c>
      <c r="N111" s="128">
        <f t="shared" si="23"/>
        <v>0</v>
      </c>
      <c r="O111" s="496"/>
      <c r="P111" s="496"/>
      <c r="Q111" s="496"/>
      <c r="R111" s="496"/>
      <c r="S111" s="496"/>
      <c r="T111" s="496"/>
      <c r="U111" s="496"/>
      <c r="V111" s="131"/>
      <c r="W111" s="489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487" t="s">
        <v>343</v>
      </c>
      <c r="C112" s="125" t="s">
        <v>347</v>
      </c>
      <c r="D112" s="107">
        <v>5</v>
      </c>
      <c r="E112" s="107"/>
      <c r="F112" s="107"/>
      <c r="G112" s="127"/>
      <c r="H112" s="488">
        <f t="shared" si="19"/>
        <v>0</v>
      </c>
      <c r="I112" s="128"/>
      <c r="J112" s="128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8">
        <f t="shared" si="23"/>
        <v>0</v>
      </c>
      <c r="O112" s="496"/>
      <c r="P112" s="496"/>
      <c r="Q112" s="496"/>
      <c r="R112" s="496"/>
      <c r="S112" s="496"/>
      <c r="T112" s="496"/>
      <c r="U112" s="496"/>
      <c r="V112" s="131"/>
      <c r="W112" s="489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8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496"/>
      <c r="P113" s="496"/>
      <c r="Q113" s="496"/>
      <c r="R113" s="496"/>
      <c r="S113" s="496"/>
      <c r="T113" s="496"/>
      <c r="U113" s="496"/>
      <c r="V113" s="131">
        <f>SUM(X113:AA113)</f>
        <v>0</v>
      </c>
      <c r="W113" s="489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8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8">
        <f t="shared" si="23"/>
        <v>0</v>
      </c>
      <c r="O114" s="496"/>
      <c r="P114" s="496"/>
      <c r="Q114" s="496"/>
      <c r="R114" s="496"/>
      <c r="S114" s="496"/>
      <c r="T114" s="496"/>
      <c r="U114" s="496"/>
      <c r="V114" s="131">
        <f>SUM(X114:AA114)</f>
        <v>0</v>
      </c>
      <c r="W114" s="489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488">
        <f t="shared" si="19"/>
        <v>0</v>
      </c>
      <c r="I115" s="128"/>
      <c r="J115" s="128"/>
      <c r="K115" s="130">
        <f t="array" ref="K115">IF(ISERROR(G115/L115),"",G115/L115)</f>
        <v>0</v>
      </c>
      <c r="L115" s="128">
        <v>24</v>
      </c>
      <c r="M115" s="108"/>
      <c r="N115" s="128"/>
      <c r="O115" s="496"/>
      <c r="P115" s="496"/>
      <c r="Q115" s="496"/>
      <c r="R115" s="496"/>
      <c r="S115" s="496"/>
      <c r="T115" s="496"/>
      <c r="U115" s="496"/>
      <c r="V115" s="131"/>
      <c r="W115" s="489"/>
      <c r="X115" s="131"/>
      <c r="Y115" s="131"/>
      <c r="Z115" s="131"/>
      <c r="AA115" s="131"/>
    </row>
    <row r="116" spans="1:27" s="311" customFormat="1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>
        <v>20170213</v>
      </c>
      <c r="G116" s="127">
        <v>4</v>
      </c>
      <c r="H116" s="488">
        <f t="shared" si="19"/>
        <v>20</v>
      </c>
      <c r="I116" s="128">
        <v>0.1</v>
      </c>
      <c r="J116" s="128"/>
      <c r="K116" s="130">
        <f t="array" ref="K116">IF(ISERROR(G116/L116),"",G116/L116)</f>
        <v>0.16666666666666666</v>
      </c>
      <c r="L116" s="128">
        <v>24</v>
      </c>
      <c r="M116" s="108"/>
      <c r="N116" s="128"/>
      <c r="O116" s="496"/>
      <c r="P116" s="496"/>
      <c r="Q116" s="496"/>
      <c r="R116" s="496"/>
      <c r="S116" s="496"/>
      <c r="T116" s="496"/>
      <c r="U116" s="496"/>
      <c r="V116" s="131"/>
      <c r="W116" s="489"/>
      <c r="X116" s="131"/>
      <c r="Y116" s="131"/>
      <c r="Z116" s="131"/>
      <c r="AA116" s="131"/>
    </row>
    <row r="117" spans="1:27" s="311" customFormat="1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>
        <v>20170213</v>
      </c>
      <c r="G117" s="127">
        <v>12</v>
      </c>
      <c r="H117" s="488">
        <f t="shared" si="19"/>
        <v>60</v>
      </c>
      <c r="I117" s="128">
        <v>0.5</v>
      </c>
      <c r="J117" s="128"/>
      <c r="K117" s="130">
        <f t="array" ref="K117">IF(ISERROR(G117/L117),"",G117/L117)</f>
        <v>0.5</v>
      </c>
      <c r="L117" s="128">
        <v>24</v>
      </c>
      <c r="M117" s="108"/>
      <c r="N117" s="128"/>
      <c r="O117" s="496"/>
      <c r="P117" s="496"/>
      <c r="Q117" s="496"/>
      <c r="R117" s="496"/>
      <c r="S117" s="496"/>
      <c r="T117" s="496"/>
      <c r="U117" s="496"/>
      <c r="V117" s="131"/>
      <c r="W117" s="489"/>
      <c r="X117" s="131"/>
      <c r="Y117" s="131"/>
      <c r="Z117" s="131"/>
      <c r="AA117" s="131"/>
    </row>
    <row r="118" spans="1:27" s="311" customFormat="1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488">
        <f t="shared" si="19"/>
        <v>0</v>
      </c>
      <c r="I118" s="128"/>
      <c r="J118" s="128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8">
        <f>SUM(O118:U118)</f>
        <v>0</v>
      </c>
      <c r="O118" s="496"/>
      <c r="P118" s="496"/>
      <c r="Q118" s="496"/>
      <c r="R118" s="496"/>
      <c r="S118" s="496"/>
      <c r="T118" s="496"/>
      <c r="U118" s="496"/>
      <c r="V118" s="131">
        <f>SUM(X118:AA118)</f>
        <v>0</v>
      </c>
      <c r="W118" s="489" t="str">
        <f t="shared" ref="W118:W142" si="26">IF(ISERROR(V118/G118),"",V118/G118)</f>
        <v/>
      </c>
      <c r="X118" s="131"/>
      <c r="Y118" s="131"/>
      <c r="Z118" s="131"/>
      <c r="AA118" s="131"/>
    </row>
    <row r="119" spans="1:27" s="311" customFormat="1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488">
        <f t="shared" si="19"/>
        <v>0</v>
      </c>
      <c r="I119" s="128"/>
      <c r="J119" s="128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8">
        <f>SUM(O119:U119)</f>
        <v>0</v>
      </c>
      <c r="O119" s="496"/>
      <c r="P119" s="496"/>
      <c r="Q119" s="496"/>
      <c r="R119" s="496"/>
      <c r="S119" s="496"/>
      <c r="T119" s="496"/>
      <c r="U119" s="496"/>
      <c r="V119" s="131">
        <f>SUM(X119:AA119)</f>
        <v>0</v>
      </c>
      <c r="W119" s="489" t="str">
        <f t="shared" si="26"/>
        <v/>
      </c>
      <c r="X119" s="131"/>
      <c r="Y119" s="131"/>
      <c r="Z119" s="131"/>
      <c r="AA119" s="131"/>
    </row>
    <row r="120" spans="1:27" s="311" customFormat="1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>
        <v>20170216</v>
      </c>
      <c r="G120" s="127">
        <f>20+100+27+39</f>
        <v>186</v>
      </c>
      <c r="H120" s="488">
        <f t="shared" si="19"/>
        <v>941.16</v>
      </c>
      <c r="I120" s="128">
        <v>18</v>
      </c>
      <c r="J120" s="128">
        <f t="array" ref="J120">IF(ISERROR(G120/I120),"",G120/I120)</f>
        <v>10.333333333333334</v>
      </c>
      <c r="K120" s="488">
        <f t="array" ref="K120">IF(ISERROR(G120/L120),"",G120/L120)</f>
        <v>20.666666666666668</v>
      </c>
      <c r="L120" s="128">
        <v>9</v>
      </c>
      <c r="M120" s="108">
        <f>IF(ISERROR(I120-K120),"",I120-K120)</f>
        <v>-2.6666666666666679</v>
      </c>
      <c r="N120" s="128">
        <f>SUM(O120:U120)</f>
        <v>0</v>
      </c>
      <c r="O120" s="496"/>
      <c r="P120" s="496"/>
      <c r="Q120" s="496"/>
      <c r="R120" s="496"/>
      <c r="S120" s="496"/>
      <c r="T120" s="496"/>
      <c r="U120" s="496"/>
      <c r="V120" s="131">
        <f>SUM(X120:AA120)</f>
        <v>0</v>
      </c>
      <c r="W120" s="489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37" t="s">
        <v>224</v>
      </c>
      <c r="B121" s="538"/>
      <c r="C121" s="497" t="s">
        <v>202</v>
      </c>
      <c r="D121" s="141"/>
      <c r="E121" s="141"/>
      <c r="F121" s="141"/>
      <c r="G121" s="143">
        <f>SUM(G87:G120)</f>
        <v>422</v>
      </c>
      <c r="H121" s="144">
        <f>SUM(H87:H120)</f>
        <v>2126.59</v>
      </c>
      <c r="I121" s="144">
        <f>SUM(I87:I120)</f>
        <v>33.5</v>
      </c>
      <c r="J121" s="129">
        <f t="array" ref="J121">IF(ISERROR(G121/I121),"",G121/I121)</f>
        <v>12.597014925373134</v>
      </c>
      <c r="K121" s="144">
        <f>SUM(K87:K120)</f>
        <v>51.75833333333334</v>
      </c>
      <c r="L121" s="145"/>
      <c r="M121" s="148">
        <f t="shared" ref="M121:V121" si="27">SUM(M87:M120)</f>
        <v>-18.19166666666667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>
        <f t="shared" si="26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8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6"/>
      <c r="P122" s="496"/>
      <c r="Q122" s="496"/>
      <c r="R122" s="496"/>
      <c r="S122" s="496"/>
      <c r="T122" s="496"/>
      <c r="U122" s="49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8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96"/>
      <c r="P123" s="496"/>
      <c r="Q123" s="496"/>
      <c r="R123" s="496"/>
      <c r="S123" s="496"/>
      <c r="T123" s="496"/>
      <c r="U123" s="49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8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6"/>
      <c r="P124" s="496"/>
      <c r="Q124" s="496"/>
      <c r="R124" s="496"/>
      <c r="S124" s="496"/>
      <c r="T124" s="496"/>
      <c r="U124" s="49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48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6"/>
      <c r="P125" s="496"/>
      <c r="Q125" s="496"/>
      <c r="R125" s="496"/>
      <c r="S125" s="496"/>
      <c r="T125" s="496"/>
      <c r="U125" s="49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493" t="s">
        <v>203</v>
      </c>
      <c r="D126" s="107">
        <v>5.03</v>
      </c>
      <c r="E126" s="107"/>
      <c r="F126" s="107"/>
      <c r="G126" s="127"/>
      <c r="H126" s="48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6"/>
      <c r="P126" s="496"/>
      <c r="Q126" s="496"/>
      <c r="R126" s="496"/>
      <c r="S126" s="496"/>
      <c r="T126" s="496"/>
      <c r="U126" s="49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48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6"/>
      <c r="P127" s="496"/>
      <c r="Q127" s="496"/>
      <c r="R127" s="496"/>
      <c r="S127" s="496"/>
      <c r="T127" s="496"/>
      <c r="U127" s="49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48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6"/>
      <c r="P128" s="496"/>
      <c r="Q128" s="496"/>
      <c r="R128" s="496"/>
      <c r="S128" s="496"/>
      <c r="T128" s="496"/>
      <c r="U128" s="49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493" t="s">
        <v>228</v>
      </c>
      <c r="D129" s="107">
        <v>5.03</v>
      </c>
      <c r="E129" s="107"/>
      <c r="F129" s="107"/>
      <c r="G129" s="127"/>
      <c r="H129" s="48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6"/>
      <c r="P129" s="496"/>
      <c r="Q129" s="496"/>
      <c r="R129" s="496"/>
      <c r="S129" s="496"/>
      <c r="T129" s="496"/>
      <c r="U129" s="49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493" t="s">
        <v>212</v>
      </c>
      <c r="D130" s="107">
        <v>5.03</v>
      </c>
      <c r="E130" s="107"/>
      <c r="F130" s="107"/>
      <c r="G130" s="127"/>
      <c r="H130" s="48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6"/>
      <c r="P130" s="496"/>
      <c r="Q130" s="496"/>
      <c r="R130" s="496"/>
      <c r="S130" s="496"/>
      <c r="T130" s="496"/>
      <c r="U130" s="49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493" t="s">
        <v>203</v>
      </c>
      <c r="D131" s="107">
        <v>5.03</v>
      </c>
      <c r="E131" s="107"/>
      <c r="F131" s="107"/>
      <c r="G131" s="127"/>
      <c r="H131" s="48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6"/>
      <c r="P131" s="496"/>
      <c r="Q131" s="496"/>
      <c r="R131" s="496"/>
      <c r="S131" s="496"/>
      <c r="T131" s="496"/>
      <c r="U131" s="49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493" t="s">
        <v>186</v>
      </c>
      <c r="D132" s="107">
        <v>5.03</v>
      </c>
      <c r="E132" s="107"/>
      <c r="F132" s="107"/>
      <c r="G132" s="127"/>
      <c r="H132" s="48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6"/>
      <c r="P132" s="496"/>
      <c r="Q132" s="496"/>
      <c r="R132" s="496"/>
      <c r="S132" s="496"/>
      <c r="T132" s="496"/>
      <c r="U132" s="49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493" t="s">
        <v>228</v>
      </c>
      <c r="D133" s="107">
        <v>5.03</v>
      </c>
      <c r="E133" s="107"/>
      <c r="F133" s="107"/>
      <c r="G133" s="127"/>
      <c r="H133" s="48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6"/>
      <c r="P133" s="496"/>
      <c r="Q133" s="496"/>
      <c r="R133" s="496"/>
      <c r="S133" s="496"/>
      <c r="T133" s="496"/>
      <c r="U133" s="49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493" t="s">
        <v>199</v>
      </c>
      <c r="D134" s="107">
        <v>5.03</v>
      </c>
      <c r="E134" s="107"/>
      <c r="F134" s="107"/>
      <c r="G134" s="127"/>
      <c r="H134" s="48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6"/>
      <c r="P134" s="496"/>
      <c r="Q134" s="496"/>
      <c r="R134" s="496"/>
      <c r="S134" s="496"/>
      <c r="T134" s="496"/>
      <c r="U134" s="49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8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96"/>
      <c r="P135" s="496"/>
      <c r="Q135" s="496"/>
      <c r="R135" s="496"/>
      <c r="S135" s="496"/>
      <c r="T135" s="496"/>
      <c r="U135" s="49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8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96"/>
      <c r="P136" s="496"/>
      <c r="Q136" s="496"/>
      <c r="R136" s="496"/>
      <c r="S136" s="496"/>
      <c r="T136" s="496"/>
      <c r="U136" s="49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37" t="s">
        <v>231</v>
      </c>
      <c r="B137" s="538"/>
      <c r="C137" s="497" t="s">
        <v>202</v>
      </c>
      <c r="D137" s="141"/>
      <c r="E137" s="141"/>
      <c r="F137" s="141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8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6"/>
      <c r="P138" s="496"/>
      <c r="Q138" s="496"/>
      <c r="R138" s="496"/>
      <c r="S138" s="496"/>
      <c r="T138" s="496"/>
      <c r="U138" s="49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8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6"/>
      <c r="P139" s="496"/>
      <c r="Q139" s="496"/>
      <c r="R139" s="496"/>
      <c r="S139" s="496"/>
      <c r="T139" s="496"/>
      <c r="U139" s="49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8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6"/>
      <c r="P140" s="496"/>
      <c r="Q140" s="496"/>
      <c r="R140" s="496"/>
      <c r="S140" s="496"/>
      <c r="T140" s="496"/>
      <c r="U140" s="49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8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6"/>
      <c r="P141" s="496"/>
      <c r="Q141" s="496"/>
      <c r="R141" s="496"/>
      <c r="S141" s="496"/>
      <c r="T141" s="496"/>
      <c r="U141" s="49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8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6"/>
      <c r="P142" s="496"/>
      <c r="Q142" s="496"/>
      <c r="R142" s="496"/>
      <c r="S142" s="496"/>
      <c r="T142" s="496"/>
      <c r="U142" s="49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48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6"/>
      <c r="P143" s="496"/>
      <c r="Q143" s="496"/>
      <c r="R143" s="496"/>
      <c r="S143" s="496"/>
      <c r="T143" s="496"/>
      <c r="U143" s="49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48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6"/>
      <c r="P144" s="496"/>
      <c r="Q144" s="496"/>
      <c r="R144" s="496"/>
      <c r="S144" s="496"/>
      <c r="T144" s="496"/>
      <c r="U144" s="49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48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6"/>
      <c r="P145" s="496"/>
      <c r="Q145" s="496"/>
      <c r="R145" s="496"/>
      <c r="S145" s="496"/>
      <c r="T145" s="496"/>
      <c r="U145" s="49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8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6"/>
      <c r="P146" s="496"/>
      <c r="Q146" s="496"/>
      <c r="R146" s="496"/>
      <c r="S146" s="496"/>
      <c r="T146" s="496"/>
      <c r="U146" s="49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8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6"/>
      <c r="P147" s="496"/>
      <c r="Q147" s="496"/>
      <c r="R147" s="496"/>
      <c r="S147" s="496"/>
      <c r="T147" s="496"/>
      <c r="U147" s="49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37" t="s">
        <v>234</v>
      </c>
      <c r="B148" s="538"/>
      <c r="C148" s="497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494"/>
      <c r="D149" s="107">
        <v>3.65</v>
      </c>
      <c r="E149" s="107"/>
      <c r="F149" s="105"/>
      <c r="G149" s="127"/>
      <c r="H149" s="488">
        <f t="shared" ref="H149:H162" si="40">D149*G149</f>
        <v>0</v>
      </c>
      <c r="I149" s="128"/>
      <c r="J149" s="129" t="str">
        <f t="array" ref="J149">IF(ISERROR(G149/I149),"",G149/I149)</f>
        <v/>
      </c>
      <c r="K149" s="48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6"/>
      <c r="P149" s="496"/>
      <c r="Q149" s="496"/>
      <c r="R149" s="496"/>
      <c r="S149" s="496"/>
      <c r="T149" s="496"/>
      <c r="U149" s="49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494"/>
      <c r="D150" s="107">
        <v>6.58</v>
      </c>
      <c r="E150" s="107"/>
      <c r="F150" s="107"/>
      <c r="G150" s="127"/>
      <c r="H150" s="48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6"/>
      <c r="P150" s="496"/>
      <c r="Q150" s="496"/>
      <c r="R150" s="496"/>
      <c r="S150" s="496"/>
      <c r="T150" s="496"/>
      <c r="U150" s="49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494"/>
      <c r="D151" s="107">
        <v>7.8</v>
      </c>
      <c r="E151" s="107"/>
      <c r="F151" s="107"/>
      <c r="G151" s="127"/>
      <c r="H151" s="48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6"/>
      <c r="P151" s="496"/>
      <c r="Q151" s="496"/>
      <c r="R151" s="496"/>
      <c r="S151" s="496"/>
      <c r="T151" s="496"/>
      <c r="U151" s="49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494"/>
      <c r="D152" s="107">
        <v>4.4000000000000004</v>
      </c>
      <c r="E152" s="107"/>
      <c r="F152" s="107"/>
      <c r="G152" s="127"/>
      <c r="H152" s="48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6"/>
      <c r="P152" s="496"/>
      <c r="Q152" s="496"/>
      <c r="R152" s="496"/>
      <c r="S152" s="496"/>
      <c r="T152" s="496"/>
      <c r="U152" s="49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48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6"/>
      <c r="P153" s="496"/>
      <c r="Q153" s="496"/>
      <c r="R153" s="496"/>
      <c r="S153" s="496"/>
      <c r="T153" s="496"/>
      <c r="U153" s="49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494" t="s">
        <v>239</v>
      </c>
      <c r="C154" s="494" t="s">
        <v>179</v>
      </c>
      <c r="D154" s="107">
        <v>6.04</v>
      </c>
      <c r="E154" s="107"/>
      <c r="F154" s="107"/>
      <c r="G154" s="127"/>
      <c r="H154" s="48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6"/>
      <c r="P154" s="496"/>
      <c r="Q154" s="496"/>
      <c r="R154" s="496"/>
      <c r="S154" s="496"/>
      <c r="T154" s="496"/>
      <c r="U154" s="49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494" t="s">
        <v>239</v>
      </c>
      <c r="C155" s="494" t="s">
        <v>186</v>
      </c>
      <c r="D155" s="107">
        <v>6.04</v>
      </c>
      <c r="E155" s="107"/>
      <c r="F155" s="107"/>
      <c r="G155" s="127"/>
      <c r="H155" s="48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6"/>
      <c r="P155" s="496"/>
      <c r="Q155" s="496"/>
      <c r="R155" s="496"/>
      <c r="S155" s="496"/>
      <c r="T155" s="496"/>
      <c r="U155" s="49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494" t="s">
        <v>440</v>
      </c>
      <c r="C156" s="494" t="s">
        <v>179</v>
      </c>
      <c r="D156" s="107">
        <v>6</v>
      </c>
      <c r="E156" s="107"/>
      <c r="F156" s="107"/>
      <c r="G156" s="127"/>
      <c r="H156" s="488">
        <f t="shared" si="40"/>
        <v>0</v>
      </c>
      <c r="I156" s="128"/>
      <c r="J156" s="129"/>
      <c r="K156" s="130"/>
      <c r="L156" s="128"/>
      <c r="M156" s="108"/>
      <c r="N156" s="129"/>
      <c r="O156" s="496"/>
      <c r="P156" s="496"/>
      <c r="Q156" s="496"/>
      <c r="R156" s="496"/>
      <c r="S156" s="496"/>
      <c r="T156" s="496"/>
      <c r="U156" s="49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494" t="s">
        <v>440</v>
      </c>
      <c r="C157" s="494" t="s">
        <v>60</v>
      </c>
      <c r="D157" s="107">
        <v>6</v>
      </c>
      <c r="E157" s="107"/>
      <c r="F157" s="107"/>
      <c r="G157" s="127"/>
      <c r="H157" s="48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6"/>
      <c r="P157" s="496"/>
      <c r="Q157" s="496"/>
      <c r="R157" s="496"/>
      <c r="S157" s="496"/>
      <c r="T157" s="496"/>
      <c r="U157" s="49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487" t="s">
        <v>240</v>
      </c>
      <c r="C158" s="125"/>
      <c r="D158" s="107">
        <v>7.3</v>
      </c>
      <c r="E158" s="107"/>
      <c r="F158" s="107"/>
      <c r="G158" s="127"/>
      <c r="H158" s="48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6"/>
      <c r="P158" s="496"/>
      <c r="Q158" s="496"/>
      <c r="R158" s="496"/>
      <c r="S158" s="496"/>
      <c r="T158" s="496"/>
      <c r="U158" s="49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487" t="s">
        <v>241</v>
      </c>
      <c r="C159" s="125"/>
      <c r="D159" s="107">
        <f>78*120/1000</f>
        <v>9.36</v>
      </c>
      <c r="E159" s="107"/>
      <c r="F159" s="107"/>
      <c r="G159" s="127"/>
      <c r="H159" s="48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6"/>
      <c r="P159" s="496"/>
      <c r="Q159" s="496"/>
      <c r="R159" s="496"/>
      <c r="S159" s="496"/>
      <c r="T159" s="496"/>
      <c r="U159" s="49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487" t="s">
        <v>242</v>
      </c>
      <c r="C160" s="125"/>
      <c r="D160" s="107">
        <v>4.5</v>
      </c>
      <c r="E160" s="107"/>
      <c r="F160" s="107"/>
      <c r="G160" s="127"/>
      <c r="H160" s="488">
        <f t="shared" si="40"/>
        <v>0</v>
      </c>
      <c r="I160" s="128"/>
      <c r="J160" s="129"/>
      <c r="K160" s="130"/>
      <c r="L160" s="128"/>
      <c r="M160" s="108"/>
      <c r="N160" s="129"/>
      <c r="O160" s="496"/>
      <c r="P160" s="496"/>
      <c r="Q160" s="496"/>
      <c r="R160" s="496"/>
      <c r="S160" s="496"/>
      <c r="T160" s="496"/>
      <c r="U160" s="49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487" t="s">
        <v>243</v>
      </c>
      <c r="C161" s="125"/>
      <c r="D161" s="107">
        <v>4.5</v>
      </c>
      <c r="E161" s="107"/>
      <c r="F161" s="107"/>
      <c r="G161" s="127"/>
      <c r="H161" s="488">
        <f t="shared" si="40"/>
        <v>0</v>
      </c>
      <c r="I161" s="128"/>
      <c r="J161" s="129"/>
      <c r="K161" s="130"/>
      <c r="L161" s="128"/>
      <c r="M161" s="108"/>
      <c r="N161" s="129"/>
      <c r="O161" s="496"/>
      <c r="P161" s="496"/>
      <c r="Q161" s="496"/>
      <c r="R161" s="496"/>
      <c r="S161" s="496"/>
      <c r="T161" s="496"/>
      <c r="U161" s="49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488">
        <f t="shared" si="40"/>
        <v>0</v>
      </c>
      <c r="I162" s="128"/>
      <c r="J162" s="129"/>
      <c r="K162" s="130"/>
      <c r="L162" s="128"/>
      <c r="M162" s="108"/>
      <c r="N162" s="129"/>
      <c r="O162" s="496"/>
      <c r="P162" s="496"/>
      <c r="Q162" s="496"/>
      <c r="R162" s="496"/>
      <c r="S162" s="496"/>
      <c r="T162" s="496"/>
      <c r="U162" s="49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537" t="s">
        <v>244</v>
      </c>
      <c r="B163" s="538"/>
      <c r="C163" s="497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539" t="s">
        <v>246</v>
      </c>
      <c r="B164" s="540"/>
      <c r="C164" s="540"/>
      <c r="D164" s="540"/>
      <c r="E164" s="540"/>
      <c r="F164" s="541"/>
      <c r="G164" s="152">
        <f>SUM(G28,G86,G121,G137,G148,G163)</f>
        <v>522</v>
      </c>
      <c r="H164" s="152">
        <f>SUM(H28,H86,H121,H137,H148,H163)</f>
        <v>2635.59</v>
      </c>
      <c r="I164" s="152">
        <f>SUM(I28,I86,I121,I137,I148,I163)</f>
        <v>37.5</v>
      </c>
      <c r="J164" s="153">
        <f t="array" ref="J164">IF(ISERROR(G164/I164),"",G164/I164)</f>
        <v>13.92</v>
      </c>
      <c r="K164" s="152">
        <f>SUM(K28,K86,K121,K137,K148,K163)</f>
        <v>56.106159420289863</v>
      </c>
      <c r="L164" s="153">
        <f>IF(ISERROR(G164/K164),"",G164/K164)</f>
        <v>9.3037913375911341</v>
      </c>
      <c r="M164" s="152">
        <f t="shared" ref="M164:AA164" si="42">SUM(M28,M86,M121,M137,M148,M163)</f>
        <v>-18.539492753623193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542" t="s">
        <v>471</v>
      </c>
      <c r="B165" s="490" t="s">
        <v>247</v>
      </c>
      <c r="C165" s="525" t="s">
        <v>248</v>
      </c>
      <c r="D165" s="526"/>
      <c r="E165" s="533" t="s">
        <v>249</v>
      </c>
      <c r="F165" s="533"/>
      <c r="G165" s="503" t="s">
        <v>250</v>
      </c>
      <c r="H165" s="503"/>
      <c r="I165" s="533" t="s">
        <v>251</v>
      </c>
      <c r="J165" s="533"/>
      <c r="K165" s="533" t="s">
        <v>252</v>
      </c>
      <c r="L165" s="533"/>
      <c r="M165" s="533" t="s">
        <v>253</v>
      </c>
      <c r="N165" s="533"/>
      <c r="O165" s="533" t="s">
        <v>254</v>
      </c>
      <c r="P165" s="503" t="s">
        <v>255</v>
      </c>
      <c r="Q165" s="503"/>
      <c r="R165" s="503" t="s">
        <v>252</v>
      </c>
      <c r="S165" s="503"/>
      <c r="T165" s="503" t="s">
        <v>256</v>
      </c>
      <c r="U165" s="503"/>
      <c r="V165" s="503" t="s">
        <v>257</v>
      </c>
      <c r="W165" s="503"/>
      <c r="X165" s="503" t="s">
        <v>252</v>
      </c>
      <c r="Y165" s="503"/>
      <c r="Z165" s="503" t="s">
        <v>256</v>
      </c>
      <c r="AA165" s="503"/>
    </row>
    <row r="166" spans="1:27" ht="20.100000000000001" customHeight="1">
      <c r="A166" s="543"/>
      <c r="B166" s="490" t="s">
        <v>258</v>
      </c>
      <c r="C166" s="525">
        <v>1</v>
      </c>
      <c r="D166" s="526"/>
      <c r="E166" s="536">
        <f>C166*11</f>
        <v>11</v>
      </c>
      <c r="F166" s="536"/>
      <c r="G166" s="503">
        <v>1</v>
      </c>
      <c r="H166" s="503"/>
      <c r="I166" s="536">
        <f>G166*11</f>
        <v>11</v>
      </c>
      <c r="J166" s="536"/>
      <c r="K166" s="536">
        <f>E166-I166</f>
        <v>0</v>
      </c>
      <c r="L166" s="536"/>
      <c r="M166" s="534">
        <f>IF(ISERROR(K166/E166),"",K166/E166)</f>
        <v>0</v>
      </c>
      <c r="N166" s="534"/>
      <c r="O166" s="533"/>
      <c r="P166" s="503" t="s">
        <v>201</v>
      </c>
      <c r="Q166" s="503"/>
      <c r="R166" s="532">
        <f>SUM(O28:U28)</f>
        <v>0</v>
      </c>
      <c r="S166" s="532"/>
      <c r="T166" s="527" t="str">
        <f t="array" ref="T166">IF(ISERROR(R166/R173),"",R166/R173)</f>
        <v/>
      </c>
      <c r="U166" s="527"/>
      <c r="V166" s="503" t="s">
        <v>259</v>
      </c>
      <c r="W166" s="503"/>
      <c r="X166" s="530">
        <f>SUM(P27,P85,P120,P136,P147,P161)</f>
        <v>0</v>
      </c>
      <c r="Y166" s="530"/>
      <c r="Z166" s="527" t="str">
        <f t="array" ref="Z166">IF(ISERROR(X166/X173),"",X166/X173)</f>
        <v/>
      </c>
      <c r="AA166" s="527"/>
    </row>
    <row r="167" spans="1:27" ht="20.100000000000001" customHeight="1">
      <c r="A167" s="543"/>
      <c r="B167" s="490" t="s">
        <v>260</v>
      </c>
      <c r="C167" s="525">
        <v>1</v>
      </c>
      <c r="D167" s="526"/>
      <c r="E167" s="536">
        <f>C167*11</f>
        <v>11</v>
      </c>
      <c r="F167" s="536"/>
      <c r="G167" s="503">
        <v>1</v>
      </c>
      <c r="H167" s="503"/>
      <c r="I167" s="536">
        <f>G167*11</f>
        <v>11</v>
      </c>
      <c r="J167" s="536"/>
      <c r="K167" s="536">
        <f>E167-I167</f>
        <v>0</v>
      </c>
      <c r="L167" s="536"/>
      <c r="M167" s="534">
        <f>IF(ISERROR(K167/E167),"",K167/E167)</f>
        <v>0</v>
      </c>
      <c r="N167" s="534"/>
      <c r="O167" s="533"/>
      <c r="P167" s="503" t="s">
        <v>216</v>
      </c>
      <c r="Q167" s="503"/>
      <c r="R167" s="532">
        <f>SUM(O86:U86)</f>
        <v>0</v>
      </c>
      <c r="S167" s="532"/>
      <c r="T167" s="527" t="str">
        <f>IF(ISERROR(R167/R173),"",R167/R173)</f>
        <v/>
      </c>
      <c r="U167" s="527"/>
      <c r="V167" s="503" t="s">
        <v>261</v>
      </c>
      <c r="W167" s="503"/>
      <c r="X167" s="530">
        <f>SUM(P28,P86,P121,P137,P148,P163)</f>
        <v>0</v>
      </c>
      <c r="Y167" s="530"/>
      <c r="Z167" s="527" t="str">
        <f>IF(ISERROR(X167/X173),"",X167/X173)</f>
        <v/>
      </c>
      <c r="AA167" s="527"/>
    </row>
    <row r="168" spans="1:27" ht="20.100000000000001" customHeight="1">
      <c r="A168" s="543"/>
      <c r="B168" s="490" t="s">
        <v>262</v>
      </c>
      <c r="C168" s="525">
        <v>1</v>
      </c>
      <c r="D168" s="526"/>
      <c r="E168" s="536">
        <f>C168*8</f>
        <v>8</v>
      </c>
      <c r="F168" s="536"/>
      <c r="G168" s="503">
        <v>1</v>
      </c>
      <c r="H168" s="503"/>
      <c r="I168" s="536">
        <f>G168*8</f>
        <v>8</v>
      </c>
      <c r="J168" s="536"/>
      <c r="K168" s="536">
        <f>E168-I168</f>
        <v>0</v>
      </c>
      <c r="L168" s="536"/>
      <c r="M168" s="534">
        <f>IF(ISERROR(K168/E168),"",K168/E168)</f>
        <v>0</v>
      </c>
      <c r="N168" s="534"/>
      <c r="O168" s="533"/>
      <c r="P168" s="503" t="s">
        <v>224</v>
      </c>
      <c r="Q168" s="503"/>
      <c r="R168" s="532">
        <f>SUM(O121:U121)</f>
        <v>0</v>
      </c>
      <c r="S168" s="532"/>
      <c r="T168" s="527" t="str">
        <f>IF(ISERROR(R168/R173),"",R168/R173)</f>
        <v/>
      </c>
      <c r="U168" s="527"/>
      <c r="V168" s="503" t="s">
        <v>263</v>
      </c>
      <c r="W168" s="503"/>
      <c r="X168" s="530">
        <f>SUM(P29,P87,P122,P138,P149,P164)</f>
        <v>0</v>
      </c>
      <c r="Y168" s="530"/>
      <c r="Z168" s="527" t="str">
        <f>IF(ISERROR(X168/X173),"",X168/X173)</f>
        <v/>
      </c>
      <c r="AA168" s="527"/>
    </row>
    <row r="169" spans="1:27" ht="20.100000000000001" customHeight="1">
      <c r="A169" s="543"/>
      <c r="B169" s="490" t="s">
        <v>264</v>
      </c>
      <c r="C169" s="525">
        <v>1</v>
      </c>
      <c r="D169" s="526"/>
      <c r="E169" s="536">
        <f>C169*11</f>
        <v>11</v>
      </c>
      <c r="F169" s="536"/>
      <c r="G169" s="503">
        <v>1</v>
      </c>
      <c r="H169" s="503"/>
      <c r="I169" s="536">
        <f>G169*11</f>
        <v>11</v>
      </c>
      <c r="J169" s="536"/>
      <c r="K169" s="536">
        <f>E169-I169</f>
        <v>0</v>
      </c>
      <c r="L169" s="536"/>
      <c r="M169" s="534">
        <f>IF(ISERROR(K169/E169),"",K169/E169)</f>
        <v>0</v>
      </c>
      <c r="N169" s="534"/>
      <c r="O169" s="533"/>
      <c r="P169" s="503" t="s">
        <v>231</v>
      </c>
      <c r="Q169" s="503"/>
      <c r="R169" s="532">
        <f>SUM(O137:U137)</f>
        <v>0</v>
      </c>
      <c r="S169" s="532"/>
      <c r="T169" s="527" t="str">
        <f>IF(ISERROR(R169/R173),"",R169/R173)</f>
        <v/>
      </c>
      <c r="U169" s="527"/>
      <c r="V169" s="503" t="s">
        <v>265</v>
      </c>
      <c r="W169" s="503"/>
      <c r="X169" s="530">
        <f>SUM(P31,P88,P123,P139,P150,P165)</f>
        <v>0</v>
      </c>
      <c r="Y169" s="530"/>
      <c r="Z169" s="527" t="str">
        <f>IF(ISERROR(X169/X173),"",X169/X173)</f>
        <v/>
      </c>
      <c r="AA169" s="527"/>
    </row>
    <row r="170" spans="1:27" ht="20.100000000000001" customHeight="1">
      <c r="A170" s="544"/>
      <c r="B170" s="490" t="s">
        <v>266</v>
      </c>
      <c r="C170" s="535">
        <f>SUM(C166:D169)</f>
        <v>4</v>
      </c>
      <c r="D170" s="509"/>
      <c r="E170" s="536">
        <f>SUM(E166:F169)</f>
        <v>41</v>
      </c>
      <c r="F170" s="536"/>
      <c r="G170" s="503">
        <f>SUM(G166:H169)</f>
        <v>4</v>
      </c>
      <c r="H170" s="503"/>
      <c r="I170" s="536">
        <f>SUM(I166:J169)</f>
        <v>41</v>
      </c>
      <c r="J170" s="536"/>
      <c r="K170" s="536">
        <f>SUM(K166:L169)</f>
        <v>0</v>
      </c>
      <c r="L170" s="536"/>
      <c r="M170" s="534">
        <f>IF(ISERROR(K170/E170),"",K170/E170)</f>
        <v>0</v>
      </c>
      <c r="N170" s="534"/>
      <c r="O170" s="533"/>
      <c r="P170" s="503" t="s">
        <v>234</v>
      </c>
      <c r="Q170" s="503"/>
      <c r="R170" s="532">
        <f>SUM(O148:U148)</f>
        <v>0</v>
      </c>
      <c r="S170" s="532"/>
      <c r="T170" s="527" t="str">
        <f>IF(ISERROR(R170/R173),"",R170/R173)</f>
        <v/>
      </c>
      <c r="U170" s="527"/>
      <c r="V170" s="503" t="s">
        <v>267</v>
      </c>
      <c r="W170" s="503"/>
      <c r="X170" s="530">
        <f>SUM(P32,P89,P124,P140,P151,P166)</f>
        <v>0</v>
      </c>
      <c r="Y170" s="530"/>
      <c r="Z170" s="527" t="str">
        <f>IF(ISERROR(X170/X173),"",X170/X173)</f>
        <v/>
      </c>
      <c r="AA170" s="527"/>
    </row>
    <row r="171" spans="1:27" ht="20.100000000000001" customHeight="1">
      <c r="A171" s="267" t="s">
        <v>472</v>
      </c>
      <c r="B171" s="490">
        <f>G164</f>
        <v>522</v>
      </c>
      <c r="C171" s="513" t="s">
        <v>269</v>
      </c>
      <c r="D171" s="512"/>
      <c r="E171" s="503">
        <f>H164</f>
        <v>2635.59</v>
      </c>
      <c r="F171" s="503"/>
      <c r="G171" s="503" t="s">
        <v>270</v>
      </c>
      <c r="H171" s="503"/>
      <c r="I171" s="531">
        <f>L164</f>
        <v>9.3037913375911341</v>
      </c>
      <c r="J171" s="531"/>
      <c r="K171" s="533" t="s">
        <v>271</v>
      </c>
      <c r="L171" s="533"/>
      <c r="M171" s="531">
        <f>J164</f>
        <v>13.92</v>
      </c>
      <c r="N171" s="531"/>
      <c r="O171" s="533"/>
      <c r="P171" s="503" t="s">
        <v>244</v>
      </c>
      <c r="Q171" s="503"/>
      <c r="R171" s="532">
        <f>SUM(O163:U163)</f>
        <v>0</v>
      </c>
      <c r="S171" s="532"/>
      <c r="T171" s="527" t="str">
        <f>IF(ISERROR(R171/R173),"",R171/R173)</f>
        <v/>
      </c>
      <c r="U171" s="527"/>
      <c r="V171" s="503" t="s">
        <v>272</v>
      </c>
      <c r="W171" s="503"/>
      <c r="X171" s="530">
        <f>SUM(P33,P90,P125,P141,P152,P167)</f>
        <v>0</v>
      </c>
      <c r="Y171" s="530"/>
      <c r="Z171" s="527" t="str">
        <f>IF(ISERROR(X171/X173),"",X171/X173)</f>
        <v/>
      </c>
      <c r="AA171" s="527"/>
    </row>
    <row r="172" spans="1:27" ht="20.100000000000001" customHeight="1">
      <c r="A172" s="268" t="s">
        <v>473</v>
      </c>
      <c r="B172" s="490">
        <f>I164+C170</f>
        <v>41.5</v>
      </c>
      <c r="C172" s="510" t="s">
        <v>251</v>
      </c>
      <c r="D172" s="511"/>
      <c r="E172" s="528">
        <f>K164+I170</f>
        <v>97.106159420289856</v>
      </c>
      <c r="F172" s="528"/>
      <c r="G172" s="503" t="s">
        <v>274</v>
      </c>
      <c r="H172" s="503"/>
      <c r="I172" s="531">
        <f>B172-E172</f>
        <v>-55.606159420289856</v>
      </c>
      <c r="J172" s="531"/>
      <c r="K172" s="533" t="s">
        <v>275</v>
      </c>
      <c r="L172" s="533"/>
      <c r="M172" s="534">
        <f>IF(ISERROR(I172/E172),"",I172/E172)</f>
        <v>-0.57263267080328195</v>
      </c>
      <c r="N172" s="534"/>
      <c r="O172" s="533"/>
      <c r="P172" s="503" t="s">
        <v>245</v>
      </c>
      <c r="Q172" s="503"/>
      <c r="R172" s="532"/>
      <c r="S172" s="532"/>
      <c r="T172" s="527" t="str">
        <f>IF(ISERROR(R172/R173),"",R172/R173)</f>
        <v/>
      </c>
      <c r="U172" s="527"/>
      <c r="V172" s="503" t="s">
        <v>264</v>
      </c>
      <c r="W172" s="503"/>
      <c r="X172" s="530"/>
      <c r="Y172" s="530"/>
      <c r="Z172" s="527" t="str">
        <f>IF(ISERROR(X172/X173),"",X172/X173)</f>
        <v/>
      </c>
      <c r="AA172" s="527"/>
    </row>
    <row r="173" spans="1:27" ht="20.100000000000001" customHeight="1">
      <c r="A173" s="268" t="s">
        <v>474</v>
      </c>
      <c r="B173" s="490">
        <f>N164</f>
        <v>0</v>
      </c>
      <c r="C173" s="510" t="s">
        <v>277</v>
      </c>
      <c r="D173" s="511"/>
      <c r="E173" s="527">
        <f>IF(ISERROR(B173/B172),"",B173/B172)</f>
        <v>0</v>
      </c>
      <c r="F173" s="527"/>
      <c r="G173" s="503" t="s">
        <v>278</v>
      </c>
      <c r="H173" s="503"/>
      <c r="I173" s="533">
        <f>V164</f>
        <v>0</v>
      </c>
      <c r="J173" s="533"/>
      <c r="K173" s="533" t="s">
        <v>279</v>
      </c>
      <c r="L173" s="533"/>
      <c r="M173" s="534">
        <f t="array" ref="M173">IF(ISERROR(I173/B171),"",I173/B171)</f>
        <v>0</v>
      </c>
      <c r="N173" s="534"/>
      <c r="O173" s="533"/>
      <c r="P173" s="503" t="s">
        <v>266</v>
      </c>
      <c r="Q173" s="503"/>
      <c r="R173" s="532">
        <f>SUM(R166:S172)</f>
        <v>0</v>
      </c>
      <c r="S173" s="532"/>
      <c r="T173" s="527"/>
      <c r="U173" s="527"/>
      <c r="V173" s="503" t="s">
        <v>266</v>
      </c>
      <c r="W173" s="503"/>
      <c r="X173" s="530">
        <f>SUM(X166:Y172)</f>
        <v>0</v>
      </c>
      <c r="Y173" s="530"/>
      <c r="Z173" s="527"/>
      <c r="AA173" s="52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553" t="s">
        <v>475</v>
      </c>
      <c r="B175" s="556" t="s">
        <v>280</v>
      </c>
      <c r="C175" s="556" t="s">
        <v>281</v>
      </c>
      <c r="D175" s="556" t="s">
        <v>282</v>
      </c>
      <c r="E175" s="559" t="s">
        <v>283</v>
      </c>
      <c r="F175" s="550" t="s">
        <v>284</v>
      </c>
      <c r="G175" s="533" t="s">
        <v>285</v>
      </c>
      <c r="H175" s="533"/>
      <c r="I175" s="556" t="s">
        <v>286</v>
      </c>
      <c r="J175" s="562" t="s">
        <v>271</v>
      </c>
      <c r="K175" s="565" t="s">
        <v>287</v>
      </c>
      <c r="L175" s="556" t="s">
        <v>270</v>
      </c>
      <c r="M175" s="546" t="s">
        <v>288</v>
      </c>
      <c r="N175" s="548" t="s">
        <v>252</v>
      </c>
      <c r="O175" s="533" t="s">
        <v>289</v>
      </c>
      <c r="P175" s="533"/>
      <c r="Q175" s="533"/>
      <c r="R175" s="533"/>
      <c r="S175" s="533"/>
      <c r="T175" s="533"/>
      <c r="U175" s="533"/>
      <c r="V175" s="533" t="s">
        <v>290</v>
      </c>
      <c r="W175" s="548" t="s">
        <v>291</v>
      </c>
      <c r="X175" s="533" t="s">
        <v>292</v>
      </c>
      <c r="Y175" s="533"/>
      <c r="Z175" s="533"/>
      <c r="AA175" s="533"/>
    </row>
    <row r="176" spans="1:27" ht="21.95" customHeight="1">
      <c r="A176" s="554"/>
      <c r="B176" s="557"/>
      <c r="C176" s="557"/>
      <c r="D176" s="557"/>
      <c r="E176" s="560"/>
      <c r="F176" s="551"/>
      <c r="G176" s="533"/>
      <c r="H176" s="533"/>
      <c r="I176" s="557"/>
      <c r="J176" s="563"/>
      <c r="K176" s="566"/>
      <c r="L176" s="557"/>
      <c r="M176" s="547"/>
      <c r="N176" s="548"/>
      <c r="O176" s="533" t="s">
        <v>259</v>
      </c>
      <c r="P176" s="533" t="s">
        <v>261</v>
      </c>
      <c r="Q176" s="533" t="s">
        <v>263</v>
      </c>
      <c r="R176" s="549" t="s">
        <v>265</v>
      </c>
      <c r="S176" s="503" t="s">
        <v>267</v>
      </c>
      <c r="T176" s="533" t="s">
        <v>272</v>
      </c>
      <c r="U176" s="533" t="s">
        <v>264</v>
      </c>
      <c r="V176" s="533"/>
      <c r="W176" s="548"/>
      <c r="X176" s="533" t="s">
        <v>293</v>
      </c>
      <c r="Y176" s="533" t="s">
        <v>294</v>
      </c>
      <c r="Z176" s="533" t="s">
        <v>295</v>
      </c>
      <c r="AA176" s="533" t="s">
        <v>264</v>
      </c>
    </row>
    <row r="177" spans="1:27" ht="21.95" customHeight="1">
      <c r="A177" s="555"/>
      <c r="B177" s="558"/>
      <c r="C177" s="558"/>
      <c r="D177" s="558"/>
      <c r="E177" s="561"/>
      <c r="F177" s="552"/>
      <c r="G177" s="308" t="s">
        <v>296</v>
      </c>
      <c r="H177" s="494" t="s">
        <v>297</v>
      </c>
      <c r="I177" s="558"/>
      <c r="J177" s="564"/>
      <c r="K177" s="567"/>
      <c r="L177" s="558"/>
      <c r="M177" s="547"/>
      <c r="N177" s="548"/>
      <c r="O177" s="533"/>
      <c r="P177" s="533"/>
      <c r="Q177" s="533"/>
      <c r="R177" s="549"/>
      <c r="S177" s="503"/>
      <c r="T177" s="533"/>
      <c r="U177" s="533"/>
      <c r="V177" s="533"/>
      <c r="W177" s="548"/>
      <c r="X177" s="533"/>
      <c r="Y177" s="533"/>
      <c r="Z177" s="533"/>
      <c r="AA177" s="533"/>
    </row>
    <row r="178" spans="1:27" ht="20.100000000000001" hidden="1" customHeight="1">
      <c r="A178" s="259">
        <v>30100030</v>
      </c>
      <c r="B178" s="487" t="s">
        <v>178</v>
      </c>
      <c r="C178" s="125" t="s">
        <v>179</v>
      </c>
      <c r="D178" s="107">
        <v>5.03</v>
      </c>
      <c r="E178" s="107"/>
      <c r="F178" s="107"/>
      <c r="G178" s="150"/>
      <c r="H178" s="48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6"/>
      <c r="P178" s="496"/>
      <c r="Q178" s="496"/>
      <c r="R178" s="496"/>
      <c r="S178" s="496"/>
      <c r="T178" s="496"/>
      <c r="U178" s="49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8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6"/>
      <c r="P179" s="496"/>
      <c r="Q179" s="496"/>
      <c r="R179" s="496"/>
      <c r="S179" s="496"/>
      <c r="T179" s="496"/>
      <c r="U179" s="49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8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6"/>
      <c r="P180" s="496"/>
      <c r="Q180" s="496"/>
      <c r="R180" s="496"/>
      <c r="S180" s="496"/>
      <c r="T180" s="496"/>
      <c r="U180" s="49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8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6"/>
      <c r="P181" s="496"/>
      <c r="Q181" s="496"/>
      <c r="R181" s="496"/>
      <c r="S181" s="496"/>
      <c r="T181" s="496"/>
      <c r="U181" s="49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8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6"/>
      <c r="P182" s="496"/>
      <c r="Q182" s="496"/>
      <c r="R182" s="496"/>
      <c r="S182" s="496"/>
      <c r="T182" s="496"/>
      <c r="U182" s="49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488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6"/>
      <c r="P183" s="496"/>
      <c r="Q183" s="496"/>
      <c r="R183" s="496"/>
      <c r="S183" s="496"/>
      <c r="T183" s="496"/>
      <c r="U183" s="49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8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6"/>
      <c r="P184" s="496"/>
      <c r="Q184" s="496"/>
      <c r="R184" s="496"/>
      <c r="S184" s="496"/>
      <c r="T184" s="496"/>
      <c r="U184" s="49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8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6"/>
      <c r="P185" s="496"/>
      <c r="Q185" s="496"/>
      <c r="R185" s="496"/>
      <c r="S185" s="496"/>
      <c r="T185" s="496"/>
      <c r="U185" s="49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488">
        <f t="shared" si="43"/>
        <v>0</v>
      </c>
      <c r="I186" s="48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6"/>
      <c r="P186" s="496"/>
      <c r="Q186" s="496"/>
      <c r="R186" s="496"/>
      <c r="S186" s="496"/>
      <c r="T186" s="496"/>
      <c r="U186" s="49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488">
        <f t="shared" si="43"/>
        <v>0</v>
      </c>
      <c r="I187" s="48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6"/>
      <c r="P187" s="496"/>
      <c r="Q187" s="496"/>
      <c r="R187" s="496"/>
      <c r="S187" s="496"/>
      <c r="T187" s="496"/>
      <c r="U187" s="49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8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6"/>
      <c r="P188" s="496"/>
      <c r="Q188" s="496"/>
      <c r="R188" s="496"/>
      <c r="S188" s="496"/>
      <c r="T188" s="496"/>
      <c r="U188" s="49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8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6"/>
      <c r="P189" s="496"/>
      <c r="Q189" s="496"/>
      <c r="R189" s="496"/>
      <c r="S189" s="496"/>
      <c r="T189" s="496"/>
      <c r="U189" s="49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8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6"/>
      <c r="P190" s="496"/>
      <c r="Q190" s="496"/>
      <c r="R190" s="496"/>
      <c r="S190" s="496"/>
      <c r="T190" s="496"/>
      <c r="U190" s="49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8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6"/>
      <c r="P191" s="496"/>
      <c r="Q191" s="496"/>
      <c r="R191" s="496"/>
      <c r="S191" s="496"/>
      <c r="T191" s="496"/>
      <c r="U191" s="49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8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96"/>
      <c r="P192" s="496"/>
      <c r="Q192" s="496"/>
      <c r="R192" s="496"/>
      <c r="S192" s="496"/>
      <c r="T192" s="496"/>
      <c r="U192" s="49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494" t="s">
        <v>190</v>
      </c>
      <c r="D193" s="107">
        <v>4.8</v>
      </c>
      <c r="E193" s="107"/>
      <c r="F193" s="107"/>
      <c r="G193" s="127"/>
      <c r="H193" s="48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6"/>
      <c r="P193" s="496"/>
      <c r="Q193" s="496"/>
      <c r="R193" s="496"/>
      <c r="S193" s="496"/>
      <c r="T193" s="496"/>
      <c r="U193" s="49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494" t="s">
        <v>187</v>
      </c>
      <c r="D194" s="107">
        <v>4.8</v>
      </c>
      <c r="E194" s="107"/>
      <c r="F194" s="107"/>
      <c r="G194" s="127"/>
      <c r="H194" s="48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6"/>
      <c r="P194" s="496"/>
      <c r="Q194" s="496"/>
      <c r="R194" s="496"/>
      <c r="S194" s="496"/>
      <c r="T194" s="496"/>
      <c r="U194" s="49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494" t="s">
        <v>179</v>
      </c>
      <c r="D195" s="107">
        <v>4.8</v>
      </c>
      <c r="E195" s="107"/>
      <c r="F195" s="107"/>
      <c r="G195" s="127"/>
      <c r="H195" s="48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6"/>
      <c r="P195" s="496"/>
      <c r="Q195" s="496"/>
      <c r="R195" s="496"/>
      <c r="S195" s="496"/>
      <c r="T195" s="496"/>
      <c r="U195" s="49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494" t="s">
        <v>199</v>
      </c>
      <c r="D196" s="107">
        <v>4.8</v>
      </c>
      <c r="E196" s="107"/>
      <c r="F196" s="107"/>
      <c r="G196" s="127"/>
      <c r="H196" s="48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6"/>
      <c r="P196" s="496"/>
      <c r="Q196" s="496"/>
      <c r="R196" s="496"/>
      <c r="S196" s="496"/>
      <c r="T196" s="496"/>
      <c r="U196" s="49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48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6"/>
      <c r="P197" s="496"/>
      <c r="Q197" s="496"/>
      <c r="R197" s="496"/>
      <c r="S197" s="496"/>
      <c r="T197" s="496"/>
      <c r="U197" s="49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48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6"/>
      <c r="P198" s="496"/>
      <c r="Q198" s="496"/>
      <c r="R198" s="496"/>
      <c r="S198" s="496"/>
      <c r="T198" s="496"/>
      <c r="U198" s="49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37" t="s">
        <v>201</v>
      </c>
      <c r="B199" s="538"/>
      <c r="C199" s="497" t="s">
        <v>202</v>
      </c>
      <c r="D199" s="141"/>
      <c r="E199" s="141"/>
      <c r="F199" s="141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hidden="1" customHeight="1">
      <c r="A200" s="260">
        <v>30100012</v>
      </c>
      <c r="B200" s="487" t="s">
        <v>206</v>
      </c>
      <c r="C200" s="125" t="s">
        <v>199</v>
      </c>
      <c r="D200" s="107">
        <v>5.03</v>
      </c>
      <c r="E200" s="107"/>
      <c r="F200" s="107"/>
      <c r="G200" s="127"/>
      <c r="H200" s="48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2"/>
      <c r="P200" s="492"/>
      <c r="Q200" s="492"/>
      <c r="R200" s="492"/>
      <c r="S200" s="492"/>
      <c r="T200" s="492"/>
      <c r="U200" s="49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487" t="s">
        <v>425</v>
      </c>
      <c r="C201" s="183" t="s">
        <v>427</v>
      </c>
      <c r="D201" s="107">
        <v>5.03</v>
      </c>
      <c r="E201" s="107"/>
      <c r="F201" s="107"/>
      <c r="G201" s="127"/>
      <c r="H201" s="48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2"/>
      <c r="P201" s="492"/>
      <c r="Q201" s="492"/>
      <c r="R201" s="492"/>
      <c r="S201" s="492"/>
      <c r="T201" s="492"/>
      <c r="U201" s="49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487" t="s">
        <v>206</v>
      </c>
      <c r="C202" s="125" t="s">
        <v>186</v>
      </c>
      <c r="D202" s="107">
        <v>5.03</v>
      </c>
      <c r="E202" s="107"/>
      <c r="F202" s="107"/>
      <c r="G202" s="127"/>
      <c r="H202" s="48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2"/>
      <c r="P202" s="492"/>
      <c r="Q202" s="492"/>
      <c r="R202" s="492"/>
      <c r="S202" s="492"/>
      <c r="T202" s="492"/>
      <c r="U202" s="49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487" t="s">
        <v>206</v>
      </c>
      <c r="C203" s="125" t="s">
        <v>203</v>
      </c>
      <c r="D203" s="107">
        <v>5.03</v>
      </c>
      <c r="E203" s="107"/>
      <c r="F203" s="107"/>
      <c r="G203" s="127"/>
      <c r="H203" s="48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2"/>
      <c r="P203" s="492"/>
      <c r="Q203" s="492"/>
      <c r="R203" s="492"/>
      <c r="S203" s="492"/>
      <c r="T203" s="492"/>
      <c r="U203" s="49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487" t="s">
        <v>206</v>
      </c>
      <c r="C204" s="125" t="s">
        <v>207</v>
      </c>
      <c r="D204" s="107">
        <v>5.03</v>
      </c>
      <c r="E204" s="107"/>
      <c r="F204" s="107"/>
      <c r="G204" s="127"/>
      <c r="H204" s="48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2"/>
      <c r="P204" s="492"/>
      <c r="Q204" s="492"/>
      <c r="R204" s="492"/>
      <c r="S204" s="492"/>
      <c r="T204" s="492"/>
      <c r="U204" s="49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s="311" customFormat="1" ht="20.100000000000001" customHeight="1">
      <c r="A205" s="260">
        <v>30100016</v>
      </c>
      <c r="B205" s="487" t="s">
        <v>414</v>
      </c>
      <c r="C205" s="183" t="s">
        <v>415</v>
      </c>
      <c r="D205" s="107">
        <v>5.03</v>
      </c>
      <c r="E205" s="107"/>
      <c r="F205" s="107">
        <v>20170221</v>
      </c>
      <c r="G205" s="127">
        <f>108*3+31</f>
        <v>355</v>
      </c>
      <c r="H205" s="488">
        <f t="shared" si="51"/>
        <v>1785.65</v>
      </c>
      <c r="I205" s="128">
        <f>3.5*2</f>
        <v>7</v>
      </c>
      <c r="J205" s="128"/>
      <c r="K205" s="130"/>
      <c r="L205" s="128">
        <v>52</v>
      </c>
      <c r="M205" s="108"/>
      <c r="N205" s="128"/>
      <c r="O205" s="492"/>
      <c r="P205" s="492"/>
      <c r="Q205" s="492"/>
      <c r="R205" s="492"/>
      <c r="S205" s="492"/>
      <c r="T205" s="492"/>
      <c r="U205" s="492"/>
      <c r="V205" s="131"/>
      <c r="W205" s="489"/>
      <c r="X205" s="131"/>
      <c r="Y205" s="131"/>
      <c r="Z205" s="131"/>
      <c r="AA205" s="131"/>
    </row>
    <row r="206" spans="1:27" s="311" customFormat="1" ht="20.100000000000001" customHeight="1">
      <c r="A206" s="260">
        <v>30100017</v>
      </c>
      <c r="B206" s="487" t="s">
        <v>414</v>
      </c>
      <c r="C206" s="183" t="s">
        <v>416</v>
      </c>
      <c r="D206" s="107">
        <v>5.03</v>
      </c>
      <c r="E206" s="107"/>
      <c r="F206" s="107">
        <v>20170221</v>
      </c>
      <c r="G206" s="127">
        <f>108*3+49</f>
        <v>373</v>
      </c>
      <c r="H206" s="488">
        <f t="shared" si="51"/>
        <v>1876.19</v>
      </c>
      <c r="I206" s="128">
        <f>2.5*2</f>
        <v>5</v>
      </c>
      <c r="J206" s="128"/>
      <c r="K206" s="130"/>
      <c r="L206" s="128">
        <v>52</v>
      </c>
      <c r="M206" s="108"/>
      <c r="N206" s="128"/>
      <c r="O206" s="492"/>
      <c r="P206" s="492"/>
      <c r="Q206" s="492"/>
      <c r="R206" s="492"/>
      <c r="S206" s="492"/>
      <c r="T206" s="492"/>
      <c r="U206" s="492"/>
      <c r="V206" s="131"/>
      <c r="W206" s="489"/>
      <c r="X206" s="131"/>
      <c r="Y206" s="131"/>
      <c r="Z206" s="131"/>
      <c r="AA206" s="131"/>
    </row>
    <row r="207" spans="1:27" s="311" customFormat="1" ht="20.100000000000001" hidden="1" customHeight="1">
      <c r="A207" s="260">
        <v>30100015</v>
      </c>
      <c r="B207" s="487" t="s">
        <v>414</v>
      </c>
      <c r="C207" s="183" t="s">
        <v>61</v>
      </c>
      <c r="D207" s="107">
        <v>5.03</v>
      </c>
      <c r="E207" s="107"/>
      <c r="F207" s="107"/>
      <c r="G207" s="127"/>
      <c r="H207" s="488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92"/>
      <c r="P207" s="492"/>
      <c r="Q207" s="492"/>
      <c r="R207" s="492"/>
      <c r="S207" s="492"/>
      <c r="T207" s="492"/>
      <c r="U207" s="492"/>
      <c r="V207" s="131"/>
      <c r="W207" s="489"/>
      <c r="X207" s="131"/>
      <c r="Y207" s="131"/>
      <c r="Z207" s="131"/>
      <c r="AA207" s="131"/>
    </row>
    <row r="208" spans="1:27" s="311" customFormat="1" ht="20.100000000000001" hidden="1" customHeight="1">
      <c r="A208" s="260">
        <v>30100027</v>
      </c>
      <c r="B208" s="487" t="s">
        <v>208</v>
      </c>
      <c r="C208" s="125" t="s">
        <v>179</v>
      </c>
      <c r="D208" s="107">
        <v>5.08</v>
      </c>
      <c r="E208" s="107"/>
      <c r="F208" s="107"/>
      <c r="G208" s="127"/>
      <c r="H208" s="488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92"/>
      <c r="P208" s="492"/>
      <c r="Q208" s="492"/>
      <c r="R208" s="492"/>
      <c r="S208" s="492"/>
      <c r="T208" s="492"/>
      <c r="U208" s="492"/>
      <c r="V208" s="131">
        <f t="shared" ref="V208:V219" si="54">SUM(X208:AA208)</f>
        <v>0</v>
      </c>
      <c r="W208" s="489" t="str">
        <f t="shared" ref="W208:W219" si="55">IF(ISERROR(V208/G208),"",V208/G208)</f>
        <v/>
      </c>
      <c r="X208" s="131"/>
      <c r="Y208" s="131"/>
      <c r="Z208" s="131"/>
      <c r="AA208" s="131"/>
    </row>
    <row r="209" spans="1:27" s="311" customFormat="1" ht="20.100000000000001" hidden="1" customHeight="1">
      <c r="A209" s="260">
        <v>30100023</v>
      </c>
      <c r="B209" s="487" t="s">
        <v>208</v>
      </c>
      <c r="C209" s="125" t="s">
        <v>204</v>
      </c>
      <c r="D209" s="107">
        <v>5.08</v>
      </c>
      <c r="E209" s="107"/>
      <c r="F209" s="107"/>
      <c r="G209" s="127"/>
      <c r="H209" s="488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92"/>
      <c r="P209" s="492"/>
      <c r="Q209" s="492"/>
      <c r="R209" s="492"/>
      <c r="S209" s="492"/>
      <c r="T209" s="492"/>
      <c r="U209" s="492"/>
      <c r="V209" s="131">
        <f t="shared" si="54"/>
        <v>0</v>
      </c>
      <c r="W209" s="489" t="str">
        <f t="shared" si="55"/>
        <v/>
      </c>
      <c r="X209" s="131"/>
      <c r="Y209" s="131"/>
      <c r="Z209" s="131"/>
      <c r="AA209" s="131"/>
    </row>
    <row r="210" spans="1:27" s="311" customFormat="1" ht="20.100000000000001" hidden="1" customHeight="1">
      <c r="A210" s="260">
        <v>30100024</v>
      </c>
      <c r="B210" s="487" t="s">
        <v>208</v>
      </c>
      <c r="C210" s="125" t="s">
        <v>205</v>
      </c>
      <c r="D210" s="107">
        <v>5.08</v>
      </c>
      <c r="E210" s="107"/>
      <c r="F210" s="107"/>
      <c r="G210" s="127"/>
      <c r="H210" s="488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92"/>
      <c r="P210" s="492"/>
      <c r="Q210" s="492"/>
      <c r="R210" s="492"/>
      <c r="S210" s="492"/>
      <c r="T210" s="492"/>
      <c r="U210" s="492"/>
      <c r="V210" s="131">
        <f t="shared" si="54"/>
        <v>0</v>
      </c>
      <c r="W210" s="489" t="str">
        <f t="shared" si="55"/>
        <v/>
      </c>
      <c r="X210" s="131"/>
      <c r="Y210" s="131"/>
      <c r="Z210" s="131"/>
      <c r="AA210" s="131"/>
    </row>
    <row r="211" spans="1:27" s="311" customFormat="1" ht="20.100000000000001" hidden="1" customHeight="1">
      <c r="A211" s="260">
        <v>30100022</v>
      </c>
      <c r="B211" s="487" t="s">
        <v>208</v>
      </c>
      <c r="C211" s="125" t="s">
        <v>186</v>
      </c>
      <c r="D211" s="107">
        <v>5.08</v>
      </c>
      <c r="E211" s="107"/>
      <c r="F211" s="107"/>
      <c r="G211" s="127"/>
      <c r="H211" s="488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92"/>
      <c r="P211" s="492"/>
      <c r="Q211" s="492"/>
      <c r="R211" s="492"/>
      <c r="S211" s="492"/>
      <c r="T211" s="492"/>
      <c r="U211" s="492"/>
      <c r="V211" s="131">
        <f t="shared" si="54"/>
        <v>0</v>
      </c>
      <c r="W211" s="489" t="str">
        <f t="shared" si="55"/>
        <v/>
      </c>
      <c r="X211" s="131"/>
      <c r="Y211" s="131"/>
      <c r="Z211" s="131"/>
      <c r="AA211" s="131"/>
    </row>
    <row r="212" spans="1:27" s="311" customFormat="1" ht="20.100000000000001" hidden="1" customHeight="1">
      <c r="A212" s="260">
        <v>30100029</v>
      </c>
      <c r="B212" s="487" t="s">
        <v>208</v>
      </c>
      <c r="C212" s="125" t="s">
        <v>203</v>
      </c>
      <c r="D212" s="107">
        <v>5.08</v>
      </c>
      <c r="E212" s="107"/>
      <c r="F212" s="107"/>
      <c r="G212" s="127"/>
      <c r="H212" s="488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92"/>
      <c r="P212" s="492"/>
      <c r="Q212" s="492"/>
      <c r="R212" s="492"/>
      <c r="S212" s="492"/>
      <c r="T212" s="492"/>
      <c r="U212" s="492"/>
      <c r="V212" s="131">
        <f t="shared" si="54"/>
        <v>0</v>
      </c>
      <c r="W212" s="489" t="str">
        <f t="shared" si="55"/>
        <v/>
      </c>
      <c r="X212" s="131"/>
      <c r="Y212" s="131"/>
      <c r="Z212" s="131"/>
      <c r="AA212" s="131"/>
    </row>
    <row r="213" spans="1:27" s="311" customFormat="1" ht="20.100000000000001" hidden="1" customHeight="1">
      <c r="A213" s="260">
        <v>30100026</v>
      </c>
      <c r="B213" s="487" t="s">
        <v>208</v>
      </c>
      <c r="C213" s="125" t="s">
        <v>199</v>
      </c>
      <c r="D213" s="107">
        <v>5.08</v>
      </c>
      <c r="E213" s="107"/>
      <c r="F213" s="107"/>
      <c r="G213" s="127"/>
      <c r="H213" s="488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96"/>
      <c r="P213" s="496"/>
      <c r="Q213" s="496"/>
      <c r="R213" s="496"/>
      <c r="S213" s="496"/>
      <c r="T213" s="496"/>
      <c r="U213" s="496"/>
      <c r="V213" s="131">
        <f t="shared" si="54"/>
        <v>0</v>
      </c>
      <c r="W213" s="489" t="str">
        <f t="shared" si="55"/>
        <v/>
      </c>
      <c r="X213" s="131"/>
      <c r="Y213" s="131"/>
      <c r="Z213" s="131"/>
      <c r="AA213" s="131"/>
    </row>
    <row r="214" spans="1:27" s="311" customFormat="1" ht="20.100000000000001" hidden="1" customHeight="1">
      <c r="A214" s="260">
        <v>30100025</v>
      </c>
      <c r="B214" s="487" t="s">
        <v>208</v>
      </c>
      <c r="C214" s="125" t="s">
        <v>187</v>
      </c>
      <c r="D214" s="107">
        <v>5.08</v>
      </c>
      <c r="E214" s="107"/>
      <c r="F214" s="107"/>
      <c r="G214" s="127"/>
      <c r="H214" s="488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92"/>
      <c r="P214" s="492"/>
      <c r="Q214" s="492"/>
      <c r="R214" s="492"/>
      <c r="S214" s="492"/>
      <c r="T214" s="492"/>
      <c r="U214" s="492"/>
      <c r="V214" s="131">
        <f t="shared" si="54"/>
        <v>0</v>
      </c>
      <c r="W214" s="489" t="str">
        <f t="shared" si="55"/>
        <v/>
      </c>
      <c r="X214" s="131"/>
      <c r="Y214" s="131"/>
      <c r="Z214" s="131"/>
      <c r="AA214" s="131"/>
    </row>
    <row r="215" spans="1:27" s="311" customFormat="1" ht="20.100000000000001" hidden="1" customHeight="1">
      <c r="A215" s="260">
        <v>30100028</v>
      </c>
      <c r="B215" s="487" t="s">
        <v>208</v>
      </c>
      <c r="C215" s="125" t="s">
        <v>207</v>
      </c>
      <c r="D215" s="107">
        <v>5.08</v>
      </c>
      <c r="E215" s="107"/>
      <c r="F215" s="107"/>
      <c r="G215" s="127"/>
      <c r="H215" s="488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96"/>
      <c r="P215" s="496"/>
      <c r="Q215" s="496"/>
      <c r="R215" s="496"/>
      <c r="S215" s="496"/>
      <c r="T215" s="496"/>
      <c r="U215" s="496"/>
      <c r="V215" s="131">
        <f t="shared" si="54"/>
        <v>0</v>
      </c>
      <c r="W215" s="489" t="str">
        <f t="shared" si="55"/>
        <v/>
      </c>
      <c r="X215" s="131"/>
      <c r="Y215" s="131"/>
      <c r="Z215" s="131"/>
      <c r="AA215" s="131"/>
    </row>
    <row r="216" spans="1:27" s="311" customFormat="1" ht="20.100000000000001" hidden="1" customHeight="1">
      <c r="A216" s="260">
        <v>30100032</v>
      </c>
      <c r="B216" s="487" t="s">
        <v>209</v>
      </c>
      <c r="C216" s="125" t="s">
        <v>194</v>
      </c>
      <c r="D216" s="107">
        <v>5.03</v>
      </c>
      <c r="E216" s="107"/>
      <c r="F216" s="107"/>
      <c r="G216" s="127"/>
      <c r="H216" s="488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92"/>
      <c r="P216" s="492"/>
      <c r="Q216" s="492"/>
      <c r="R216" s="492"/>
      <c r="S216" s="492"/>
      <c r="T216" s="492"/>
      <c r="U216" s="492"/>
      <c r="V216" s="131">
        <f t="shared" si="54"/>
        <v>0</v>
      </c>
      <c r="W216" s="489" t="str">
        <f t="shared" si="55"/>
        <v/>
      </c>
      <c r="X216" s="131"/>
      <c r="Y216" s="131"/>
      <c r="Z216" s="131"/>
      <c r="AA216" s="131"/>
    </row>
    <row r="217" spans="1:27" s="311" customFormat="1" ht="20.100000000000001" hidden="1" customHeight="1">
      <c r="A217" s="260">
        <v>30100033</v>
      </c>
      <c r="B217" s="487" t="s">
        <v>209</v>
      </c>
      <c r="C217" s="125" t="s">
        <v>179</v>
      </c>
      <c r="D217" s="107">
        <v>5.03</v>
      </c>
      <c r="E217" s="107"/>
      <c r="F217" s="107"/>
      <c r="G217" s="127"/>
      <c r="H217" s="488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92"/>
      <c r="P217" s="492"/>
      <c r="Q217" s="492"/>
      <c r="R217" s="492"/>
      <c r="S217" s="492"/>
      <c r="T217" s="492"/>
      <c r="U217" s="492"/>
      <c r="V217" s="131">
        <f t="shared" si="54"/>
        <v>0</v>
      </c>
      <c r="W217" s="489" t="str">
        <f t="shared" si="55"/>
        <v/>
      </c>
      <c r="X217" s="131"/>
      <c r="Y217" s="131"/>
      <c r="Z217" s="131"/>
      <c r="AA217" s="131"/>
    </row>
    <row r="218" spans="1:27" s="311" customFormat="1" ht="20.100000000000001" customHeight="1">
      <c r="A218" s="260">
        <v>30100062</v>
      </c>
      <c r="B218" s="487" t="s">
        <v>209</v>
      </c>
      <c r="C218" s="125" t="s">
        <v>195</v>
      </c>
      <c r="D218" s="107">
        <v>5.03</v>
      </c>
      <c r="E218" s="107"/>
      <c r="F218" s="107">
        <v>20170221</v>
      </c>
      <c r="G218" s="127">
        <f>108*4+66</f>
        <v>498</v>
      </c>
      <c r="H218" s="488">
        <f t="shared" si="51"/>
        <v>2504.94</v>
      </c>
      <c r="I218" s="128">
        <f>1.5*2</f>
        <v>3</v>
      </c>
      <c r="J218" s="128">
        <f t="array" ref="J218">IF(ISERROR(G218/I218),"",G218/I218)</f>
        <v>166</v>
      </c>
      <c r="K218" s="130">
        <f t="array" ref="K218">IF(ISERROR(G218/L218),"",G218/L218)</f>
        <v>8.8928571428571423</v>
      </c>
      <c r="L218" s="128">
        <v>56</v>
      </c>
      <c r="M218" s="108">
        <f t="shared" si="52"/>
        <v>-5.8928571428571423</v>
      </c>
      <c r="N218" s="128">
        <f t="shared" si="53"/>
        <v>0</v>
      </c>
      <c r="O218" s="492"/>
      <c r="P218" s="492"/>
      <c r="Q218" s="492"/>
      <c r="R218" s="492"/>
      <c r="S218" s="492"/>
      <c r="T218" s="492"/>
      <c r="U218" s="492"/>
      <c r="V218" s="131">
        <f t="shared" si="54"/>
        <v>0</v>
      </c>
      <c r="W218" s="489">
        <f t="shared" si="55"/>
        <v>0</v>
      </c>
      <c r="X218" s="131"/>
      <c r="Y218" s="131"/>
      <c r="Z218" s="131"/>
      <c r="AA218" s="131"/>
    </row>
    <row r="219" spans="1:27" s="311" customFormat="1" ht="20.100000000000001" customHeight="1">
      <c r="A219" s="260">
        <v>30100031</v>
      </c>
      <c r="B219" s="487" t="s">
        <v>209</v>
      </c>
      <c r="C219" s="125" t="s">
        <v>204</v>
      </c>
      <c r="D219" s="107">
        <v>5.03</v>
      </c>
      <c r="E219" s="107"/>
      <c r="F219" s="107">
        <v>20170221</v>
      </c>
      <c r="G219" s="127">
        <f>108+91</f>
        <v>199</v>
      </c>
      <c r="H219" s="488">
        <f t="shared" si="51"/>
        <v>1000.97</v>
      </c>
      <c r="I219" s="128">
        <f>0.5*2</f>
        <v>1</v>
      </c>
      <c r="J219" s="128">
        <f t="array" ref="J219">IF(ISERROR(G219/I219),"",G219/I219)</f>
        <v>199</v>
      </c>
      <c r="K219" s="130">
        <f t="array" ref="K219">IF(ISERROR(G219/L219),"",G219/L219)</f>
        <v>3.5535714285714284</v>
      </c>
      <c r="L219" s="128">
        <v>56</v>
      </c>
      <c r="M219" s="108">
        <f t="shared" si="52"/>
        <v>-2.5535714285714284</v>
      </c>
      <c r="N219" s="128">
        <f t="shared" si="53"/>
        <v>0</v>
      </c>
      <c r="O219" s="492"/>
      <c r="P219" s="492"/>
      <c r="Q219" s="492"/>
      <c r="R219" s="492"/>
      <c r="S219" s="492"/>
      <c r="T219" s="492"/>
      <c r="U219" s="492"/>
      <c r="V219" s="131">
        <f t="shared" si="54"/>
        <v>0</v>
      </c>
      <c r="W219" s="489">
        <f t="shared" si="55"/>
        <v>0</v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487" t="s">
        <v>382</v>
      </c>
      <c r="C220" s="183" t="s">
        <v>383</v>
      </c>
      <c r="D220" s="107">
        <v>5.03</v>
      </c>
      <c r="E220" s="107"/>
      <c r="F220" s="107"/>
      <c r="G220" s="127"/>
      <c r="H220" s="48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2"/>
      <c r="P220" s="492"/>
      <c r="Q220" s="492"/>
      <c r="R220" s="492"/>
      <c r="S220" s="492"/>
      <c r="T220" s="492"/>
      <c r="U220" s="49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487" t="s">
        <v>382</v>
      </c>
      <c r="C221" s="183" t="s">
        <v>384</v>
      </c>
      <c r="D221" s="107">
        <v>5.03</v>
      </c>
      <c r="E221" s="107"/>
      <c r="F221" s="107"/>
      <c r="G221" s="127"/>
      <c r="H221" s="48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2"/>
      <c r="P221" s="492"/>
      <c r="Q221" s="492"/>
      <c r="R221" s="492"/>
      <c r="S221" s="492"/>
      <c r="T221" s="492"/>
      <c r="U221" s="49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487" t="s">
        <v>382</v>
      </c>
      <c r="C222" s="183" t="s">
        <v>389</v>
      </c>
      <c r="D222" s="107">
        <v>5.03</v>
      </c>
      <c r="E222" s="107"/>
      <c r="F222" s="107"/>
      <c r="G222" s="127"/>
      <c r="H222" s="48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2"/>
      <c r="P222" s="492"/>
      <c r="Q222" s="492"/>
      <c r="R222" s="492"/>
      <c r="S222" s="492"/>
      <c r="T222" s="492"/>
      <c r="U222" s="49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487" t="s">
        <v>382</v>
      </c>
      <c r="C223" s="183" t="s">
        <v>391</v>
      </c>
      <c r="D223" s="107">
        <v>5.03</v>
      </c>
      <c r="E223" s="107"/>
      <c r="F223" s="107"/>
      <c r="G223" s="127"/>
      <c r="H223" s="48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2"/>
      <c r="P223" s="492"/>
      <c r="Q223" s="492"/>
      <c r="R223" s="492"/>
      <c r="S223" s="492"/>
      <c r="T223" s="492"/>
      <c r="U223" s="49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487" t="s">
        <v>418</v>
      </c>
      <c r="C224" s="183" t="s">
        <v>364</v>
      </c>
      <c r="D224" s="107">
        <v>5.03</v>
      </c>
      <c r="E224" s="107"/>
      <c r="F224" s="107"/>
      <c r="G224" s="127"/>
      <c r="H224" s="48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2"/>
      <c r="P224" s="492"/>
      <c r="Q224" s="492"/>
      <c r="R224" s="492"/>
      <c r="S224" s="492"/>
      <c r="T224" s="492"/>
      <c r="U224" s="49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487" t="s">
        <v>418</v>
      </c>
      <c r="C225" s="183" t="s">
        <v>365</v>
      </c>
      <c r="D225" s="107">
        <v>5.03</v>
      </c>
      <c r="E225" s="107"/>
      <c r="F225" s="107"/>
      <c r="G225" s="127"/>
      <c r="H225" s="48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2"/>
      <c r="P225" s="492"/>
      <c r="Q225" s="492"/>
      <c r="R225" s="492"/>
      <c r="S225" s="492"/>
      <c r="T225" s="492"/>
      <c r="U225" s="49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487" t="s">
        <v>418</v>
      </c>
      <c r="C226" s="183" t="s">
        <v>366</v>
      </c>
      <c r="D226" s="107">
        <v>5.03</v>
      </c>
      <c r="E226" s="107"/>
      <c r="F226" s="107"/>
      <c r="G226" s="127"/>
      <c r="H226" s="48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2"/>
      <c r="P226" s="492"/>
      <c r="Q226" s="492"/>
      <c r="R226" s="492"/>
      <c r="S226" s="492"/>
      <c r="T226" s="492"/>
      <c r="U226" s="49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487" t="s">
        <v>418</v>
      </c>
      <c r="C227" s="183" t="s">
        <v>367</v>
      </c>
      <c r="D227" s="107">
        <v>5.03</v>
      </c>
      <c r="E227" s="107"/>
      <c r="F227" s="107"/>
      <c r="G227" s="127"/>
      <c r="H227" s="48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2"/>
      <c r="P227" s="492"/>
      <c r="Q227" s="492"/>
      <c r="R227" s="492"/>
      <c r="S227" s="492"/>
      <c r="T227" s="492"/>
      <c r="U227" s="49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50"/>
      <c r="H228" s="48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6"/>
      <c r="P228" s="496"/>
      <c r="Q228" s="496"/>
      <c r="R228" s="496"/>
      <c r="S228" s="496"/>
      <c r="T228" s="496"/>
      <c r="U228" s="49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50"/>
      <c r="H229" s="48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6"/>
      <c r="P229" s="496"/>
      <c r="Q229" s="496"/>
      <c r="R229" s="496"/>
      <c r="S229" s="496"/>
      <c r="T229" s="496"/>
      <c r="U229" s="49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50"/>
      <c r="H230" s="48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6"/>
      <c r="P230" s="496"/>
      <c r="Q230" s="496"/>
      <c r="R230" s="496"/>
      <c r="S230" s="496"/>
      <c r="T230" s="496"/>
      <c r="U230" s="49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8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6"/>
      <c r="P231" s="496"/>
      <c r="Q231" s="496"/>
      <c r="R231" s="496"/>
      <c r="S231" s="496"/>
      <c r="T231" s="496"/>
      <c r="U231" s="49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8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6"/>
      <c r="P232" s="496"/>
      <c r="Q232" s="496"/>
      <c r="R232" s="496"/>
      <c r="S232" s="496"/>
      <c r="T232" s="496"/>
      <c r="U232" s="49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8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6"/>
      <c r="P233" s="496"/>
      <c r="Q233" s="496"/>
      <c r="R233" s="496"/>
      <c r="S233" s="496"/>
      <c r="T233" s="496"/>
      <c r="U233" s="49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8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6"/>
      <c r="P234" s="496"/>
      <c r="Q234" s="496"/>
      <c r="R234" s="496"/>
      <c r="S234" s="496"/>
      <c r="T234" s="496"/>
      <c r="U234" s="49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8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6"/>
      <c r="P235" s="496"/>
      <c r="Q235" s="496"/>
      <c r="R235" s="496"/>
      <c r="S235" s="496"/>
      <c r="T235" s="496"/>
      <c r="U235" s="49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8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96"/>
      <c r="P236" s="496"/>
      <c r="Q236" s="496"/>
      <c r="R236" s="496"/>
      <c r="S236" s="496"/>
      <c r="T236" s="496"/>
      <c r="U236" s="49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8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6"/>
      <c r="P237" s="496"/>
      <c r="Q237" s="496"/>
      <c r="R237" s="496"/>
      <c r="S237" s="496"/>
      <c r="T237" s="496"/>
      <c r="U237" s="49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48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6"/>
      <c r="P238" s="496"/>
      <c r="Q238" s="496"/>
      <c r="R238" s="496"/>
      <c r="S238" s="496"/>
      <c r="T238" s="496"/>
      <c r="U238" s="49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48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6"/>
      <c r="P239" s="496"/>
      <c r="Q239" s="496"/>
      <c r="R239" s="496"/>
      <c r="S239" s="496"/>
      <c r="T239" s="496"/>
      <c r="U239" s="49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8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6"/>
      <c r="P240" s="496"/>
      <c r="Q240" s="496"/>
      <c r="R240" s="496"/>
      <c r="S240" s="496"/>
      <c r="T240" s="496"/>
      <c r="U240" s="49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8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6"/>
      <c r="P241" s="496"/>
      <c r="Q241" s="496"/>
      <c r="R241" s="496"/>
      <c r="S241" s="496"/>
      <c r="T241" s="496"/>
      <c r="U241" s="49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48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6"/>
      <c r="P242" s="496"/>
      <c r="Q242" s="496"/>
      <c r="R242" s="496"/>
      <c r="S242" s="496"/>
      <c r="T242" s="496"/>
      <c r="U242" s="49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8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6"/>
      <c r="P243" s="496"/>
      <c r="Q243" s="496"/>
      <c r="R243" s="496"/>
      <c r="S243" s="496"/>
      <c r="T243" s="496"/>
      <c r="U243" s="49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8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6"/>
      <c r="P244" s="496"/>
      <c r="Q244" s="496"/>
      <c r="R244" s="496"/>
      <c r="S244" s="496"/>
      <c r="T244" s="496"/>
      <c r="U244" s="49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8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6"/>
      <c r="P245" s="496"/>
      <c r="Q245" s="496"/>
      <c r="R245" s="496"/>
      <c r="S245" s="496"/>
      <c r="T245" s="496"/>
      <c r="U245" s="49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8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6"/>
      <c r="P246" s="496"/>
      <c r="Q246" s="496"/>
      <c r="R246" s="496"/>
      <c r="S246" s="496"/>
      <c r="T246" s="496"/>
      <c r="U246" s="49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48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6"/>
      <c r="P247" s="496"/>
      <c r="Q247" s="496"/>
      <c r="R247" s="496"/>
      <c r="S247" s="496"/>
      <c r="T247" s="496"/>
      <c r="U247" s="49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48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6"/>
      <c r="P248" s="496"/>
      <c r="Q248" s="496"/>
      <c r="R248" s="496"/>
      <c r="S248" s="496"/>
      <c r="T248" s="496"/>
      <c r="U248" s="49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48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6"/>
      <c r="P249" s="496"/>
      <c r="Q249" s="496"/>
      <c r="R249" s="496"/>
      <c r="S249" s="496"/>
      <c r="T249" s="496"/>
      <c r="U249" s="49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48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6"/>
      <c r="P250" s="496"/>
      <c r="Q250" s="496"/>
      <c r="R250" s="496"/>
      <c r="S250" s="496"/>
      <c r="T250" s="496"/>
      <c r="U250" s="49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48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6"/>
      <c r="P251" s="496"/>
      <c r="Q251" s="496"/>
      <c r="R251" s="496"/>
      <c r="S251" s="496"/>
      <c r="T251" s="496"/>
      <c r="U251" s="49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48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6"/>
      <c r="P252" s="496"/>
      <c r="Q252" s="496"/>
      <c r="R252" s="496"/>
      <c r="S252" s="496"/>
      <c r="T252" s="496"/>
      <c r="U252" s="49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48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6"/>
      <c r="P253" s="496"/>
      <c r="Q253" s="496"/>
      <c r="R253" s="496"/>
      <c r="S253" s="496"/>
      <c r="T253" s="496"/>
      <c r="U253" s="49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48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6"/>
      <c r="P254" s="496"/>
      <c r="Q254" s="496"/>
      <c r="R254" s="496"/>
      <c r="S254" s="496"/>
      <c r="T254" s="496"/>
      <c r="U254" s="49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48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6"/>
      <c r="P255" s="496"/>
      <c r="Q255" s="496"/>
      <c r="R255" s="496"/>
      <c r="S255" s="496"/>
      <c r="T255" s="496"/>
      <c r="U255" s="49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48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6"/>
      <c r="P256" s="496"/>
      <c r="Q256" s="496"/>
      <c r="R256" s="496"/>
      <c r="S256" s="496"/>
      <c r="T256" s="496"/>
      <c r="U256" s="496"/>
      <c r="V256" s="131"/>
      <c r="W256" s="132"/>
      <c r="X256" s="131"/>
      <c r="Y256" s="131"/>
      <c r="Z256" s="131"/>
      <c r="AA256" s="131"/>
    </row>
    <row r="257" spans="1:27" ht="20.100000000000001" customHeight="1">
      <c r="A257" s="545" t="s">
        <v>216</v>
      </c>
      <c r="B257" s="545"/>
      <c r="C257" s="497" t="s">
        <v>202</v>
      </c>
      <c r="D257" s="141"/>
      <c r="E257" s="141"/>
      <c r="F257" s="141"/>
      <c r="G257" s="143">
        <f>SUM(G200:G256)</f>
        <v>1425</v>
      </c>
      <c r="H257" s="144">
        <f>SUM(H200:H256)</f>
        <v>7167.7500000000009</v>
      </c>
      <c r="I257" s="144">
        <f>SUM(I200:I256)</f>
        <v>16</v>
      </c>
      <c r="J257" s="129">
        <f t="array" ref="J257">IF(ISERROR(G257/I257),"",G257/I257)</f>
        <v>89.0625</v>
      </c>
      <c r="K257" s="144">
        <f>SUM(K200:K256)</f>
        <v>12.446428571428571</v>
      </c>
      <c r="L257" s="145"/>
      <c r="M257" s="148">
        <f t="shared" ref="M257:V257" si="59">SUM(M200:M256)</f>
        <v>-8.4464285714285712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>
        <f t="shared" ref="W257:W264" si="60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487" t="s">
        <v>217</v>
      </c>
      <c r="C258" s="125" t="s">
        <v>179</v>
      </c>
      <c r="D258" s="107">
        <v>5.03</v>
      </c>
      <c r="E258" s="107"/>
      <c r="F258" s="107"/>
      <c r="G258" s="127"/>
      <c r="H258" s="48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6"/>
      <c r="P258" s="496"/>
      <c r="Q258" s="496"/>
      <c r="R258" s="496"/>
      <c r="S258" s="496"/>
      <c r="T258" s="496"/>
      <c r="U258" s="49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487" t="s">
        <v>217</v>
      </c>
      <c r="C259" s="125" t="s">
        <v>186</v>
      </c>
      <c r="D259" s="107">
        <v>5.03</v>
      </c>
      <c r="E259" s="107"/>
      <c r="F259" s="107"/>
      <c r="G259" s="127"/>
      <c r="H259" s="48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6"/>
      <c r="P259" s="496"/>
      <c r="Q259" s="496"/>
      <c r="R259" s="496"/>
      <c r="S259" s="496"/>
      <c r="T259" s="496"/>
      <c r="U259" s="49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487" t="s">
        <v>217</v>
      </c>
      <c r="C260" s="125" t="s">
        <v>204</v>
      </c>
      <c r="D260" s="107">
        <v>5.03</v>
      </c>
      <c r="E260" s="107"/>
      <c r="F260" s="107"/>
      <c r="G260" s="127"/>
      <c r="H260" s="48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6"/>
      <c r="P260" s="496"/>
      <c r="Q260" s="496"/>
      <c r="R260" s="496"/>
      <c r="S260" s="496"/>
      <c r="T260" s="496"/>
      <c r="U260" s="49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48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6"/>
      <c r="P261" s="496"/>
      <c r="Q261" s="496"/>
      <c r="R261" s="496"/>
      <c r="S261" s="496"/>
      <c r="T261" s="496"/>
      <c r="U261" s="49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48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6"/>
      <c r="P262" s="496"/>
      <c r="Q262" s="496"/>
      <c r="R262" s="496"/>
      <c r="S262" s="496"/>
      <c r="T262" s="496"/>
      <c r="U262" s="49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48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6"/>
      <c r="P263" s="496"/>
      <c r="Q263" s="496"/>
      <c r="R263" s="496"/>
      <c r="S263" s="496"/>
      <c r="T263" s="496"/>
      <c r="U263" s="49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48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6"/>
      <c r="P264" s="496"/>
      <c r="Q264" s="496"/>
      <c r="R264" s="496"/>
      <c r="S264" s="496"/>
      <c r="T264" s="496"/>
      <c r="U264" s="49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48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6"/>
      <c r="P265" s="496"/>
      <c r="Q265" s="496"/>
      <c r="R265" s="496"/>
      <c r="S265" s="496"/>
      <c r="T265" s="496"/>
      <c r="U265" s="49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50"/>
      <c r="H266" s="48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6"/>
      <c r="P266" s="496"/>
      <c r="Q266" s="496"/>
      <c r="R266" s="496"/>
      <c r="S266" s="496"/>
      <c r="T266" s="496"/>
      <c r="U266" s="49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48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6"/>
      <c r="P267" s="496"/>
      <c r="Q267" s="496"/>
      <c r="R267" s="496"/>
      <c r="S267" s="496"/>
      <c r="T267" s="496"/>
      <c r="U267" s="49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48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6"/>
      <c r="P268" s="496"/>
      <c r="Q268" s="496"/>
      <c r="R268" s="496"/>
      <c r="S268" s="496"/>
      <c r="T268" s="496"/>
      <c r="U268" s="49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48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6"/>
      <c r="P269" s="496"/>
      <c r="Q269" s="496"/>
      <c r="R269" s="496"/>
      <c r="S269" s="496"/>
      <c r="T269" s="496"/>
      <c r="U269" s="49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48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6"/>
      <c r="P270" s="496"/>
      <c r="Q270" s="496"/>
      <c r="R270" s="496"/>
      <c r="S270" s="496"/>
      <c r="T270" s="496"/>
      <c r="U270" s="49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48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6"/>
      <c r="P271" s="496"/>
      <c r="Q271" s="496"/>
      <c r="R271" s="496"/>
      <c r="S271" s="496"/>
      <c r="T271" s="496"/>
      <c r="U271" s="49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48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6"/>
      <c r="P272" s="496"/>
      <c r="Q272" s="496"/>
      <c r="R272" s="496"/>
      <c r="S272" s="496"/>
      <c r="T272" s="496"/>
      <c r="U272" s="49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48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6"/>
      <c r="P273" s="496"/>
      <c r="Q273" s="496"/>
      <c r="R273" s="496"/>
      <c r="S273" s="496"/>
      <c r="T273" s="496"/>
      <c r="U273" s="49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487" t="s">
        <v>222</v>
      </c>
      <c r="C274" s="125" t="s">
        <v>181</v>
      </c>
      <c r="D274" s="107">
        <v>9.36</v>
      </c>
      <c r="E274" s="107"/>
      <c r="F274" s="107"/>
      <c r="G274" s="127"/>
      <c r="H274" s="48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6"/>
      <c r="P274" s="496"/>
      <c r="Q274" s="496"/>
      <c r="R274" s="496"/>
      <c r="S274" s="496"/>
      <c r="T274" s="496"/>
      <c r="U274" s="49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487" t="s">
        <v>222</v>
      </c>
      <c r="C275" s="125" t="s">
        <v>179</v>
      </c>
      <c r="D275" s="107">
        <v>9.36</v>
      </c>
      <c r="E275" s="107"/>
      <c r="F275" s="107"/>
      <c r="G275" s="127"/>
      <c r="H275" s="48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6"/>
      <c r="P275" s="496"/>
      <c r="Q275" s="496"/>
      <c r="R275" s="496"/>
      <c r="S275" s="496"/>
      <c r="T275" s="496"/>
      <c r="U275" s="49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487" t="s">
        <v>222</v>
      </c>
      <c r="C276" s="125" t="s">
        <v>221</v>
      </c>
      <c r="D276" s="107">
        <v>9.36</v>
      </c>
      <c r="E276" s="107"/>
      <c r="F276" s="107"/>
      <c r="G276" s="127"/>
      <c r="H276" s="48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6"/>
      <c r="P276" s="496"/>
      <c r="Q276" s="496"/>
      <c r="R276" s="496"/>
      <c r="S276" s="496"/>
      <c r="T276" s="496"/>
      <c r="U276" s="49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487" t="s">
        <v>222</v>
      </c>
      <c r="C277" s="125" t="s">
        <v>186</v>
      </c>
      <c r="D277" s="107">
        <v>9.36</v>
      </c>
      <c r="E277" s="107"/>
      <c r="F277" s="107"/>
      <c r="G277" s="127"/>
      <c r="H277" s="48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6"/>
      <c r="P277" s="496"/>
      <c r="Q277" s="496"/>
      <c r="R277" s="496"/>
      <c r="S277" s="496"/>
      <c r="T277" s="496"/>
      <c r="U277" s="49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487" t="s">
        <v>393</v>
      </c>
      <c r="C278" s="183" t="s">
        <v>395</v>
      </c>
      <c r="D278" s="107">
        <v>5</v>
      </c>
      <c r="E278" s="107"/>
      <c r="F278" s="107"/>
      <c r="G278" s="127"/>
      <c r="H278" s="48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6"/>
      <c r="P278" s="496"/>
      <c r="Q278" s="496"/>
      <c r="R278" s="496"/>
      <c r="S278" s="496"/>
      <c r="T278" s="496"/>
      <c r="U278" s="49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487" t="s">
        <v>393</v>
      </c>
      <c r="C279" s="183" t="s">
        <v>402</v>
      </c>
      <c r="D279" s="107">
        <v>5</v>
      </c>
      <c r="E279" s="107"/>
      <c r="F279" s="107"/>
      <c r="G279" s="127"/>
      <c r="H279" s="48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96"/>
      <c r="P279" s="496"/>
      <c r="Q279" s="496"/>
      <c r="R279" s="496"/>
      <c r="S279" s="496"/>
      <c r="T279" s="496"/>
      <c r="U279" s="49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487" t="s">
        <v>404</v>
      </c>
      <c r="C280" s="183" t="s">
        <v>405</v>
      </c>
      <c r="D280" s="107">
        <v>5</v>
      </c>
      <c r="E280" s="107"/>
      <c r="F280" s="107"/>
      <c r="G280" s="127"/>
      <c r="H280" s="48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6"/>
      <c r="P280" s="496"/>
      <c r="Q280" s="496"/>
      <c r="R280" s="496"/>
      <c r="S280" s="496"/>
      <c r="T280" s="496"/>
      <c r="U280" s="49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487" t="s">
        <v>342</v>
      </c>
      <c r="C281" s="183" t="s">
        <v>372</v>
      </c>
      <c r="D281" s="107">
        <v>5</v>
      </c>
      <c r="E281" s="107"/>
      <c r="F281" s="107"/>
      <c r="G281" s="127"/>
      <c r="H281" s="48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6"/>
      <c r="P281" s="496"/>
      <c r="Q281" s="496"/>
      <c r="R281" s="496"/>
      <c r="S281" s="496"/>
      <c r="T281" s="496"/>
      <c r="U281" s="49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487" t="s">
        <v>343</v>
      </c>
      <c r="C282" s="125" t="s">
        <v>345</v>
      </c>
      <c r="D282" s="107">
        <v>5</v>
      </c>
      <c r="E282" s="107"/>
      <c r="F282" s="107"/>
      <c r="G282" s="127"/>
      <c r="H282" s="48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6"/>
      <c r="P282" s="496"/>
      <c r="Q282" s="496"/>
      <c r="R282" s="496"/>
      <c r="S282" s="496"/>
      <c r="T282" s="496"/>
      <c r="U282" s="49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487" t="s">
        <v>343</v>
      </c>
      <c r="C283" s="125" t="s">
        <v>347</v>
      </c>
      <c r="D283" s="107">
        <v>5</v>
      </c>
      <c r="E283" s="107"/>
      <c r="F283" s="107"/>
      <c r="G283" s="127"/>
      <c r="H283" s="48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6"/>
      <c r="P283" s="496"/>
      <c r="Q283" s="496"/>
      <c r="R283" s="496"/>
      <c r="S283" s="496"/>
      <c r="T283" s="496"/>
      <c r="U283" s="49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8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6"/>
      <c r="P284" s="496"/>
      <c r="Q284" s="496"/>
      <c r="R284" s="496"/>
      <c r="S284" s="496"/>
      <c r="T284" s="496"/>
      <c r="U284" s="49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8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6"/>
      <c r="P285" s="496"/>
      <c r="Q285" s="496"/>
      <c r="R285" s="496"/>
      <c r="S285" s="496"/>
      <c r="T285" s="496"/>
      <c r="U285" s="49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48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96"/>
      <c r="P286" s="496"/>
      <c r="Q286" s="496"/>
      <c r="R286" s="496"/>
      <c r="S286" s="496"/>
      <c r="T286" s="496"/>
      <c r="U286" s="49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48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96"/>
      <c r="P287" s="496"/>
      <c r="Q287" s="496"/>
      <c r="R287" s="496"/>
      <c r="S287" s="496"/>
      <c r="T287" s="496"/>
      <c r="U287" s="49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48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6"/>
      <c r="P288" s="496"/>
      <c r="Q288" s="496"/>
      <c r="R288" s="496"/>
      <c r="S288" s="496"/>
      <c r="T288" s="496"/>
      <c r="U288" s="49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48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6"/>
      <c r="P289" s="496"/>
      <c r="Q289" s="496"/>
      <c r="R289" s="496"/>
      <c r="S289" s="496"/>
      <c r="T289" s="496"/>
      <c r="U289" s="49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48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6"/>
      <c r="P290" s="496"/>
      <c r="Q290" s="496"/>
      <c r="R290" s="496"/>
      <c r="S290" s="496"/>
      <c r="T290" s="496"/>
      <c r="U290" s="49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488">
        <f>D291*G291</f>
        <v>0</v>
      </c>
      <c r="I291" s="128"/>
      <c r="J291" s="129" t="str">
        <f t="array" ref="J291">IF(ISERROR(G291/I291),"",G291/I291)</f>
        <v/>
      </c>
      <c r="K291" s="48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6"/>
      <c r="P291" s="496"/>
      <c r="Q291" s="496"/>
      <c r="R291" s="496"/>
      <c r="S291" s="496"/>
      <c r="T291" s="496"/>
      <c r="U291" s="49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37" t="s">
        <v>224</v>
      </c>
      <c r="B292" s="538"/>
      <c r="C292" s="497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50"/>
      <c r="H293" s="48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6"/>
      <c r="P293" s="496"/>
      <c r="Q293" s="496"/>
      <c r="R293" s="496"/>
      <c r="S293" s="496"/>
      <c r="T293" s="496"/>
      <c r="U293" s="49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8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6"/>
      <c r="P294" s="496"/>
      <c r="Q294" s="496"/>
      <c r="R294" s="496"/>
      <c r="S294" s="496"/>
      <c r="T294" s="496"/>
      <c r="U294" s="49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8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6"/>
      <c r="P295" s="496"/>
      <c r="Q295" s="496"/>
      <c r="R295" s="496"/>
      <c r="S295" s="496"/>
      <c r="T295" s="496"/>
      <c r="U295" s="49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48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6"/>
      <c r="P296" s="496"/>
      <c r="Q296" s="496"/>
      <c r="R296" s="496"/>
      <c r="S296" s="496"/>
      <c r="T296" s="496"/>
      <c r="U296" s="49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493" t="s">
        <v>203</v>
      </c>
      <c r="D297" s="107">
        <v>5.03</v>
      </c>
      <c r="E297" s="107"/>
      <c r="F297" s="107"/>
      <c r="G297" s="150"/>
      <c r="H297" s="48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6"/>
      <c r="P297" s="496"/>
      <c r="Q297" s="496"/>
      <c r="R297" s="496"/>
      <c r="S297" s="496"/>
      <c r="T297" s="496"/>
      <c r="U297" s="49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48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6"/>
      <c r="P298" s="496"/>
      <c r="Q298" s="496"/>
      <c r="R298" s="496"/>
      <c r="S298" s="496"/>
      <c r="T298" s="496"/>
      <c r="U298" s="49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48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6"/>
      <c r="P299" s="496"/>
      <c r="Q299" s="496"/>
      <c r="R299" s="496"/>
      <c r="S299" s="496"/>
      <c r="T299" s="496"/>
      <c r="U299" s="49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493" t="s">
        <v>228</v>
      </c>
      <c r="D300" s="107">
        <v>5.03</v>
      </c>
      <c r="E300" s="107"/>
      <c r="F300" s="107"/>
      <c r="G300" s="127"/>
      <c r="H300" s="48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6"/>
      <c r="P300" s="496"/>
      <c r="Q300" s="496"/>
      <c r="R300" s="496"/>
      <c r="S300" s="496"/>
      <c r="T300" s="496"/>
      <c r="U300" s="49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493" t="s">
        <v>212</v>
      </c>
      <c r="D301" s="107">
        <v>5.03</v>
      </c>
      <c r="E301" s="107"/>
      <c r="F301" s="107"/>
      <c r="G301" s="127"/>
      <c r="H301" s="48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6"/>
      <c r="P301" s="496"/>
      <c r="Q301" s="496"/>
      <c r="R301" s="496"/>
      <c r="S301" s="496"/>
      <c r="T301" s="496"/>
      <c r="U301" s="49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493" t="s">
        <v>203</v>
      </c>
      <c r="D302" s="107">
        <v>5.03</v>
      </c>
      <c r="E302" s="107"/>
      <c r="F302" s="107"/>
      <c r="G302" s="127"/>
      <c r="H302" s="48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6"/>
      <c r="P302" s="496"/>
      <c r="Q302" s="496"/>
      <c r="R302" s="496"/>
      <c r="S302" s="496"/>
      <c r="T302" s="496"/>
      <c r="U302" s="49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493" t="s">
        <v>186</v>
      </c>
      <c r="D303" s="107">
        <v>5.03</v>
      </c>
      <c r="E303" s="107"/>
      <c r="F303" s="107"/>
      <c r="G303" s="127"/>
      <c r="H303" s="48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6"/>
      <c r="P303" s="496"/>
      <c r="Q303" s="496"/>
      <c r="R303" s="496"/>
      <c r="S303" s="496"/>
      <c r="T303" s="496"/>
      <c r="U303" s="49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493" t="s">
        <v>228</v>
      </c>
      <c r="D304" s="107">
        <v>5.03</v>
      </c>
      <c r="E304" s="107"/>
      <c r="F304" s="107"/>
      <c r="G304" s="127"/>
      <c r="H304" s="48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6"/>
      <c r="P304" s="496"/>
      <c r="Q304" s="496"/>
      <c r="R304" s="496"/>
      <c r="S304" s="496"/>
      <c r="T304" s="496"/>
      <c r="U304" s="49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493" t="s">
        <v>199</v>
      </c>
      <c r="D305" s="107">
        <v>5.03</v>
      </c>
      <c r="E305" s="107"/>
      <c r="F305" s="107"/>
      <c r="G305" s="127"/>
      <c r="H305" s="48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6"/>
      <c r="P305" s="496"/>
      <c r="Q305" s="496"/>
      <c r="R305" s="496"/>
      <c r="S305" s="496"/>
      <c r="T305" s="496"/>
      <c r="U305" s="49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8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6"/>
      <c r="P306" s="496"/>
      <c r="Q306" s="496"/>
      <c r="R306" s="496"/>
      <c r="S306" s="496"/>
      <c r="T306" s="496"/>
      <c r="U306" s="49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8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6"/>
      <c r="P307" s="496"/>
      <c r="Q307" s="496"/>
      <c r="R307" s="496"/>
      <c r="S307" s="496"/>
      <c r="T307" s="496"/>
      <c r="U307" s="49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37" t="s">
        <v>231</v>
      </c>
      <c r="B308" s="538"/>
      <c r="C308" s="497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8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6"/>
      <c r="P309" s="496"/>
      <c r="Q309" s="496"/>
      <c r="R309" s="496"/>
      <c r="S309" s="496"/>
      <c r="T309" s="496"/>
      <c r="U309" s="49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8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6"/>
      <c r="P310" s="496"/>
      <c r="Q310" s="496"/>
      <c r="R310" s="496"/>
      <c r="S310" s="496"/>
      <c r="T310" s="496"/>
      <c r="U310" s="49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8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6"/>
      <c r="P311" s="496"/>
      <c r="Q311" s="496"/>
      <c r="R311" s="496"/>
      <c r="S311" s="496"/>
      <c r="T311" s="496"/>
      <c r="U311" s="49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8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6"/>
      <c r="P312" s="496"/>
      <c r="Q312" s="496"/>
      <c r="R312" s="496"/>
      <c r="S312" s="496"/>
      <c r="T312" s="496"/>
      <c r="U312" s="49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8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6"/>
      <c r="P313" s="496"/>
      <c r="Q313" s="496"/>
      <c r="R313" s="496"/>
      <c r="S313" s="496"/>
      <c r="T313" s="496"/>
      <c r="U313" s="49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48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6"/>
      <c r="P314" s="496"/>
      <c r="Q314" s="496"/>
      <c r="R314" s="496"/>
      <c r="S314" s="496"/>
      <c r="T314" s="496"/>
      <c r="U314" s="49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48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6"/>
      <c r="P315" s="496"/>
      <c r="Q315" s="496"/>
      <c r="R315" s="496"/>
      <c r="S315" s="496"/>
      <c r="T315" s="496"/>
      <c r="U315" s="49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48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6"/>
      <c r="P316" s="496"/>
      <c r="Q316" s="496"/>
      <c r="R316" s="496"/>
      <c r="S316" s="496"/>
      <c r="T316" s="496"/>
      <c r="U316" s="49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88">
        <f t="shared" si="75"/>
        <v>0</v>
      </c>
      <c r="I317" s="128"/>
      <c r="J317" s="129"/>
      <c r="K317" s="130"/>
      <c r="L317" s="128"/>
      <c r="M317" s="108"/>
      <c r="N317" s="129"/>
      <c r="O317" s="496"/>
      <c r="P317" s="496"/>
      <c r="Q317" s="496"/>
      <c r="R317" s="496"/>
      <c r="S317" s="496"/>
      <c r="T317" s="496"/>
      <c r="U317" s="49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8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6"/>
      <c r="P318" s="496"/>
      <c r="Q318" s="496"/>
      <c r="R318" s="496"/>
      <c r="S318" s="496"/>
      <c r="T318" s="496"/>
      <c r="U318" s="49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37" t="s">
        <v>234</v>
      </c>
      <c r="B319" s="538"/>
      <c r="C319" s="497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494"/>
      <c r="D320" s="107">
        <v>3.65</v>
      </c>
      <c r="E320" s="107"/>
      <c r="F320" s="105"/>
      <c r="G320" s="127"/>
      <c r="H320" s="488">
        <f t="shared" ref="H320:H329" si="83">D320*G320</f>
        <v>0</v>
      </c>
      <c r="I320" s="128"/>
      <c r="J320" s="129" t="str">
        <f t="array" ref="J320">IF(ISERROR(G320/I320),"",G320/I320)</f>
        <v/>
      </c>
      <c r="K320" s="48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6"/>
      <c r="P320" s="496"/>
      <c r="Q320" s="496"/>
      <c r="R320" s="496"/>
      <c r="S320" s="496"/>
      <c r="T320" s="496"/>
      <c r="U320" s="49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494"/>
      <c r="D321" s="107">
        <v>6.58</v>
      </c>
      <c r="E321" s="107"/>
      <c r="F321" s="107"/>
      <c r="G321" s="127"/>
      <c r="H321" s="48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6"/>
      <c r="P321" s="496"/>
      <c r="Q321" s="496"/>
      <c r="R321" s="496"/>
      <c r="S321" s="496"/>
      <c r="T321" s="496"/>
      <c r="U321" s="49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494"/>
      <c r="D322" s="107">
        <v>7.8</v>
      </c>
      <c r="E322" s="107"/>
      <c r="F322" s="107"/>
      <c r="G322" s="127"/>
      <c r="H322" s="48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6"/>
      <c r="P322" s="496"/>
      <c r="Q322" s="496"/>
      <c r="R322" s="496"/>
      <c r="S322" s="496"/>
      <c r="T322" s="496"/>
      <c r="U322" s="49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494"/>
      <c r="D323" s="107">
        <v>4.4000000000000004</v>
      </c>
      <c r="E323" s="107"/>
      <c r="F323" s="107"/>
      <c r="G323" s="127"/>
      <c r="H323" s="48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6"/>
      <c r="P323" s="496"/>
      <c r="Q323" s="496"/>
      <c r="R323" s="496"/>
      <c r="S323" s="496"/>
      <c r="T323" s="496"/>
      <c r="U323" s="49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494"/>
      <c r="D324" s="107"/>
      <c r="E324" s="107"/>
      <c r="F324" s="107"/>
      <c r="G324" s="127"/>
      <c r="H324" s="48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6"/>
      <c r="P324" s="496"/>
      <c r="Q324" s="496"/>
      <c r="R324" s="496"/>
      <c r="S324" s="496"/>
      <c r="T324" s="496"/>
      <c r="U324" s="49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494" t="s">
        <v>239</v>
      </c>
      <c r="C325" s="494" t="s">
        <v>179</v>
      </c>
      <c r="D325" s="107">
        <v>6.04</v>
      </c>
      <c r="E325" s="107"/>
      <c r="F325" s="107"/>
      <c r="G325" s="127"/>
      <c r="H325" s="48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6"/>
      <c r="P325" s="496"/>
      <c r="Q325" s="496"/>
      <c r="R325" s="496"/>
      <c r="S325" s="496"/>
      <c r="T325" s="496"/>
      <c r="U325" s="49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494" t="s">
        <v>239</v>
      </c>
      <c r="C326" s="494" t="s">
        <v>186</v>
      </c>
      <c r="D326" s="107">
        <v>6.04</v>
      </c>
      <c r="E326" s="107"/>
      <c r="F326" s="107"/>
      <c r="G326" s="127"/>
      <c r="H326" s="48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6"/>
      <c r="P326" s="496"/>
      <c r="Q326" s="496"/>
      <c r="R326" s="496"/>
      <c r="S326" s="496"/>
      <c r="T326" s="496"/>
      <c r="U326" s="49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494" t="s">
        <v>440</v>
      </c>
      <c r="C327" s="494" t="s">
        <v>179</v>
      </c>
      <c r="D327" s="107">
        <v>6</v>
      </c>
      <c r="E327" s="107"/>
      <c r="F327" s="107"/>
      <c r="G327" s="127"/>
      <c r="H327" s="488">
        <f t="shared" si="83"/>
        <v>0</v>
      </c>
      <c r="I327" s="128"/>
      <c r="J327" s="129"/>
      <c r="K327" s="130"/>
      <c r="L327" s="128"/>
      <c r="M327" s="108"/>
      <c r="N327" s="129"/>
      <c r="O327" s="496"/>
      <c r="P327" s="496"/>
      <c r="Q327" s="496"/>
      <c r="R327" s="496"/>
      <c r="S327" s="496"/>
      <c r="T327" s="496"/>
      <c r="U327" s="49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494" t="s">
        <v>440</v>
      </c>
      <c r="C328" s="494" t="s">
        <v>60</v>
      </c>
      <c r="D328" s="107">
        <v>6</v>
      </c>
      <c r="E328" s="107"/>
      <c r="F328" s="107"/>
      <c r="G328" s="127"/>
      <c r="H328" s="48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6"/>
      <c r="P328" s="496"/>
      <c r="Q328" s="496"/>
      <c r="R328" s="496"/>
      <c r="S328" s="496"/>
      <c r="T328" s="496"/>
      <c r="U328" s="49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487" t="s">
        <v>240</v>
      </c>
      <c r="C329" s="125"/>
      <c r="D329" s="107">
        <v>7.3</v>
      </c>
      <c r="E329" s="107"/>
      <c r="F329" s="107"/>
      <c r="G329" s="127"/>
      <c r="H329" s="488">
        <f t="shared" si="83"/>
        <v>0</v>
      </c>
      <c r="I329" s="128"/>
      <c r="J329" s="129"/>
      <c r="K329" s="130"/>
      <c r="L329" s="128"/>
      <c r="M329" s="108"/>
      <c r="N329" s="129"/>
      <c r="O329" s="496"/>
      <c r="P329" s="496"/>
      <c r="Q329" s="496"/>
      <c r="R329" s="496"/>
      <c r="S329" s="496"/>
      <c r="T329" s="496"/>
      <c r="U329" s="496"/>
      <c r="V329" s="131"/>
      <c r="W329" s="132"/>
      <c r="X329" s="131"/>
      <c r="Y329" s="131"/>
      <c r="Z329" s="131"/>
      <c r="AA329" s="131"/>
    </row>
    <row r="330" spans="1:27" s="311" customFormat="1" ht="20.100000000000001" customHeight="1">
      <c r="A330" s="259">
        <v>30700010</v>
      </c>
      <c r="B330" s="487" t="s">
        <v>241</v>
      </c>
      <c r="C330" s="125"/>
      <c r="D330" s="107">
        <f>78*120/1000</f>
        <v>9.36</v>
      </c>
      <c r="E330" s="107"/>
      <c r="F330" s="107">
        <v>20170218</v>
      </c>
      <c r="G330" s="127">
        <f>54*7</f>
        <v>378</v>
      </c>
      <c r="H330" s="488">
        <f>D330*G330</f>
        <v>3538.08</v>
      </c>
      <c r="I330" s="128">
        <v>45</v>
      </c>
      <c r="J330" s="128"/>
      <c r="K330" s="130">
        <f t="array" ref="K330">IF(ISERROR(G330/L330),"",G330/L330)</f>
        <v>50.4</v>
      </c>
      <c r="L330" s="128">
        <v>7.5</v>
      </c>
      <c r="M330" s="108"/>
      <c r="N330" s="128">
        <f>SUM(O330:U330)</f>
        <v>0</v>
      </c>
      <c r="O330" s="496"/>
      <c r="P330" s="496"/>
      <c r="Q330" s="496"/>
      <c r="R330" s="496"/>
      <c r="S330" s="496"/>
      <c r="T330" s="496"/>
      <c r="U330" s="496"/>
      <c r="V330" s="131">
        <f>SUM(X330:AA330)</f>
        <v>0</v>
      </c>
      <c r="W330" s="48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487" t="s">
        <v>242</v>
      </c>
      <c r="C331" s="125"/>
      <c r="D331" s="107">
        <v>4.5</v>
      </c>
      <c r="E331" s="107"/>
      <c r="F331" s="107"/>
      <c r="G331" s="127"/>
      <c r="H331" s="48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6"/>
      <c r="P331" s="496"/>
      <c r="Q331" s="496"/>
      <c r="R331" s="496"/>
      <c r="S331" s="496"/>
      <c r="T331" s="496"/>
      <c r="U331" s="49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487" t="s">
        <v>243</v>
      </c>
      <c r="C332" s="125"/>
      <c r="D332" s="107">
        <v>4.5</v>
      </c>
      <c r="E332" s="107"/>
      <c r="F332" s="107"/>
      <c r="G332" s="127"/>
      <c r="H332" s="48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6"/>
      <c r="P332" s="496"/>
      <c r="Q332" s="496"/>
      <c r="R332" s="496"/>
      <c r="S332" s="496"/>
      <c r="T332" s="496"/>
      <c r="U332" s="49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48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6"/>
      <c r="P333" s="496"/>
      <c r="Q333" s="496"/>
      <c r="R333" s="496"/>
      <c r="S333" s="496"/>
      <c r="T333" s="496"/>
      <c r="U333" s="496"/>
      <c r="V333" s="131"/>
      <c r="W333" s="132"/>
      <c r="X333" s="131"/>
      <c r="Y333" s="131"/>
      <c r="Z333" s="131"/>
      <c r="AA333" s="131"/>
    </row>
    <row r="334" spans="1:27" ht="20.100000000000001" customHeight="1">
      <c r="A334" s="537" t="s">
        <v>244</v>
      </c>
      <c r="B334" s="538"/>
      <c r="C334" s="497" t="s">
        <v>202</v>
      </c>
      <c r="D334" s="141"/>
      <c r="E334" s="141"/>
      <c r="F334" s="141"/>
      <c r="G334" s="143">
        <f>SUM(G320:G333)</f>
        <v>378</v>
      </c>
      <c r="H334" s="144">
        <f>SUM(H320:H330)</f>
        <v>3538.08</v>
      </c>
      <c r="I334" s="144">
        <f>SUM(I320:I333)</f>
        <v>45</v>
      </c>
      <c r="J334" s="129"/>
      <c r="K334" s="144">
        <f>SUM(K320:K330)</f>
        <v>50.4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539" t="s">
        <v>246</v>
      </c>
      <c r="B335" s="540"/>
      <c r="C335" s="540"/>
      <c r="D335" s="540"/>
      <c r="E335" s="540"/>
      <c r="F335" s="541"/>
      <c r="G335" s="152">
        <f>SUM(G199,G257,G292,G308,G319,G334)</f>
        <v>1803</v>
      </c>
      <c r="H335" s="152">
        <f>SUM(H199,H257,H292,H308,H319,H334)</f>
        <v>10705.830000000002</v>
      </c>
      <c r="I335" s="152">
        <f>SUM(I199,I257,I292,I308,I319,I334)</f>
        <v>61</v>
      </c>
      <c r="J335" s="153">
        <f t="array" ref="J335">IF(ISERROR(G335/I335),"",G335/I335)</f>
        <v>29.557377049180328</v>
      </c>
      <c r="K335" s="152">
        <f>SUM(K199,K257,K292,K308,K319,K334)</f>
        <v>62.846428571428568</v>
      </c>
      <c r="L335" s="153">
        <f>IF(ISERROR(G335/K335),"",G335/K335)</f>
        <v>28.688981076319831</v>
      </c>
      <c r="M335" s="152">
        <f t="shared" ref="M335:AA335" si="85">SUM(M199,M257,M292,M308,M319,M334)</f>
        <v>-8.4464285714285712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542" t="s">
        <v>471</v>
      </c>
      <c r="B336" s="490" t="s">
        <v>247</v>
      </c>
      <c r="C336" s="525" t="s">
        <v>248</v>
      </c>
      <c r="D336" s="526"/>
      <c r="E336" s="533" t="s">
        <v>249</v>
      </c>
      <c r="F336" s="533"/>
      <c r="G336" s="503" t="s">
        <v>250</v>
      </c>
      <c r="H336" s="503"/>
      <c r="I336" s="533" t="s">
        <v>251</v>
      </c>
      <c r="J336" s="533"/>
      <c r="K336" s="533" t="s">
        <v>252</v>
      </c>
      <c r="L336" s="533"/>
      <c r="M336" s="533" t="s">
        <v>253</v>
      </c>
      <c r="N336" s="533"/>
      <c r="O336" s="533" t="s">
        <v>254</v>
      </c>
      <c r="P336" s="503" t="s">
        <v>255</v>
      </c>
      <c r="Q336" s="503"/>
      <c r="R336" s="503" t="s">
        <v>252</v>
      </c>
      <c r="S336" s="503"/>
      <c r="T336" s="503" t="s">
        <v>256</v>
      </c>
      <c r="U336" s="503"/>
      <c r="V336" s="503" t="s">
        <v>257</v>
      </c>
      <c r="W336" s="503"/>
      <c r="X336" s="503" t="s">
        <v>252</v>
      </c>
      <c r="Y336" s="503"/>
      <c r="Z336" s="503" t="s">
        <v>256</v>
      </c>
      <c r="AA336" s="503"/>
    </row>
    <row r="337" spans="1:27" ht="20.100000000000001" customHeight="1">
      <c r="A337" s="543"/>
      <c r="B337" s="490" t="s">
        <v>258</v>
      </c>
      <c r="C337" s="568">
        <v>1</v>
      </c>
      <c r="D337" s="569"/>
      <c r="E337" s="536">
        <f>C337*11</f>
        <v>11</v>
      </c>
      <c r="F337" s="536"/>
      <c r="G337" s="503">
        <v>1</v>
      </c>
      <c r="H337" s="503"/>
      <c r="I337" s="536">
        <f>G337*11</f>
        <v>11</v>
      </c>
      <c r="J337" s="536"/>
      <c r="K337" s="536">
        <f>E337-I337</f>
        <v>0</v>
      </c>
      <c r="L337" s="536"/>
      <c r="M337" s="534">
        <f>IF(ISERROR(K337/E337),"",K337/E337)</f>
        <v>0</v>
      </c>
      <c r="N337" s="534"/>
      <c r="O337" s="533"/>
      <c r="P337" s="503" t="s">
        <v>201</v>
      </c>
      <c r="Q337" s="503"/>
      <c r="R337" s="532">
        <f>SUM(O199:U199)</f>
        <v>0</v>
      </c>
      <c r="S337" s="532"/>
      <c r="T337" s="527" t="str">
        <f t="array" ref="T337">IF(ISERROR(R337/R344),"",R337/R344)</f>
        <v/>
      </c>
      <c r="U337" s="527"/>
      <c r="V337" s="503" t="s">
        <v>259</v>
      </c>
      <c r="W337" s="503"/>
      <c r="X337" s="504">
        <f>SUM(P198,P256,P291,P307,P318,P333)</f>
        <v>0</v>
      </c>
      <c r="Y337" s="505"/>
      <c r="Z337" s="527" t="str">
        <f t="array" ref="Z337">IF(ISERROR(X337/X344),"",X337/X344)</f>
        <v/>
      </c>
      <c r="AA337" s="527"/>
    </row>
    <row r="338" spans="1:27" ht="20.100000000000001" customHeight="1">
      <c r="A338" s="543"/>
      <c r="B338" s="490" t="s">
        <v>260</v>
      </c>
      <c r="C338" s="525">
        <v>0</v>
      </c>
      <c r="D338" s="526"/>
      <c r="E338" s="536">
        <f>C338*11</f>
        <v>0</v>
      </c>
      <c r="F338" s="536"/>
      <c r="G338" s="503">
        <v>0</v>
      </c>
      <c r="H338" s="503"/>
      <c r="I338" s="536">
        <f>G338*11</f>
        <v>0</v>
      </c>
      <c r="J338" s="536"/>
      <c r="K338" s="536">
        <f>E338-I338</f>
        <v>0</v>
      </c>
      <c r="L338" s="536"/>
      <c r="M338" s="534" t="str">
        <f>IF(ISERROR(K338/E338),"",K338/E338)</f>
        <v/>
      </c>
      <c r="N338" s="534"/>
      <c r="O338" s="533"/>
      <c r="P338" s="503" t="s">
        <v>216</v>
      </c>
      <c r="Q338" s="503"/>
      <c r="R338" s="532">
        <f>SUM(O257:U257)</f>
        <v>0</v>
      </c>
      <c r="S338" s="532"/>
      <c r="T338" s="527" t="str">
        <f>IF(ISERROR(R338/R344),"",R338/R344)</f>
        <v/>
      </c>
      <c r="U338" s="527"/>
      <c r="V338" s="503" t="s">
        <v>261</v>
      </c>
      <c r="W338" s="503"/>
      <c r="X338" s="504">
        <f>SUM(P199,P257,P292,P308,P319,P334)</f>
        <v>0</v>
      </c>
      <c r="Y338" s="505"/>
      <c r="Z338" s="527" t="str">
        <f>IF(ISERROR(X338/X344),"",X338/X344)</f>
        <v/>
      </c>
      <c r="AA338" s="527"/>
    </row>
    <row r="339" spans="1:27" ht="20.100000000000001" customHeight="1">
      <c r="A339" s="543"/>
      <c r="B339" s="490" t="s">
        <v>262</v>
      </c>
      <c r="C339" s="525">
        <v>0</v>
      </c>
      <c r="D339" s="526"/>
      <c r="E339" s="536">
        <f>C339*8</f>
        <v>0</v>
      </c>
      <c r="F339" s="536"/>
      <c r="G339" s="503">
        <v>1</v>
      </c>
      <c r="H339" s="503"/>
      <c r="I339" s="536">
        <f>G339*8</f>
        <v>8</v>
      </c>
      <c r="J339" s="536"/>
      <c r="K339" s="536">
        <f>E339-I339</f>
        <v>-8</v>
      </c>
      <c r="L339" s="536"/>
      <c r="M339" s="534" t="str">
        <f>IF(ISERROR(K339/E339),"",K339/E339)</f>
        <v/>
      </c>
      <c r="N339" s="534"/>
      <c r="O339" s="533"/>
      <c r="P339" s="503" t="s">
        <v>224</v>
      </c>
      <c r="Q339" s="503"/>
      <c r="R339" s="532">
        <f>SUM(O292:U292)</f>
        <v>0</v>
      </c>
      <c r="S339" s="532"/>
      <c r="T339" s="527" t="str">
        <f>IF(ISERROR(R339/R344),"",R339/R344)</f>
        <v/>
      </c>
      <c r="U339" s="527"/>
      <c r="V339" s="503" t="s">
        <v>263</v>
      </c>
      <c r="W339" s="503"/>
      <c r="X339" s="504">
        <f>SUM(P200,P258,P293,P309,P320,P335)</f>
        <v>0</v>
      </c>
      <c r="Y339" s="505"/>
      <c r="Z339" s="527" t="str">
        <f>IF(ISERROR(X339/X344),"",X339/X344)</f>
        <v/>
      </c>
      <c r="AA339" s="527"/>
    </row>
    <row r="340" spans="1:27" ht="20.100000000000001" customHeight="1">
      <c r="A340" s="543"/>
      <c r="B340" s="490" t="s">
        <v>264</v>
      </c>
      <c r="C340" s="525">
        <v>1</v>
      </c>
      <c r="D340" s="526"/>
      <c r="E340" s="536">
        <f>C340*11</f>
        <v>11</v>
      </c>
      <c r="F340" s="536"/>
      <c r="G340" s="503">
        <v>1</v>
      </c>
      <c r="H340" s="503"/>
      <c r="I340" s="536">
        <f>G340*11</f>
        <v>11</v>
      </c>
      <c r="J340" s="536"/>
      <c r="K340" s="536">
        <f>E340-I340</f>
        <v>0</v>
      </c>
      <c r="L340" s="536"/>
      <c r="M340" s="534">
        <f>IF(ISERROR(K340/E340),"",K340/E340)</f>
        <v>0</v>
      </c>
      <c r="N340" s="534"/>
      <c r="O340" s="533"/>
      <c r="P340" s="503" t="s">
        <v>231</v>
      </c>
      <c r="Q340" s="503"/>
      <c r="R340" s="532">
        <f>SUM(O308:U308)</f>
        <v>0</v>
      </c>
      <c r="S340" s="532"/>
      <c r="T340" s="527" t="str">
        <f>IF(ISERROR(R340/R344),"",R340/R344)</f>
        <v/>
      </c>
      <c r="U340" s="527"/>
      <c r="V340" s="503" t="s">
        <v>265</v>
      </c>
      <c r="W340" s="503"/>
      <c r="X340" s="504">
        <f>SUM(P202,P259,P294,P310,P321,P336)</f>
        <v>0</v>
      </c>
      <c r="Y340" s="505"/>
      <c r="Z340" s="527" t="str">
        <f>IF(ISERROR(X340/X344),"",X340/X344)</f>
        <v/>
      </c>
      <c r="AA340" s="527"/>
    </row>
    <row r="341" spans="1:27" ht="20.100000000000001" customHeight="1">
      <c r="A341" s="544"/>
      <c r="B341" s="490" t="s">
        <v>266</v>
      </c>
      <c r="C341" s="535">
        <f>SUM(C337:D340)</f>
        <v>2</v>
      </c>
      <c r="D341" s="509"/>
      <c r="E341" s="536">
        <f>SUM(E337:F340)</f>
        <v>22</v>
      </c>
      <c r="F341" s="536"/>
      <c r="G341" s="503">
        <f>SUM(G337:H340)</f>
        <v>3</v>
      </c>
      <c r="H341" s="503"/>
      <c r="I341" s="536">
        <f>SUM(I337:J340)</f>
        <v>30</v>
      </c>
      <c r="J341" s="536"/>
      <c r="K341" s="536">
        <f>SUM(K337:L340)</f>
        <v>-8</v>
      </c>
      <c r="L341" s="536"/>
      <c r="M341" s="534">
        <f>IF(ISERROR(K341/E341),"",K341/E341)</f>
        <v>-0.36363636363636365</v>
      </c>
      <c r="N341" s="534"/>
      <c r="O341" s="533"/>
      <c r="P341" s="503" t="s">
        <v>234</v>
      </c>
      <c r="Q341" s="503"/>
      <c r="R341" s="532">
        <f>SUM(O319:U319)</f>
        <v>0</v>
      </c>
      <c r="S341" s="532"/>
      <c r="T341" s="527" t="str">
        <f>IF(ISERROR(R341/R344),"",R341/R344)</f>
        <v/>
      </c>
      <c r="U341" s="527"/>
      <c r="V341" s="503" t="s">
        <v>267</v>
      </c>
      <c r="W341" s="503"/>
      <c r="X341" s="504">
        <f>SUM(P203,P260,P295,P311,P322,P337)</f>
        <v>0</v>
      </c>
      <c r="Y341" s="505"/>
      <c r="Z341" s="527" t="str">
        <f>IF(ISERROR(X341/X344),"",X341/X344)</f>
        <v/>
      </c>
      <c r="AA341" s="527"/>
    </row>
    <row r="342" spans="1:27" ht="20.100000000000001" customHeight="1">
      <c r="A342" s="269" t="s">
        <v>472</v>
      </c>
      <c r="B342" s="490">
        <f>G335</f>
        <v>1803</v>
      </c>
      <c r="C342" s="513" t="s">
        <v>269</v>
      </c>
      <c r="D342" s="512"/>
      <c r="E342" s="503">
        <f>H335</f>
        <v>10705.830000000002</v>
      </c>
      <c r="F342" s="503"/>
      <c r="G342" s="503" t="s">
        <v>270</v>
      </c>
      <c r="H342" s="503"/>
      <c r="I342" s="531">
        <f>L335</f>
        <v>28.688981076319831</v>
      </c>
      <c r="J342" s="531"/>
      <c r="K342" s="533" t="s">
        <v>271</v>
      </c>
      <c r="L342" s="533"/>
      <c r="M342" s="531">
        <f>J335</f>
        <v>29.557377049180328</v>
      </c>
      <c r="N342" s="531"/>
      <c r="O342" s="533"/>
      <c r="P342" s="503" t="s">
        <v>244</v>
      </c>
      <c r="Q342" s="503"/>
      <c r="R342" s="532">
        <f>SUM(O334:U334)</f>
        <v>0</v>
      </c>
      <c r="S342" s="532"/>
      <c r="T342" s="527" t="str">
        <f>IF(ISERROR(R342/R344),"",R342/R344)</f>
        <v/>
      </c>
      <c r="U342" s="527"/>
      <c r="V342" s="503" t="s">
        <v>272</v>
      </c>
      <c r="W342" s="503"/>
      <c r="X342" s="504">
        <f>SUM(P204,P261,P296,P312,P323,P338)</f>
        <v>0</v>
      </c>
      <c r="Y342" s="505"/>
      <c r="Z342" s="527" t="str">
        <f>IF(ISERROR(X342/X344),"",X342/X344)</f>
        <v/>
      </c>
      <c r="AA342" s="527"/>
    </row>
    <row r="343" spans="1:27" ht="20.100000000000001" customHeight="1">
      <c r="A343" s="270" t="s">
        <v>473</v>
      </c>
      <c r="B343" s="490">
        <f>I335+C341</f>
        <v>63</v>
      </c>
      <c r="C343" s="510" t="s">
        <v>251</v>
      </c>
      <c r="D343" s="511"/>
      <c r="E343" s="528">
        <f>K335+I341</f>
        <v>92.846428571428561</v>
      </c>
      <c r="F343" s="528"/>
      <c r="G343" s="503" t="s">
        <v>274</v>
      </c>
      <c r="H343" s="503"/>
      <c r="I343" s="531">
        <f>B343-E343</f>
        <v>-29.846428571428561</v>
      </c>
      <c r="J343" s="531"/>
      <c r="K343" s="533" t="s">
        <v>275</v>
      </c>
      <c r="L343" s="533"/>
      <c r="M343" s="534">
        <f>IF(ISERROR(I343/E343),"",I343/E343)</f>
        <v>-0.32146016848097847</v>
      </c>
      <c r="N343" s="534"/>
      <c r="O343" s="533"/>
      <c r="P343" s="503" t="s">
        <v>245</v>
      </c>
      <c r="Q343" s="503"/>
      <c r="R343" s="532"/>
      <c r="S343" s="532"/>
      <c r="T343" s="527" t="str">
        <f>IF(ISERROR(R343/R344),"",R343/R344)</f>
        <v/>
      </c>
      <c r="U343" s="527"/>
      <c r="V343" s="503" t="s">
        <v>264</v>
      </c>
      <c r="W343" s="503"/>
      <c r="X343" s="504">
        <f>SUM(P205,P262,P297,P313,P324,P339)</f>
        <v>0</v>
      </c>
      <c r="Y343" s="505"/>
      <c r="Z343" s="527" t="str">
        <f>IF(ISERROR(X343/X344),"",X343/X344)</f>
        <v/>
      </c>
      <c r="AA343" s="527"/>
    </row>
    <row r="344" spans="1:27" ht="20.100000000000001" customHeight="1">
      <c r="A344" s="270" t="s">
        <v>474</v>
      </c>
      <c r="B344" s="490">
        <f>N335</f>
        <v>0</v>
      </c>
      <c r="C344" s="510" t="s">
        <v>277</v>
      </c>
      <c r="D344" s="511"/>
      <c r="E344" s="527">
        <f>IF(ISERROR(B344/B343),"",B344/B343)</f>
        <v>0</v>
      </c>
      <c r="F344" s="527"/>
      <c r="G344" s="503" t="s">
        <v>278</v>
      </c>
      <c r="H344" s="503"/>
      <c r="I344" s="533">
        <f>V335</f>
        <v>0</v>
      </c>
      <c r="J344" s="533"/>
      <c r="K344" s="533" t="s">
        <v>279</v>
      </c>
      <c r="L344" s="533"/>
      <c r="M344" s="534">
        <f t="array" ref="M344">IF(ISERROR(I344/B342),"",I344/B342)</f>
        <v>0</v>
      </c>
      <c r="N344" s="534"/>
      <c r="O344" s="533"/>
      <c r="P344" s="503" t="s">
        <v>266</v>
      </c>
      <c r="Q344" s="503"/>
      <c r="R344" s="532">
        <f>SUM(R337:S343)</f>
        <v>0</v>
      </c>
      <c r="S344" s="532"/>
      <c r="T344" s="527"/>
      <c r="U344" s="527"/>
      <c r="V344" s="503" t="s">
        <v>266</v>
      </c>
      <c r="W344" s="503"/>
      <c r="X344" s="530">
        <f>SUM(X337:Y343)</f>
        <v>0</v>
      </c>
      <c r="Y344" s="530"/>
      <c r="Z344" s="527"/>
      <c r="AA344" s="527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53" t="s">
        <v>475</v>
      </c>
      <c r="B346" s="556" t="s">
        <v>280</v>
      </c>
      <c r="C346" s="556" t="s">
        <v>281</v>
      </c>
      <c r="D346" s="556" t="s">
        <v>282</v>
      </c>
      <c r="E346" s="559" t="s">
        <v>283</v>
      </c>
      <c r="F346" s="550" t="s">
        <v>284</v>
      </c>
      <c r="G346" s="533" t="s">
        <v>285</v>
      </c>
      <c r="H346" s="533"/>
      <c r="I346" s="556" t="s">
        <v>286</v>
      </c>
      <c r="J346" s="562" t="s">
        <v>271</v>
      </c>
      <c r="K346" s="565" t="s">
        <v>287</v>
      </c>
      <c r="L346" s="556" t="s">
        <v>270</v>
      </c>
      <c r="M346" s="546" t="s">
        <v>288</v>
      </c>
      <c r="N346" s="548" t="s">
        <v>252</v>
      </c>
      <c r="O346" s="533" t="s">
        <v>289</v>
      </c>
      <c r="P346" s="533"/>
      <c r="Q346" s="533"/>
      <c r="R346" s="533"/>
      <c r="S346" s="533"/>
      <c r="T346" s="533"/>
      <c r="U346" s="533"/>
      <c r="V346" s="533" t="s">
        <v>290</v>
      </c>
      <c r="W346" s="548" t="s">
        <v>291</v>
      </c>
      <c r="X346" s="533" t="s">
        <v>292</v>
      </c>
      <c r="Y346" s="533"/>
      <c r="Z346" s="533"/>
      <c r="AA346" s="533"/>
    </row>
    <row r="347" spans="1:27" ht="21.95" hidden="1" customHeight="1">
      <c r="A347" s="554"/>
      <c r="B347" s="557"/>
      <c r="C347" s="557"/>
      <c r="D347" s="557"/>
      <c r="E347" s="560"/>
      <c r="F347" s="551"/>
      <c r="G347" s="533"/>
      <c r="H347" s="533"/>
      <c r="I347" s="557"/>
      <c r="J347" s="563"/>
      <c r="K347" s="566"/>
      <c r="L347" s="557"/>
      <c r="M347" s="547"/>
      <c r="N347" s="548"/>
      <c r="O347" s="533" t="s">
        <v>259</v>
      </c>
      <c r="P347" s="533" t="s">
        <v>261</v>
      </c>
      <c r="Q347" s="533" t="s">
        <v>263</v>
      </c>
      <c r="R347" s="549" t="s">
        <v>265</v>
      </c>
      <c r="S347" s="503" t="s">
        <v>267</v>
      </c>
      <c r="T347" s="533" t="s">
        <v>272</v>
      </c>
      <c r="U347" s="533" t="s">
        <v>264</v>
      </c>
      <c r="V347" s="533"/>
      <c r="W347" s="548"/>
      <c r="X347" s="533" t="s">
        <v>293</v>
      </c>
      <c r="Y347" s="533" t="s">
        <v>294</v>
      </c>
      <c r="Z347" s="533" t="s">
        <v>295</v>
      </c>
      <c r="AA347" s="533" t="s">
        <v>264</v>
      </c>
    </row>
    <row r="348" spans="1:27" ht="21.95" hidden="1" customHeight="1">
      <c r="A348" s="555"/>
      <c r="B348" s="558"/>
      <c r="C348" s="558"/>
      <c r="D348" s="558"/>
      <c r="E348" s="561"/>
      <c r="F348" s="552"/>
      <c r="G348" s="308" t="s">
        <v>296</v>
      </c>
      <c r="H348" s="494" t="s">
        <v>297</v>
      </c>
      <c r="I348" s="558"/>
      <c r="J348" s="564"/>
      <c r="K348" s="567"/>
      <c r="L348" s="558"/>
      <c r="M348" s="547"/>
      <c r="N348" s="548"/>
      <c r="O348" s="533"/>
      <c r="P348" s="533"/>
      <c r="Q348" s="533"/>
      <c r="R348" s="549"/>
      <c r="S348" s="503"/>
      <c r="T348" s="533"/>
      <c r="U348" s="533"/>
      <c r="V348" s="533"/>
      <c r="W348" s="548"/>
      <c r="X348" s="533"/>
      <c r="Y348" s="533"/>
      <c r="Z348" s="533"/>
      <c r="AA348" s="533"/>
    </row>
    <row r="349" spans="1:27" ht="20.100000000000001" hidden="1" customHeight="1">
      <c r="A349" s="259">
        <v>30100030</v>
      </c>
      <c r="B349" s="487" t="s">
        <v>178</v>
      </c>
      <c r="C349" s="125" t="s">
        <v>179</v>
      </c>
      <c r="D349" s="107">
        <v>5.03</v>
      </c>
      <c r="E349" s="107"/>
      <c r="F349" s="107"/>
      <c r="G349" s="127"/>
      <c r="H349" s="48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6"/>
      <c r="P349" s="496"/>
      <c r="Q349" s="496"/>
      <c r="R349" s="496"/>
      <c r="S349" s="496"/>
      <c r="T349" s="496"/>
      <c r="U349" s="49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8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6"/>
      <c r="P350" s="496"/>
      <c r="Q350" s="496"/>
      <c r="R350" s="496"/>
      <c r="S350" s="496"/>
      <c r="T350" s="496"/>
      <c r="U350" s="49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8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6"/>
      <c r="P351" s="496"/>
      <c r="Q351" s="496"/>
      <c r="R351" s="496"/>
      <c r="S351" s="496"/>
      <c r="T351" s="496"/>
      <c r="U351" s="49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8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6"/>
      <c r="P352" s="496"/>
      <c r="Q352" s="496"/>
      <c r="R352" s="496"/>
      <c r="S352" s="496"/>
      <c r="T352" s="496"/>
      <c r="U352" s="49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8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6"/>
      <c r="P353" s="496"/>
      <c r="Q353" s="496"/>
      <c r="R353" s="496"/>
      <c r="S353" s="496"/>
      <c r="T353" s="496"/>
      <c r="U353" s="49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488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6"/>
      <c r="P354" s="496"/>
      <c r="Q354" s="496"/>
      <c r="R354" s="496"/>
      <c r="S354" s="496"/>
      <c r="T354" s="496"/>
      <c r="U354" s="49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8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6"/>
      <c r="P355" s="496"/>
      <c r="Q355" s="496"/>
      <c r="R355" s="496"/>
      <c r="S355" s="496"/>
      <c r="T355" s="496"/>
      <c r="U355" s="49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8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6"/>
      <c r="P356" s="496"/>
      <c r="Q356" s="496"/>
      <c r="R356" s="496"/>
      <c r="S356" s="496"/>
      <c r="T356" s="496"/>
      <c r="U356" s="49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488">
        <f t="shared" si="86"/>
        <v>0</v>
      </c>
      <c r="I357" s="48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6"/>
      <c r="P357" s="496"/>
      <c r="Q357" s="496"/>
      <c r="R357" s="496"/>
      <c r="S357" s="496"/>
      <c r="T357" s="496"/>
      <c r="U357" s="49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488">
        <f t="shared" si="86"/>
        <v>0</v>
      </c>
      <c r="I358" s="48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6"/>
      <c r="P358" s="496"/>
      <c r="Q358" s="496"/>
      <c r="R358" s="496"/>
      <c r="S358" s="496"/>
      <c r="T358" s="496"/>
      <c r="U358" s="49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488">
        <f t="shared" si="86"/>
        <v>0</v>
      </c>
      <c r="I359" s="488"/>
      <c r="J359" s="129"/>
      <c r="K359" s="130"/>
      <c r="L359" s="128"/>
      <c r="M359" s="108"/>
      <c r="N359" s="129"/>
      <c r="O359" s="496"/>
      <c r="P359" s="496"/>
      <c r="Q359" s="496"/>
      <c r="R359" s="496"/>
      <c r="S359" s="496"/>
      <c r="T359" s="496"/>
      <c r="U359" s="49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488">
        <f t="shared" si="86"/>
        <v>0</v>
      </c>
      <c r="I360" s="488"/>
      <c r="J360" s="129"/>
      <c r="K360" s="130"/>
      <c r="L360" s="128"/>
      <c r="M360" s="108"/>
      <c r="N360" s="129"/>
      <c r="O360" s="496"/>
      <c r="P360" s="496"/>
      <c r="Q360" s="496"/>
      <c r="R360" s="496"/>
      <c r="S360" s="496"/>
      <c r="T360" s="496"/>
      <c r="U360" s="49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8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6"/>
      <c r="P361" s="496"/>
      <c r="Q361" s="496"/>
      <c r="R361" s="496"/>
      <c r="S361" s="496"/>
      <c r="T361" s="496"/>
      <c r="U361" s="49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8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6"/>
      <c r="P362" s="496"/>
      <c r="Q362" s="496"/>
      <c r="R362" s="496"/>
      <c r="S362" s="496"/>
      <c r="T362" s="496"/>
      <c r="U362" s="49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8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6"/>
      <c r="P363" s="496"/>
      <c r="Q363" s="496"/>
      <c r="R363" s="496"/>
      <c r="S363" s="496"/>
      <c r="T363" s="496"/>
      <c r="U363" s="49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494" t="s">
        <v>190</v>
      </c>
      <c r="D364" s="107">
        <v>4.8</v>
      </c>
      <c r="E364" s="107"/>
      <c r="F364" s="107"/>
      <c r="G364" s="127"/>
      <c r="H364" s="48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6"/>
      <c r="P364" s="496"/>
      <c r="Q364" s="496"/>
      <c r="R364" s="496"/>
      <c r="S364" s="496"/>
      <c r="T364" s="496"/>
      <c r="U364" s="49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494" t="s">
        <v>187</v>
      </c>
      <c r="D365" s="107">
        <v>4.8</v>
      </c>
      <c r="E365" s="107"/>
      <c r="F365" s="107"/>
      <c r="G365" s="127"/>
      <c r="H365" s="48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6"/>
      <c r="P365" s="496"/>
      <c r="Q365" s="496"/>
      <c r="R365" s="496"/>
      <c r="S365" s="496"/>
      <c r="T365" s="496"/>
      <c r="U365" s="49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494" t="s">
        <v>179</v>
      </c>
      <c r="D366" s="107">
        <v>4.8</v>
      </c>
      <c r="E366" s="107"/>
      <c r="F366" s="107"/>
      <c r="G366" s="127"/>
      <c r="H366" s="48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6"/>
      <c r="P366" s="496"/>
      <c r="Q366" s="496"/>
      <c r="R366" s="496"/>
      <c r="S366" s="496"/>
      <c r="T366" s="496"/>
      <c r="U366" s="49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494" t="s">
        <v>199</v>
      </c>
      <c r="D367" s="107">
        <v>4.8</v>
      </c>
      <c r="E367" s="107"/>
      <c r="F367" s="107"/>
      <c r="G367" s="127"/>
      <c r="H367" s="48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6"/>
      <c r="P367" s="496"/>
      <c r="Q367" s="496"/>
      <c r="R367" s="496"/>
      <c r="S367" s="496"/>
      <c r="T367" s="496"/>
      <c r="U367" s="49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48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6"/>
      <c r="P368" s="496"/>
      <c r="Q368" s="496"/>
      <c r="R368" s="496"/>
      <c r="S368" s="496"/>
      <c r="T368" s="496"/>
      <c r="U368" s="49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48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6"/>
      <c r="P369" s="496"/>
      <c r="Q369" s="496"/>
      <c r="R369" s="496"/>
      <c r="S369" s="496"/>
      <c r="T369" s="496"/>
      <c r="U369" s="49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37" t="s">
        <v>201</v>
      </c>
      <c r="B370" s="538"/>
      <c r="C370" s="497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hidden="1" customHeight="1">
      <c r="A371" s="260">
        <v>30100012</v>
      </c>
      <c r="B371" s="487" t="s">
        <v>206</v>
      </c>
      <c r="C371" s="125" t="s">
        <v>199</v>
      </c>
      <c r="D371" s="107">
        <v>5.03</v>
      </c>
      <c r="E371" s="107"/>
      <c r="F371" s="107"/>
      <c r="G371" s="127"/>
      <c r="H371" s="48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2"/>
      <c r="P371" s="492"/>
      <c r="Q371" s="492"/>
      <c r="R371" s="492"/>
      <c r="S371" s="492"/>
      <c r="T371" s="492"/>
      <c r="U371" s="49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487" t="s">
        <v>425</v>
      </c>
      <c r="C372" s="183" t="s">
        <v>427</v>
      </c>
      <c r="D372" s="107">
        <v>5.03</v>
      </c>
      <c r="E372" s="107"/>
      <c r="F372" s="107"/>
      <c r="G372" s="127"/>
      <c r="H372" s="48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2"/>
      <c r="P372" s="492"/>
      <c r="Q372" s="492"/>
      <c r="R372" s="492"/>
      <c r="S372" s="492"/>
      <c r="T372" s="492"/>
      <c r="U372" s="49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487" t="s">
        <v>206</v>
      </c>
      <c r="C373" s="125" t="s">
        <v>186</v>
      </c>
      <c r="D373" s="107">
        <v>5.03</v>
      </c>
      <c r="E373" s="107"/>
      <c r="F373" s="107"/>
      <c r="G373" s="127"/>
      <c r="H373" s="48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2"/>
      <c r="P373" s="492"/>
      <c r="Q373" s="492"/>
      <c r="R373" s="492"/>
      <c r="S373" s="492"/>
      <c r="T373" s="492"/>
      <c r="U373" s="49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487" t="s">
        <v>206</v>
      </c>
      <c r="C374" s="125" t="s">
        <v>203</v>
      </c>
      <c r="D374" s="107">
        <v>5.03</v>
      </c>
      <c r="E374" s="107"/>
      <c r="F374" s="107"/>
      <c r="G374" s="127"/>
      <c r="H374" s="48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2"/>
      <c r="P374" s="492"/>
      <c r="Q374" s="492"/>
      <c r="R374" s="492"/>
      <c r="S374" s="492"/>
      <c r="T374" s="492"/>
      <c r="U374" s="49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487" t="s">
        <v>206</v>
      </c>
      <c r="C375" s="125" t="s">
        <v>207</v>
      </c>
      <c r="D375" s="107">
        <v>5.03</v>
      </c>
      <c r="E375" s="107"/>
      <c r="F375" s="107"/>
      <c r="G375" s="127"/>
      <c r="H375" s="48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2"/>
      <c r="P375" s="492"/>
      <c r="Q375" s="492"/>
      <c r="R375" s="492"/>
      <c r="S375" s="492"/>
      <c r="T375" s="492"/>
      <c r="U375" s="49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487" t="s">
        <v>414</v>
      </c>
      <c r="C376" s="183" t="s">
        <v>415</v>
      </c>
      <c r="D376" s="107"/>
      <c r="E376" s="107"/>
      <c r="F376" s="107"/>
      <c r="G376" s="127"/>
      <c r="H376" s="48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2"/>
      <c r="P376" s="492"/>
      <c r="Q376" s="492"/>
      <c r="R376" s="492"/>
      <c r="S376" s="492"/>
      <c r="T376" s="492"/>
      <c r="U376" s="49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487" t="s">
        <v>414</v>
      </c>
      <c r="C377" s="183" t="s">
        <v>416</v>
      </c>
      <c r="D377" s="107"/>
      <c r="E377" s="107"/>
      <c r="F377" s="107"/>
      <c r="G377" s="127"/>
      <c r="H377" s="48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2"/>
      <c r="P377" s="492"/>
      <c r="Q377" s="492"/>
      <c r="R377" s="492"/>
      <c r="S377" s="492"/>
      <c r="T377" s="492"/>
      <c r="U377" s="49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487" t="s">
        <v>414</v>
      </c>
      <c r="C378" s="183" t="s">
        <v>61</v>
      </c>
      <c r="D378" s="107"/>
      <c r="E378" s="107"/>
      <c r="F378" s="107"/>
      <c r="G378" s="127"/>
      <c r="H378" s="48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2"/>
      <c r="P378" s="492"/>
      <c r="Q378" s="492"/>
      <c r="R378" s="492"/>
      <c r="S378" s="492"/>
      <c r="T378" s="492"/>
      <c r="U378" s="49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487" t="s">
        <v>208</v>
      </c>
      <c r="C379" s="125" t="s">
        <v>179</v>
      </c>
      <c r="D379" s="107">
        <v>5.08</v>
      </c>
      <c r="E379" s="107"/>
      <c r="F379" s="107"/>
      <c r="G379" s="127"/>
      <c r="H379" s="48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2"/>
      <c r="P379" s="492"/>
      <c r="Q379" s="492"/>
      <c r="R379" s="492"/>
      <c r="S379" s="492"/>
      <c r="T379" s="492"/>
      <c r="U379" s="49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487" t="s">
        <v>208</v>
      </c>
      <c r="C380" s="125" t="s">
        <v>204</v>
      </c>
      <c r="D380" s="107">
        <v>5.08</v>
      </c>
      <c r="E380" s="107"/>
      <c r="F380" s="107"/>
      <c r="G380" s="127"/>
      <c r="H380" s="48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2"/>
      <c r="P380" s="492"/>
      <c r="Q380" s="492"/>
      <c r="R380" s="492"/>
      <c r="S380" s="492"/>
      <c r="T380" s="492"/>
      <c r="U380" s="49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487" t="s">
        <v>208</v>
      </c>
      <c r="C381" s="125" t="s">
        <v>205</v>
      </c>
      <c r="D381" s="107">
        <v>5.08</v>
      </c>
      <c r="E381" s="107"/>
      <c r="F381" s="107"/>
      <c r="G381" s="127"/>
      <c r="H381" s="48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2"/>
      <c r="P381" s="492"/>
      <c r="Q381" s="492"/>
      <c r="R381" s="492"/>
      <c r="S381" s="492"/>
      <c r="T381" s="492"/>
      <c r="U381" s="49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487" t="s">
        <v>208</v>
      </c>
      <c r="C382" s="125" t="s">
        <v>186</v>
      </c>
      <c r="D382" s="107">
        <v>5.08</v>
      </c>
      <c r="E382" s="107"/>
      <c r="F382" s="107"/>
      <c r="G382" s="127"/>
      <c r="H382" s="48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2"/>
      <c r="P382" s="492"/>
      <c r="Q382" s="492"/>
      <c r="R382" s="492"/>
      <c r="S382" s="492"/>
      <c r="T382" s="492"/>
      <c r="U382" s="49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487" t="s">
        <v>208</v>
      </c>
      <c r="C383" s="125" t="s">
        <v>203</v>
      </c>
      <c r="D383" s="107">
        <v>5.08</v>
      </c>
      <c r="E383" s="107"/>
      <c r="F383" s="107"/>
      <c r="G383" s="127"/>
      <c r="H383" s="48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2"/>
      <c r="P383" s="492"/>
      <c r="Q383" s="492"/>
      <c r="R383" s="492"/>
      <c r="S383" s="492"/>
      <c r="T383" s="492"/>
      <c r="U383" s="49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487" t="s">
        <v>208</v>
      </c>
      <c r="C384" s="125" t="s">
        <v>199</v>
      </c>
      <c r="D384" s="107">
        <v>5.08</v>
      </c>
      <c r="E384" s="107"/>
      <c r="F384" s="107"/>
      <c r="G384" s="127"/>
      <c r="H384" s="48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6"/>
      <c r="P384" s="496"/>
      <c r="Q384" s="496"/>
      <c r="R384" s="496"/>
      <c r="S384" s="496"/>
      <c r="T384" s="496"/>
      <c r="U384" s="49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487" t="s">
        <v>208</v>
      </c>
      <c r="C385" s="125" t="s">
        <v>187</v>
      </c>
      <c r="D385" s="107">
        <v>5.08</v>
      </c>
      <c r="E385" s="107"/>
      <c r="F385" s="107"/>
      <c r="G385" s="127"/>
      <c r="H385" s="48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2"/>
      <c r="P385" s="492"/>
      <c r="Q385" s="492"/>
      <c r="R385" s="492"/>
      <c r="S385" s="492"/>
      <c r="T385" s="492"/>
      <c r="U385" s="49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487" t="s">
        <v>208</v>
      </c>
      <c r="C386" s="125" t="s">
        <v>207</v>
      </c>
      <c r="D386" s="107">
        <v>5.08</v>
      </c>
      <c r="E386" s="107"/>
      <c r="F386" s="107"/>
      <c r="G386" s="127"/>
      <c r="H386" s="48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6"/>
      <c r="P386" s="496"/>
      <c r="Q386" s="496"/>
      <c r="R386" s="496"/>
      <c r="S386" s="496"/>
      <c r="T386" s="496"/>
      <c r="U386" s="49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487" t="s">
        <v>209</v>
      </c>
      <c r="C387" s="125" t="s">
        <v>194</v>
      </c>
      <c r="D387" s="107">
        <v>5.03</v>
      </c>
      <c r="E387" s="107"/>
      <c r="F387" s="107"/>
      <c r="G387" s="127"/>
      <c r="H387" s="48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2"/>
      <c r="P387" s="492"/>
      <c r="Q387" s="492"/>
      <c r="R387" s="492"/>
      <c r="S387" s="492"/>
      <c r="T387" s="492"/>
      <c r="U387" s="49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487" t="s">
        <v>209</v>
      </c>
      <c r="C388" s="125" t="s">
        <v>179</v>
      </c>
      <c r="D388" s="107">
        <v>5.03</v>
      </c>
      <c r="E388" s="107"/>
      <c r="F388" s="107"/>
      <c r="G388" s="127"/>
      <c r="H388" s="48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2"/>
      <c r="P388" s="492"/>
      <c r="Q388" s="492"/>
      <c r="R388" s="492"/>
      <c r="S388" s="492"/>
      <c r="T388" s="492"/>
      <c r="U388" s="49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487" t="s">
        <v>209</v>
      </c>
      <c r="C389" s="125" t="s">
        <v>195</v>
      </c>
      <c r="D389" s="107">
        <v>5.03</v>
      </c>
      <c r="E389" s="107"/>
      <c r="F389" s="107"/>
      <c r="G389" s="127"/>
      <c r="H389" s="48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2"/>
      <c r="P389" s="492"/>
      <c r="Q389" s="492"/>
      <c r="R389" s="492"/>
      <c r="S389" s="492"/>
      <c r="T389" s="492"/>
      <c r="U389" s="49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487" t="s">
        <v>209</v>
      </c>
      <c r="C390" s="125" t="s">
        <v>204</v>
      </c>
      <c r="D390" s="107">
        <v>5.03</v>
      </c>
      <c r="E390" s="107"/>
      <c r="F390" s="107"/>
      <c r="G390" s="127"/>
      <c r="H390" s="48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2"/>
      <c r="P390" s="492"/>
      <c r="Q390" s="492"/>
      <c r="R390" s="492"/>
      <c r="S390" s="492"/>
      <c r="T390" s="492"/>
      <c r="U390" s="49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487" t="s">
        <v>382</v>
      </c>
      <c r="C391" s="183" t="s">
        <v>383</v>
      </c>
      <c r="D391" s="107">
        <v>5.03</v>
      </c>
      <c r="E391" s="107"/>
      <c r="F391" s="107"/>
      <c r="G391" s="127"/>
      <c r="H391" s="48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2"/>
      <c r="P391" s="492"/>
      <c r="Q391" s="492"/>
      <c r="R391" s="492"/>
      <c r="S391" s="492"/>
      <c r="T391" s="492"/>
      <c r="U391" s="49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487" t="s">
        <v>382</v>
      </c>
      <c r="C392" s="183" t="s">
        <v>384</v>
      </c>
      <c r="D392" s="107">
        <v>5.03</v>
      </c>
      <c r="E392" s="107"/>
      <c r="F392" s="107"/>
      <c r="G392" s="127"/>
      <c r="H392" s="48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2"/>
      <c r="P392" s="492"/>
      <c r="Q392" s="492"/>
      <c r="R392" s="492"/>
      <c r="S392" s="492"/>
      <c r="T392" s="492"/>
      <c r="U392" s="49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487" t="s">
        <v>382</v>
      </c>
      <c r="C393" s="183" t="s">
        <v>389</v>
      </c>
      <c r="D393" s="107">
        <v>5.03</v>
      </c>
      <c r="E393" s="107"/>
      <c r="F393" s="107"/>
      <c r="G393" s="127"/>
      <c r="H393" s="48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2"/>
      <c r="P393" s="492"/>
      <c r="Q393" s="492"/>
      <c r="R393" s="492"/>
      <c r="S393" s="492"/>
      <c r="T393" s="492"/>
      <c r="U393" s="49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487" t="s">
        <v>382</v>
      </c>
      <c r="C394" s="183" t="s">
        <v>391</v>
      </c>
      <c r="D394" s="107">
        <v>5.03</v>
      </c>
      <c r="E394" s="107"/>
      <c r="F394" s="107"/>
      <c r="G394" s="127"/>
      <c r="H394" s="48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2"/>
      <c r="P394" s="492"/>
      <c r="Q394" s="492"/>
      <c r="R394" s="492"/>
      <c r="S394" s="492"/>
      <c r="T394" s="492"/>
      <c r="U394" s="49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487" t="s">
        <v>418</v>
      </c>
      <c r="C395" s="183" t="s">
        <v>364</v>
      </c>
      <c r="D395" s="107">
        <v>5.03</v>
      </c>
      <c r="E395" s="107"/>
      <c r="F395" s="107"/>
      <c r="G395" s="127"/>
      <c r="H395" s="48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2"/>
      <c r="P395" s="492"/>
      <c r="Q395" s="492"/>
      <c r="R395" s="492"/>
      <c r="S395" s="492"/>
      <c r="T395" s="492"/>
      <c r="U395" s="49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487" t="s">
        <v>418</v>
      </c>
      <c r="C396" s="183" t="s">
        <v>365</v>
      </c>
      <c r="D396" s="107">
        <v>5.03</v>
      </c>
      <c r="E396" s="107"/>
      <c r="F396" s="107"/>
      <c r="G396" s="127"/>
      <c r="H396" s="48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2"/>
      <c r="P396" s="492"/>
      <c r="Q396" s="492"/>
      <c r="R396" s="492"/>
      <c r="S396" s="492"/>
      <c r="T396" s="492"/>
      <c r="U396" s="49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487" t="s">
        <v>418</v>
      </c>
      <c r="C397" s="183" t="s">
        <v>366</v>
      </c>
      <c r="D397" s="107">
        <v>5.03</v>
      </c>
      <c r="E397" s="107"/>
      <c r="F397" s="107"/>
      <c r="G397" s="127"/>
      <c r="H397" s="48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2"/>
      <c r="P397" s="492"/>
      <c r="Q397" s="492"/>
      <c r="R397" s="492"/>
      <c r="S397" s="492"/>
      <c r="T397" s="492"/>
      <c r="U397" s="49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487" t="s">
        <v>418</v>
      </c>
      <c r="C398" s="183" t="s">
        <v>367</v>
      </c>
      <c r="D398" s="107">
        <v>5.03</v>
      </c>
      <c r="E398" s="107"/>
      <c r="F398" s="107"/>
      <c r="G398" s="127"/>
      <c r="H398" s="48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2"/>
      <c r="P398" s="492"/>
      <c r="Q398" s="492"/>
      <c r="R398" s="492"/>
      <c r="S398" s="492"/>
      <c r="T398" s="492"/>
      <c r="U398" s="49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8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6"/>
      <c r="P399" s="496"/>
      <c r="Q399" s="496"/>
      <c r="R399" s="496"/>
      <c r="S399" s="496"/>
      <c r="T399" s="496"/>
      <c r="U399" s="49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8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6"/>
      <c r="P400" s="496"/>
      <c r="Q400" s="496"/>
      <c r="R400" s="496"/>
      <c r="S400" s="496"/>
      <c r="T400" s="496"/>
      <c r="U400" s="49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8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6"/>
      <c r="P401" s="496"/>
      <c r="Q401" s="496"/>
      <c r="R401" s="496"/>
      <c r="S401" s="496"/>
      <c r="T401" s="496"/>
      <c r="U401" s="49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8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6"/>
      <c r="P402" s="496"/>
      <c r="Q402" s="496"/>
      <c r="R402" s="496"/>
      <c r="S402" s="496"/>
      <c r="T402" s="496"/>
      <c r="U402" s="49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8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6"/>
      <c r="P403" s="496"/>
      <c r="Q403" s="496"/>
      <c r="R403" s="496"/>
      <c r="S403" s="496"/>
      <c r="T403" s="496"/>
      <c r="U403" s="49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8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6"/>
      <c r="P404" s="496"/>
      <c r="Q404" s="496"/>
      <c r="R404" s="496"/>
      <c r="S404" s="496"/>
      <c r="T404" s="496"/>
      <c r="U404" s="49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8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6"/>
      <c r="P405" s="496"/>
      <c r="Q405" s="496"/>
      <c r="R405" s="496"/>
      <c r="S405" s="496"/>
      <c r="T405" s="496"/>
      <c r="U405" s="49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8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6"/>
      <c r="P406" s="496"/>
      <c r="Q406" s="496"/>
      <c r="R406" s="496"/>
      <c r="S406" s="496"/>
      <c r="T406" s="496"/>
      <c r="U406" s="49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8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6"/>
      <c r="P407" s="496"/>
      <c r="Q407" s="496"/>
      <c r="R407" s="496"/>
      <c r="S407" s="496"/>
      <c r="T407" s="496"/>
      <c r="U407" s="49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8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6"/>
      <c r="P408" s="496"/>
      <c r="Q408" s="496"/>
      <c r="R408" s="496"/>
      <c r="S408" s="496"/>
      <c r="T408" s="496"/>
      <c r="U408" s="49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48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6"/>
      <c r="P409" s="496"/>
      <c r="Q409" s="496"/>
      <c r="R409" s="496"/>
      <c r="S409" s="496"/>
      <c r="T409" s="496"/>
      <c r="U409" s="49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48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6"/>
      <c r="P410" s="496"/>
      <c r="Q410" s="496"/>
      <c r="R410" s="496"/>
      <c r="S410" s="496"/>
      <c r="T410" s="496"/>
      <c r="U410" s="49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8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6"/>
      <c r="P411" s="496"/>
      <c r="Q411" s="496"/>
      <c r="R411" s="496"/>
      <c r="S411" s="496"/>
      <c r="T411" s="496"/>
      <c r="U411" s="49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8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6"/>
      <c r="P412" s="496"/>
      <c r="Q412" s="496"/>
      <c r="R412" s="496"/>
      <c r="S412" s="496"/>
      <c r="T412" s="496"/>
      <c r="U412" s="49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488">
        <f t="shared" si="93"/>
        <v>0</v>
      </c>
      <c r="I413" s="128"/>
      <c r="J413" s="129"/>
      <c r="K413" s="130"/>
      <c r="L413" s="128"/>
      <c r="M413" s="108"/>
      <c r="N413" s="129"/>
      <c r="O413" s="496"/>
      <c r="P413" s="496"/>
      <c r="Q413" s="496"/>
      <c r="R413" s="496"/>
      <c r="S413" s="496"/>
      <c r="T413" s="496"/>
      <c r="U413" s="49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8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6"/>
      <c r="P414" s="496"/>
      <c r="Q414" s="496"/>
      <c r="R414" s="496"/>
      <c r="S414" s="496"/>
      <c r="T414" s="496"/>
      <c r="U414" s="49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8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6"/>
      <c r="P415" s="496"/>
      <c r="Q415" s="496"/>
      <c r="R415" s="496"/>
      <c r="S415" s="496"/>
      <c r="T415" s="496"/>
      <c r="U415" s="49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8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6"/>
      <c r="P416" s="496"/>
      <c r="Q416" s="496"/>
      <c r="R416" s="496"/>
      <c r="S416" s="496"/>
      <c r="T416" s="496"/>
      <c r="U416" s="49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8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6"/>
      <c r="P417" s="496"/>
      <c r="Q417" s="496"/>
      <c r="R417" s="496"/>
      <c r="S417" s="496"/>
      <c r="T417" s="496"/>
      <c r="U417" s="49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48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6"/>
      <c r="P418" s="496"/>
      <c r="Q418" s="496"/>
      <c r="R418" s="496"/>
      <c r="S418" s="496"/>
      <c r="T418" s="496"/>
      <c r="U418" s="49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48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6"/>
      <c r="P419" s="496"/>
      <c r="Q419" s="496"/>
      <c r="R419" s="496"/>
      <c r="S419" s="496"/>
      <c r="T419" s="496"/>
      <c r="U419" s="49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48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6"/>
      <c r="P420" s="496"/>
      <c r="Q420" s="496"/>
      <c r="R420" s="496"/>
      <c r="S420" s="496"/>
      <c r="T420" s="496"/>
      <c r="U420" s="49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48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6"/>
      <c r="P421" s="496"/>
      <c r="Q421" s="496"/>
      <c r="R421" s="496"/>
      <c r="S421" s="496"/>
      <c r="T421" s="496"/>
      <c r="U421" s="49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48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6"/>
      <c r="P422" s="496"/>
      <c r="Q422" s="496"/>
      <c r="R422" s="496"/>
      <c r="S422" s="496"/>
      <c r="T422" s="496"/>
      <c r="U422" s="49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48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6"/>
      <c r="P423" s="496"/>
      <c r="Q423" s="496"/>
      <c r="R423" s="496"/>
      <c r="S423" s="496"/>
      <c r="T423" s="496"/>
      <c r="U423" s="49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48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6"/>
      <c r="P424" s="496"/>
      <c r="Q424" s="496"/>
      <c r="R424" s="496"/>
      <c r="S424" s="496"/>
      <c r="T424" s="496"/>
      <c r="U424" s="49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48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6"/>
      <c r="P425" s="496"/>
      <c r="Q425" s="496"/>
      <c r="R425" s="496"/>
      <c r="S425" s="496"/>
      <c r="T425" s="496"/>
      <c r="U425" s="49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48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6"/>
      <c r="P426" s="496"/>
      <c r="Q426" s="496"/>
      <c r="R426" s="496"/>
      <c r="S426" s="496"/>
      <c r="T426" s="496"/>
      <c r="U426" s="49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48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6"/>
      <c r="P427" s="496"/>
      <c r="Q427" s="496"/>
      <c r="R427" s="496"/>
      <c r="S427" s="496"/>
      <c r="T427" s="496"/>
      <c r="U427" s="49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45" t="s">
        <v>216</v>
      </c>
      <c r="B428" s="545"/>
      <c r="C428" s="497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487" t="s">
        <v>217</v>
      </c>
      <c r="C429" s="125" t="s">
        <v>179</v>
      </c>
      <c r="D429" s="107">
        <v>5.03</v>
      </c>
      <c r="E429" s="107"/>
      <c r="F429" s="107"/>
      <c r="G429" s="127"/>
      <c r="H429" s="48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6"/>
      <c r="P429" s="496"/>
      <c r="Q429" s="496"/>
      <c r="R429" s="496"/>
      <c r="S429" s="496"/>
      <c r="T429" s="496"/>
      <c r="U429" s="49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487" t="s">
        <v>217</v>
      </c>
      <c r="C430" s="125" t="s">
        <v>186</v>
      </c>
      <c r="D430" s="107">
        <v>5.03</v>
      </c>
      <c r="E430" s="107"/>
      <c r="F430" s="107"/>
      <c r="G430" s="127"/>
      <c r="H430" s="48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6"/>
      <c r="P430" s="496"/>
      <c r="Q430" s="496"/>
      <c r="R430" s="496"/>
      <c r="S430" s="496"/>
      <c r="T430" s="496"/>
      <c r="U430" s="49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487" t="s">
        <v>217</v>
      </c>
      <c r="C431" s="125" t="s">
        <v>204</v>
      </c>
      <c r="D431" s="107">
        <v>5.03</v>
      </c>
      <c r="E431" s="107"/>
      <c r="F431" s="107"/>
      <c r="G431" s="127"/>
      <c r="H431" s="48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6"/>
      <c r="P431" s="496"/>
      <c r="Q431" s="496"/>
      <c r="R431" s="496"/>
      <c r="S431" s="496"/>
      <c r="T431" s="496"/>
      <c r="U431" s="49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48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96"/>
      <c r="P432" s="496"/>
      <c r="Q432" s="496"/>
      <c r="R432" s="496"/>
      <c r="S432" s="496"/>
      <c r="T432" s="496"/>
      <c r="U432" s="49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48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6"/>
      <c r="P433" s="496"/>
      <c r="Q433" s="496"/>
      <c r="R433" s="496"/>
      <c r="S433" s="496"/>
      <c r="T433" s="496"/>
      <c r="U433" s="49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48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6"/>
      <c r="P434" s="496"/>
      <c r="Q434" s="496"/>
      <c r="R434" s="496"/>
      <c r="S434" s="496"/>
      <c r="T434" s="496"/>
      <c r="U434" s="49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48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6"/>
      <c r="P435" s="496"/>
      <c r="Q435" s="496"/>
      <c r="R435" s="496"/>
      <c r="S435" s="496"/>
      <c r="T435" s="496"/>
      <c r="U435" s="49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48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96"/>
      <c r="P436" s="496"/>
      <c r="Q436" s="496"/>
      <c r="R436" s="496"/>
      <c r="S436" s="496"/>
      <c r="T436" s="496"/>
      <c r="U436" s="49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50"/>
      <c r="H437" s="48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6"/>
      <c r="P437" s="496"/>
      <c r="Q437" s="496"/>
      <c r="R437" s="496"/>
      <c r="S437" s="496"/>
      <c r="T437" s="496"/>
      <c r="U437" s="49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48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6"/>
      <c r="P438" s="496"/>
      <c r="Q438" s="496"/>
      <c r="R438" s="496"/>
      <c r="S438" s="496"/>
      <c r="T438" s="496"/>
      <c r="U438" s="49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48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6"/>
      <c r="P439" s="496"/>
      <c r="Q439" s="496"/>
      <c r="R439" s="496"/>
      <c r="S439" s="496"/>
      <c r="T439" s="496"/>
      <c r="U439" s="49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48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6"/>
      <c r="P440" s="496"/>
      <c r="Q440" s="496"/>
      <c r="R440" s="496"/>
      <c r="S440" s="496"/>
      <c r="T440" s="496"/>
      <c r="U440" s="49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48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6"/>
      <c r="P441" s="496"/>
      <c r="Q441" s="496"/>
      <c r="R441" s="496"/>
      <c r="S441" s="496"/>
      <c r="T441" s="496"/>
      <c r="U441" s="49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48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6"/>
      <c r="P442" s="496"/>
      <c r="Q442" s="496"/>
      <c r="R442" s="496"/>
      <c r="S442" s="496"/>
      <c r="T442" s="496"/>
      <c r="U442" s="49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48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6"/>
      <c r="P443" s="496"/>
      <c r="Q443" s="496"/>
      <c r="R443" s="496"/>
      <c r="S443" s="496"/>
      <c r="T443" s="496"/>
      <c r="U443" s="49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48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6"/>
      <c r="P444" s="496"/>
      <c r="Q444" s="496"/>
      <c r="R444" s="496"/>
      <c r="S444" s="496"/>
      <c r="T444" s="496"/>
      <c r="U444" s="49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487" t="s">
        <v>222</v>
      </c>
      <c r="C445" s="125" t="s">
        <v>181</v>
      </c>
      <c r="D445" s="107">
        <v>9.36</v>
      </c>
      <c r="E445" s="107"/>
      <c r="F445" s="107"/>
      <c r="G445" s="127"/>
      <c r="H445" s="48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6"/>
      <c r="P445" s="496"/>
      <c r="Q445" s="496"/>
      <c r="R445" s="496"/>
      <c r="S445" s="496"/>
      <c r="T445" s="496"/>
      <c r="U445" s="49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487" t="s">
        <v>222</v>
      </c>
      <c r="C446" s="125" t="s">
        <v>179</v>
      </c>
      <c r="D446" s="107">
        <v>9.36</v>
      </c>
      <c r="E446" s="107"/>
      <c r="F446" s="107"/>
      <c r="G446" s="127"/>
      <c r="H446" s="48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6"/>
      <c r="P446" s="496"/>
      <c r="Q446" s="496"/>
      <c r="R446" s="496"/>
      <c r="S446" s="496"/>
      <c r="T446" s="496"/>
      <c r="U446" s="49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487" t="s">
        <v>222</v>
      </c>
      <c r="C447" s="125" t="s">
        <v>221</v>
      </c>
      <c r="D447" s="107">
        <v>9.36</v>
      </c>
      <c r="E447" s="107"/>
      <c r="F447" s="107"/>
      <c r="G447" s="127"/>
      <c r="H447" s="48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6"/>
      <c r="P447" s="496"/>
      <c r="Q447" s="496"/>
      <c r="R447" s="496"/>
      <c r="S447" s="496"/>
      <c r="T447" s="496"/>
      <c r="U447" s="49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487" t="s">
        <v>222</v>
      </c>
      <c r="C448" s="125" t="s">
        <v>186</v>
      </c>
      <c r="D448" s="107">
        <v>9.36</v>
      </c>
      <c r="E448" s="107"/>
      <c r="F448" s="107"/>
      <c r="G448" s="127"/>
      <c r="H448" s="48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6"/>
      <c r="P448" s="496"/>
      <c r="Q448" s="496"/>
      <c r="R448" s="496"/>
      <c r="S448" s="496"/>
      <c r="T448" s="496"/>
      <c r="U448" s="49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487" t="s">
        <v>393</v>
      </c>
      <c r="C449" s="183" t="s">
        <v>395</v>
      </c>
      <c r="D449" s="107">
        <v>5</v>
      </c>
      <c r="E449" s="107"/>
      <c r="F449" s="107"/>
      <c r="G449" s="127"/>
      <c r="H449" s="48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6"/>
      <c r="P449" s="496"/>
      <c r="Q449" s="496"/>
      <c r="R449" s="496"/>
      <c r="S449" s="496"/>
      <c r="T449" s="496"/>
      <c r="U449" s="49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487" t="s">
        <v>393</v>
      </c>
      <c r="C450" s="183" t="s">
        <v>402</v>
      </c>
      <c r="D450" s="107">
        <v>5</v>
      </c>
      <c r="E450" s="107"/>
      <c r="F450" s="107"/>
      <c r="G450" s="127"/>
      <c r="H450" s="48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6"/>
      <c r="P450" s="496"/>
      <c r="Q450" s="496"/>
      <c r="R450" s="496"/>
      <c r="S450" s="496"/>
      <c r="T450" s="496"/>
      <c r="U450" s="49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487" t="s">
        <v>404</v>
      </c>
      <c r="C451" s="183" t="s">
        <v>405</v>
      </c>
      <c r="D451" s="107">
        <v>5</v>
      </c>
      <c r="E451" s="107"/>
      <c r="F451" s="107"/>
      <c r="G451" s="127"/>
      <c r="H451" s="48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6"/>
      <c r="P451" s="496"/>
      <c r="Q451" s="496"/>
      <c r="R451" s="496"/>
      <c r="S451" s="496"/>
      <c r="T451" s="496"/>
      <c r="U451" s="49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487" t="s">
        <v>342</v>
      </c>
      <c r="C452" s="183" t="s">
        <v>372</v>
      </c>
      <c r="D452" s="107">
        <v>5</v>
      </c>
      <c r="E452" s="107"/>
      <c r="F452" s="107"/>
      <c r="G452" s="127"/>
      <c r="H452" s="48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6"/>
      <c r="P452" s="496"/>
      <c r="Q452" s="496"/>
      <c r="R452" s="496"/>
      <c r="S452" s="496"/>
      <c r="T452" s="496"/>
      <c r="U452" s="49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487" t="s">
        <v>343</v>
      </c>
      <c r="C453" s="125" t="s">
        <v>345</v>
      </c>
      <c r="D453" s="107">
        <v>5</v>
      </c>
      <c r="E453" s="107"/>
      <c r="F453" s="107"/>
      <c r="G453" s="127"/>
      <c r="H453" s="48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6"/>
      <c r="P453" s="496"/>
      <c r="Q453" s="496"/>
      <c r="R453" s="496"/>
      <c r="S453" s="496"/>
      <c r="T453" s="496"/>
      <c r="U453" s="49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487" t="s">
        <v>343</v>
      </c>
      <c r="C454" s="125" t="s">
        <v>347</v>
      </c>
      <c r="D454" s="107">
        <v>5</v>
      </c>
      <c r="E454" s="107"/>
      <c r="F454" s="107"/>
      <c r="G454" s="127"/>
      <c r="H454" s="48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6"/>
      <c r="P454" s="496"/>
      <c r="Q454" s="496"/>
      <c r="R454" s="496"/>
      <c r="S454" s="496"/>
      <c r="T454" s="496"/>
      <c r="U454" s="49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8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96"/>
      <c r="P455" s="496"/>
      <c r="Q455" s="496"/>
      <c r="R455" s="496"/>
      <c r="S455" s="496"/>
      <c r="T455" s="496"/>
      <c r="U455" s="49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8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96"/>
      <c r="P456" s="496"/>
      <c r="Q456" s="496"/>
      <c r="R456" s="496"/>
      <c r="S456" s="496"/>
      <c r="T456" s="496"/>
      <c r="U456" s="49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48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6"/>
      <c r="P457" s="496"/>
      <c r="Q457" s="496"/>
      <c r="R457" s="496"/>
      <c r="S457" s="496"/>
      <c r="T457" s="496"/>
      <c r="U457" s="49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48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6"/>
      <c r="P458" s="496"/>
      <c r="Q458" s="496"/>
      <c r="R458" s="496"/>
      <c r="S458" s="496"/>
      <c r="T458" s="496"/>
      <c r="U458" s="49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48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6"/>
      <c r="P459" s="496"/>
      <c r="Q459" s="496"/>
      <c r="R459" s="496"/>
      <c r="S459" s="496"/>
      <c r="T459" s="496"/>
      <c r="U459" s="49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48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6"/>
      <c r="P460" s="496"/>
      <c r="Q460" s="496"/>
      <c r="R460" s="496"/>
      <c r="S460" s="496"/>
      <c r="T460" s="496"/>
      <c r="U460" s="49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48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6"/>
      <c r="P461" s="496"/>
      <c r="Q461" s="496"/>
      <c r="R461" s="496"/>
      <c r="S461" s="496"/>
      <c r="T461" s="496"/>
      <c r="U461" s="49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488">
        <f>D462*G462</f>
        <v>0</v>
      </c>
      <c r="I462" s="128"/>
      <c r="J462" s="129" t="str">
        <f t="array" ref="J462">IF(ISERROR(G462/I462),"",G462/I462)</f>
        <v/>
      </c>
      <c r="K462" s="48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6"/>
      <c r="P462" s="496"/>
      <c r="Q462" s="496"/>
      <c r="R462" s="496"/>
      <c r="S462" s="496"/>
      <c r="T462" s="496"/>
      <c r="U462" s="49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37" t="s">
        <v>224</v>
      </c>
      <c r="B463" s="538"/>
      <c r="C463" s="497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8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6"/>
      <c r="P464" s="496"/>
      <c r="Q464" s="496"/>
      <c r="R464" s="496"/>
      <c r="S464" s="496"/>
      <c r="T464" s="496"/>
      <c r="U464" s="49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8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6"/>
      <c r="P465" s="496"/>
      <c r="Q465" s="496"/>
      <c r="R465" s="496"/>
      <c r="S465" s="496"/>
      <c r="T465" s="496"/>
      <c r="U465" s="49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8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6"/>
      <c r="P466" s="496"/>
      <c r="Q466" s="496"/>
      <c r="R466" s="496"/>
      <c r="S466" s="496"/>
      <c r="T466" s="496"/>
      <c r="U466" s="49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48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6"/>
      <c r="P467" s="496"/>
      <c r="Q467" s="496"/>
      <c r="R467" s="496"/>
      <c r="S467" s="496"/>
      <c r="T467" s="496"/>
      <c r="U467" s="49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493" t="s">
        <v>203</v>
      </c>
      <c r="D468" s="107">
        <v>5.03</v>
      </c>
      <c r="E468" s="107"/>
      <c r="F468" s="107"/>
      <c r="G468" s="127"/>
      <c r="H468" s="48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6"/>
      <c r="P468" s="496"/>
      <c r="Q468" s="496"/>
      <c r="R468" s="496"/>
      <c r="S468" s="496"/>
      <c r="T468" s="496"/>
      <c r="U468" s="49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48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6"/>
      <c r="P469" s="496"/>
      <c r="Q469" s="496"/>
      <c r="R469" s="496"/>
      <c r="S469" s="496"/>
      <c r="T469" s="496"/>
      <c r="U469" s="49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48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6"/>
      <c r="P470" s="496"/>
      <c r="Q470" s="496"/>
      <c r="R470" s="496"/>
      <c r="S470" s="496"/>
      <c r="T470" s="496"/>
      <c r="U470" s="49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493" t="s">
        <v>228</v>
      </c>
      <c r="D471" s="107">
        <v>5.03</v>
      </c>
      <c r="E471" s="107"/>
      <c r="F471" s="107"/>
      <c r="G471" s="127"/>
      <c r="H471" s="48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6"/>
      <c r="P471" s="496"/>
      <c r="Q471" s="496"/>
      <c r="R471" s="496"/>
      <c r="S471" s="496"/>
      <c r="T471" s="496"/>
      <c r="U471" s="49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493" t="s">
        <v>212</v>
      </c>
      <c r="D472" s="107">
        <v>5.03</v>
      </c>
      <c r="E472" s="107"/>
      <c r="F472" s="107"/>
      <c r="G472" s="127"/>
      <c r="H472" s="48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6"/>
      <c r="P472" s="496"/>
      <c r="Q472" s="496"/>
      <c r="R472" s="496"/>
      <c r="S472" s="496"/>
      <c r="T472" s="496"/>
      <c r="U472" s="49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493" t="s">
        <v>203</v>
      </c>
      <c r="D473" s="107">
        <v>5.03</v>
      </c>
      <c r="E473" s="107"/>
      <c r="F473" s="107"/>
      <c r="G473" s="127"/>
      <c r="H473" s="48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6"/>
      <c r="P473" s="496"/>
      <c r="Q473" s="496"/>
      <c r="R473" s="496"/>
      <c r="S473" s="496"/>
      <c r="T473" s="496"/>
      <c r="U473" s="49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493" t="s">
        <v>186</v>
      </c>
      <c r="D474" s="107">
        <v>5.03</v>
      </c>
      <c r="E474" s="107"/>
      <c r="F474" s="107"/>
      <c r="G474" s="127"/>
      <c r="H474" s="48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6"/>
      <c r="P474" s="496"/>
      <c r="Q474" s="496"/>
      <c r="R474" s="496"/>
      <c r="S474" s="496"/>
      <c r="T474" s="496"/>
      <c r="U474" s="49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493" t="s">
        <v>228</v>
      </c>
      <c r="D475" s="107">
        <v>5.03</v>
      </c>
      <c r="E475" s="107"/>
      <c r="F475" s="107"/>
      <c r="G475" s="127"/>
      <c r="H475" s="48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6"/>
      <c r="P475" s="496"/>
      <c r="Q475" s="496"/>
      <c r="R475" s="496"/>
      <c r="S475" s="496"/>
      <c r="T475" s="496"/>
      <c r="U475" s="49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493" t="s">
        <v>199</v>
      </c>
      <c r="D476" s="107">
        <v>5.03</v>
      </c>
      <c r="E476" s="107"/>
      <c r="F476" s="107"/>
      <c r="G476" s="127"/>
      <c r="H476" s="48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6"/>
      <c r="P476" s="496"/>
      <c r="Q476" s="496"/>
      <c r="R476" s="496"/>
      <c r="S476" s="496"/>
      <c r="T476" s="496"/>
      <c r="U476" s="49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8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6"/>
      <c r="P477" s="496"/>
      <c r="Q477" s="496"/>
      <c r="R477" s="496"/>
      <c r="S477" s="496"/>
      <c r="T477" s="496"/>
      <c r="U477" s="49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8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6"/>
      <c r="P478" s="496"/>
      <c r="Q478" s="496"/>
      <c r="R478" s="496"/>
      <c r="S478" s="496"/>
      <c r="T478" s="496"/>
      <c r="U478" s="49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37" t="s">
        <v>231</v>
      </c>
      <c r="B479" s="538"/>
      <c r="C479" s="497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8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6"/>
      <c r="P480" s="496"/>
      <c r="Q480" s="496"/>
      <c r="R480" s="496"/>
      <c r="S480" s="496"/>
      <c r="T480" s="496"/>
      <c r="U480" s="49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8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6"/>
      <c r="P481" s="496"/>
      <c r="Q481" s="496"/>
      <c r="R481" s="496"/>
      <c r="S481" s="496"/>
      <c r="T481" s="496"/>
      <c r="U481" s="49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8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6"/>
      <c r="P482" s="496"/>
      <c r="Q482" s="496"/>
      <c r="R482" s="496"/>
      <c r="S482" s="496"/>
      <c r="T482" s="496"/>
      <c r="U482" s="49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8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6"/>
      <c r="P483" s="496"/>
      <c r="Q483" s="496"/>
      <c r="R483" s="496"/>
      <c r="S483" s="496"/>
      <c r="T483" s="496"/>
      <c r="U483" s="49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8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6"/>
      <c r="P484" s="496"/>
      <c r="Q484" s="496"/>
      <c r="R484" s="496"/>
      <c r="S484" s="496"/>
      <c r="T484" s="496"/>
      <c r="U484" s="49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48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6"/>
      <c r="P485" s="496"/>
      <c r="Q485" s="496"/>
      <c r="R485" s="496"/>
      <c r="S485" s="496"/>
      <c r="T485" s="496"/>
      <c r="U485" s="49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48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6"/>
      <c r="P486" s="496"/>
      <c r="Q486" s="496"/>
      <c r="R486" s="496"/>
      <c r="S486" s="496"/>
      <c r="T486" s="496"/>
      <c r="U486" s="49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48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6"/>
      <c r="P487" s="496"/>
      <c r="Q487" s="496"/>
      <c r="R487" s="496"/>
      <c r="S487" s="496"/>
      <c r="T487" s="496"/>
      <c r="U487" s="49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8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6"/>
      <c r="P488" s="496"/>
      <c r="Q488" s="496"/>
      <c r="R488" s="496"/>
      <c r="S488" s="496"/>
      <c r="T488" s="496"/>
      <c r="U488" s="49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8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6"/>
      <c r="P489" s="496"/>
      <c r="Q489" s="496"/>
      <c r="R489" s="496"/>
      <c r="S489" s="496"/>
      <c r="T489" s="496"/>
      <c r="U489" s="49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37" t="s">
        <v>234</v>
      </c>
      <c r="B490" s="538"/>
      <c r="C490" s="497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494"/>
      <c r="D491" s="107">
        <v>3.65</v>
      </c>
      <c r="E491" s="107"/>
      <c r="F491" s="105"/>
      <c r="G491" s="127"/>
      <c r="H491" s="488">
        <f t="shared" ref="H491:H505" si="127">D491*G491</f>
        <v>0</v>
      </c>
      <c r="I491" s="128"/>
      <c r="J491" s="129" t="str">
        <f t="array" ref="J491">IF(ISERROR(G491/I491),"",G491/I491)</f>
        <v/>
      </c>
      <c r="K491" s="48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6"/>
      <c r="P491" s="496"/>
      <c r="Q491" s="496"/>
      <c r="R491" s="496"/>
      <c r="S491" s="496"/>
      <c r="T491" s="496"/>
      <c r="U491" s="49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494"/>
      <c r="D492" s="107">
        <v>6.58</v>
      </c>
      <c r="E492" s="107"/>
      <c r="F492" s="107"/>
      <c r="G492" s="127"/>
      <c r="H492" s="48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6"/>
      <c r="P492" s="496"/>
      <c r="Q492" s="496"/>
      <c r="R492" s="496"/>
      <c r="S492" s="496"/>
      <c r="T492" s="496"/>
      <c r="U492" s="49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494"/>
      <c r="D493" s="107">
        <v>7.8</v>
      </c>
      <c r="E493" s="107"/>
      <c r="F493" s="107"/>
      <c r="G493" s="127"/>
      <c r="H493" s="48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6"/>
      <c r="P493" s="496"/>
      <c r="Q493" s="496"/>
      <c r="R493" s="496"/>
      <c r="S493" s="496"/>
      <c r="T493" s="496"/>
      <c r="U493" s="49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494"/>
      <c r="D494" s="107">
        <v>4.4000000000000004</v>
      </c>
      <c r="E494" s="107"/>
      <c r="F494" s="107"/>
      <c r="G494" s="127"/>
      <c r="H494" s="48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6"/>
      <c r="P494" s="496"/>
      <c r="Q494" s="496"/>
      <c r="R494" s="496"/>
      <c r="S494" s="496"/>
      <c r="T494" s="496"/>
      <c r="U494" s="49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488">
        <f t="shared" si="127"/>
        <v>0</v>
      </c>
      <c r="I495" s="128"/>
      <c r="J495" s="129"/>
      <c r="K495" s="130"/>
      <c r="L495" s="128"/>
      <c r="M495" s="108"/>
      <c r="N495" s="129"/>
      <c r="O495" s="496"/>
      <c r="P495" s="496"/>
      <c r="Q495" s="496"/>
      <c r="R495" s="496"/>
      <c r="S495" s="496"/>
      <c r="T495" s="496"/>
      <c r="U495" s="49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494"/>
      <c r="D496" s="107"/>
      <c r="E496" s="107"/>
      <c r="F496" s="107"/>
      <c r="G496" s="127"/>
      <c r="H496" s="48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6"/>
      <c r="P496" s="496"/>
      <c r="Q496" s="496"/>
      <c r="R496" s="496"/>
      <c r="S496" s="496"/>
      <c r="T496" s="496"/>
      <c r="U496" s="49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494" t="s">
        <v>239</v>
      </c>
      <c r="C497" s="494" t="s">
        <v>179</v>
      </c>
      <c r="D497" s="107">
        <v>6.04</v>
      </c>
      <c r="E497" s="107"/>
      <c r="F497" s="107"/>
      <c r="G497" s="127"/>
      <c r="H497" s="48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6"/>
      <c r="P497" s="496"/>
      <c r="Q497" s="496"/>
      <c r="R497" s="496"/>
      <c r="S497" s="496"/>
      <c r="T497" s="496"/>
      <c r="U497" s="49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494" t="s">
        <v>239</v>
      </c>
      <c r="C498" s="494" t="s">
        <v>186</v>
      </c>
      <c r="D498" s="107">
        <v>6.04</v>
      </c>
      <c r="E498" s="107"/>
      <c r="F498" s="107"/>
      <c r="G498" s="127"/>
      <c r="H498" s="48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6"/>
      <c r="P498" s="496"/>
      <c r="Q498" s="496"/>
      <c r="R498" s="496"/>
      <c r="S498" s="496"/>
      <c r="T498" s="496"/>
      <c r="U498" s="49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494" t="s">
        <v>440</v>
      </c>
      <c r="C499" s="494" t="s">
        <v>179</v>
      </c>
      <c r="D499" s="107"/>
      <c r="E499" s="107"/>
      <c r="F499" s="107"/>
      <c r="G499" s="127"/>
      <c r="H499" s="488">
        <f t="shared" si="127"/>
        <v>0</v>
      </c>
      <c r="I499" s="128"/>
      <c r="J499" s="129"/>
      <c r="K499" s="130"/>
      <c r="L499" s="128"/>
      <c r="M499" s="108"/>
      <c r="N499" s="129"/>
      <c r="O499" s="496"/>
      <c r="P499" s="496"/>
      <c r="Q499" s="496"/>
      <c r="R499" s="496"/>
      <c r="S499" s="496"/>
      <c r="T499" s="496"/>
      <c r="U499" s="49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494" t="s">
        <v>440</v>
      </c>
      <c r="C500" s="494" t="s">
        <v>186</v>
      </c>
      <c r="D500" s="107"/>
      <c r="E500" s="107"/>
      <c r="F500" s="107"/>
      <c r="G500" s="127"/>
      <c r="H500" s="488">
        <f t="shared" si="127"/>
        <v>0</v>
      </c>
      <c r="I500" s="128"/>
      <c r="J500" s="129"/>
      <c r="K500" s="130"/>
      <c r="L500" s="128"/>
      <c r="M500" s="108"/>
      <c r="N500" s="129"/>
      <c r="O500" s="496"/>
      <c r="P500" s="496"/>
      <c r="Q500" s="496"/>
      <c r="R500" s="496"/>
      <c r="S500" s="496"/>
      <c r="T500" s="496"/>
      <c r="U500" s="49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487" t="s">
        <v>240</v>
      </c>
      <c r="C501" s="125"/>
      <c r="D501" s="107">
        <v>7.3</v>
      </c>
      <c r="E501" s="107"/>
      <c r="F501" s="107"/>
      <c r="G501" s="127"/>
      <c r="H501" s="48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6"/>
      <c r="P501" s="496"/>
      <c r="Q501" s="496"/>
      <c r="R501" s="496"/>
      <c r="S501" s="496"/>
      <c r="T501" s="496"/>
      <c r="U501" s="49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487" t="s">
        <v>241</v>
      </c>
      <c r="C502" s="125"/>
      <c r="D502" s="107">
        <f>78*120/1000</f>
        <v>9.36</v>
      </c>
      <c r="E502" s="107"/>
      <c r="F502" s="107"/>
      <c r="G502" s="127"/>
      <c r="H502" s="488">
        <f t="shared" si="127"/>
        <v>0</v>
      </c>
      <c r="I502" s="128"/>
      <c r="J502" s="129"/>
      <c r="K502" s="130"/>
      <c r="L502" s="128"/>
      <c r="M502" s="108"/>
      <c r="N502" s="129"/>
      <c r="O502" s="496"/>
      <c r="P502" s="496"/>
      <c r="Q502" s="496"/>
      <c r="R502" s="496"/>
      <c r="S502" s="496"/>
      <c r="T502" s="496"/>
      <c r="U502" s="49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487" t="s">
        <v>242</v>
      </c>
      <c r="C503" s="125"/>
      <c r="D503" s="107">
        <v>4.5</v>
      </c>
      <c r="E503" s="107"/>
      <c r="F503" s="107"/>
      <c r="G503" s="127"/>
      <c r="H503" s="488">
        <f t="shared" si="127"/>
        <v>0</v>
      </c>
      <c r="I503" s="128"/>
      <c r="J503" s="129"/>
      <c r="K503" s="130"/>
      <c r="L503" s="128"/>
      <c r="M503" s="108"/>
      <c r="N503" s="129"/>
      <c r="O503" s="496"/>
      <c r="P503" s="496"/>
      <c r="Q503" s="496"/>
      <c r="R503" s="496"/>
      <c r="S503" s="496"/>
      <c r="T503" s="496"/>
      <c r="U503" s="49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487" t="s">
        <v>243</v>
      </c>
      <c r="C504" s="125"/>
      <c r="D504" s="107">
        <v>4.5</v>
      </c>
      <c r="E504" s="107"/>
      <c r="F504" s="107"/>
      <c r="G504" s="127"/>
      <c r="H504" s="488">
        <f t="shared" si="127"/>
        <v>0</v>
      </c>
      <c r="I504" s="128"/>
      <c r="J504" s="129"/>
      <c r="K504" s="130"/>
      <c r="L504" s="128"/>
      <c r="M504" s="108"/>
      <c r="N504" s="129"/>
      <c r="O504" s="496"/>
      <c r="P504" s="496"/>
      <c r="Q504" s="496"/>
      <c r="R504" s="496"/>
      <c r="S504" s="496"/>
      <c r="T504" s="496"/>
      <c r="U504" s="49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487"/>
      <c r="C505" s="125"/>
      <c r="D505" s="107"/>
      <c r="E505" s="107"/>
      <c r="F505" s="107"/>
      <c r="G505" s="127"/>
      <c r="H505" s="488">
        <f t="shared" si="127"/>
        <v>0</v>
      </c>
      <c r="I505" s="128"/>
      <c r="J505" s="129"/>
      <c r="K505" s="130"/>
      <c r="L505" s="128"/>
      <c r="M505" s="108"/>
      <c r="N505" s="129"/>
      <c r="O505" s="496"/>
      <c r="P505" s="496"/>
      <c r="Q505" s="496"/>
      <c r="R505" s="496"/>
      <c r="S505" s="496"/>
      <c r="T505" s="496"/>
      <c r="U505" s="49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37" t="s">
        <v>244</v>
      </c>
      <c r="B506" s="538"/>
      <c r="C506" s="497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hidden="1" customHeight="1">
      <c r="A507" s="539" t="s">
        <v>246</v>
      </c>
      <c r="B507" s="540"/>
      <c r="C507" s="540"/>
      <c r="D507" s="540"/>
      <c r="E507" s="540"/>
      <c r="F507" s="54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542" t="s">
        <v>471</v>
      </c>
      <c r="B508" s="490" t="s">
        <v>247</v>
      </c>
      <c r="C508" s="525" t="s">
        <v>248</v>
      </c>
      <c r="D508" s="526"/>
      <c r="E508" s="533" t="s">
        <v>249</v>
      </c>
      <c r="F508" s="533"/>
      <c r="G508" s="503" t="s">
        <v>250</v>
      </c>
      <c r="H508" s="503"/>
      <c r="I508" s="533" t="s">
        <v>251</v>
      </c>
      <c r="J508" s="533"/>
      <c r="K508" s="533" t="s">
        <v>252</v>
      </c>
      <c r="L508" s="533"/>
      <c r="M508" s="533" t="s">
        <v>253</v>
      </c>
      <c r="N508" s="533"/>
      <c r="O508" s="533" t="s">
        <v>254</v>
      </c>
      <c r="P508" s="503" t="s">
        <v>255</v>
      </c>
      <c r="Q508" s="503"/>
      <c r="R508" s="503" t="s">
        <v>252</v>
      </c>
      <c r="S508" s="503"/>
      <c r="T508" s="503" t="s">
        <v>256</v>
      </c>
      <c r="U508" s="503"/>
      <c r="V508" s="503" t="s">
        <v>257</v>
      </c>
      <c r="W508" s="503"/>
      <c r="X508" s="503" t="s">
        <v>252</v>
      </c>
      <c r="Y508" s="503"/>
      <c r="Z508" s="503" t="s">
        <v>256</v>
      </c>
      <c r="AA508" s="503"/>
    </row>
    <row r="509" spans="1:27" ht="20.100000000000001" hidden="1" customHeight="1">
      <c r="A509" s="543"/>
      <c r="B509" s="490" t="s">
        <v>258</v>
      </c>
      <c r="C509" s="525">
        <v>0</v>
      </c>
      <c r="D509" s="526"/>
      <c r="E509" s="536">
        <f>C509*11</f>
        <v>0</v>
      </c>
      <c r="F509" s="536"/>
      <c r="G509" s="503">
        <v>0</v>
      </c>
      <c r="H509" s="503"/>
      <c r="I509" s="536">
        <f>G509*11</f>
        <v>0</v>
      </c>
      <c r="J509" s="536"/>
      <c r="K509" s="536">
        <f>E509-I509</f>
        <v>0</v>
      </c>
      <c r="L509" s="536"/>
      <c r="M509" s="534" t="str">
        <f>IF(ISERROR(K509/E509),"",K509/E509)</f>
        <v/>
      </c>
      <c r="N509" s="534"/>
      <c r="O509" s="533"/>
      <c r="P509" s="503" t="s">
        <v>201</v>
      </c>
      <c r="Q509" s="503"/>
      <c r="R509" s="532">
        <f>SUM(O370:U370)</f>
        <v>0</v>
      </c>
      <c r="S509" s="532"/>
      <c r="T509" s="527" t="str">
        <f t="array" ref="T509">IF(ISERROR(R509/R516),"",R509/R516)</f>
        <v/>
      </c>
      <c r="U509" s="527"/>
      <c r="V509" s="503" t="s">
        <v>259</v>
      </c>
      <c r="W509" s="503"/>
      <c r="X509" s="530">
        <f>SUM(O370,O428,O463,O479,O490,O506)</f>
        <v>0</v>
      </c>
      <c r="Y509" s="530"/>
      <c r="Z509" s="527" t="str">
        <f t="array" ref="Z509">IF(ISERROR(X509/X516),"",X509/X516)</f>
        <v/>
      </c>
      <c r="AA509" s="527"/>
    </row>
    <row r="510" spans="1:27" ht="20.100000000000001" hidden="1" customHeight="1">
      <c r="A510" s="543"/>
      <c r="B510" s="490" t="s">
        <v>260</v>
      </c>
      <c r="C510" s="525">
        <v>0</v>
      </c>
      <c r="D510" s="526"/>
      <c r="E510" s="536">
        <f>C510*11</f>
        <v>0</v>
      </c>
      <c r="F510" s="536"/>
      <c r="G510" s="503">
        <v>0</v>
      </c>
      <c r="H510" s="503"/>
      <c r="I510" s="536">
        <f>G510*11</f>
        <v>0</v>
      </c>
      <c r="J510" s="536"/>
      <c r="K510" s="536">
        <f>E510-I510</f>
        <v>0</v>
      </c>
      <c r="L510" s="536"/>
      <c r="M510" s="534" t="str">
        <f>IF(ISERROR(K510/E510),"",K510/E510)</f>
        <v/>
      </c>
      <c r="N510" s="534"/>
      <c r="O510" s="533"/>
      <c r="P510" s="503" t="s">
        <v>216</v>
      </c>
      <c r="Q510" s="503"/>
      <c r="R510" s="532">
        <f>SUM(O428:U428)</f>
        <v>0</v>
      </c>
      <c r="S510" s="532"/>
      <c r="T510" s="527" t="str">
        <f>IF(ISERROR(R510/R516),"",R510/R516)</f>
        <v/>
      </c>
      <c r="U510" s="527"/>
      <c r="V510" s="503" t="s">
        <v>261</v>
      </c>
      <c r="W510" s="503"/>
      <c r="X510" s="530">
        <f>SUM(O371,O429,O464,O480,O491,O507)</f>
        <v>0</v>
      </c>
      <c r="Y510" s="530"/>
      <c r="Z510" s="527" t="str">
        <f>IF(ISERROR(X510/X516),"",X510/X516)</f>
        <v/>
      </c>
      <c r="AA510" s="527"/>
    </row>
    <row r="511" spans="1:27" ht="20.100000000000001" hidden="1" customHeight="1">
      <c r="A511" s="543"/>
      <c r="B511" s="490" t="s">
        <v>262</v>
      </c>
      <c r="C511" s="525">
        <v>0</v>
      </c>
      <c r="D511" s="526"/>
      <c r="E511" s="536">
        <f>C511*11</f>
        <v>0</v>
      </c>
      <c r="F511" s="536"/>
      <c r="G511" s="503">
        <v>0</v>
      </c>
      <c r="H511" s="503"/>
      <c r="I511" s="536">
        <f>G511*11</f>
        <v>0</v>
      </c>
      <c r="J511" s="536"/>
      <c r="K511" s="536">
        <f>E511-I511</f>
        <v>0</v>
      </c>
      <c r="L511" s="536"/>
      <c r="M511" s="534" t="str">
        <f>IF(ISERROR(K511/E511),"",K511/E511)</f>
        <v/>
      </c>
      <c r="N511" s="534"/>
      <c r="O511" s="533"/>
      <c r="P511" s="503" t="s">
        <v>224</v>
      </c>
      <c r="Q511" s="503"/>
      <c r="R511" s="532">
        <f>SUM(O463:U463)</f>
        <v>0</v>
      </c>
      <c r="S511" s="532"/>
      <c r="T511" s="527" t="str">
        <f>IF(ISERROR(R511/R516),"",R511/R516)</f>
        <v/>
      </c>
      <c r="U511" s="527"/>
      <c r="V511" s="503" t="s">
        <v>263</v>
      </c>
      <c r="W511" s="503"/>
      <c r="X511" s="530">
        <f>SUM(O373,O430,O465,O481,O492,O508)</f>
        <v>0</v>
      </c>
      <c r="Y511" s="530"/>
      <c r="Z511" s="527" t="str">
        <f>IF(ISERROR(X511/X516),"",X511/X516)</f>
        <v/>
      </c>
      <c r="AA511" s="527"/>
    </row>
    <row r="512" spans="1:27" ht="20.100000000000001" hidden="1" customHeight="1">
      <c r="A512" s="543"/>
      <c r="B512" s="490" t="s">
        <v>264</v>
      </c>
      <c r="C512" s="525">
        <v>1</v>
      </c>
      <c r="D512" s="526"/>
      <c r="E512" s="536">
        <f>C512*11</f>
        <v>11</v>
      </c>
      <c r="F512" s="536"/>
      <c r="G512" s="503">
        <v>1</v>
      </c>
      <c r="H512" s="503"/>
      <c r="I512" s="536">
        <f>G512*11</f>
        <v>11</v>
      </c>
      <c r="J512" s="536"/>
      <c r="K512" s="536">
        <f>E512-I512</f>
        <v>0</v>
      </c>
      <c r="L512" s="536"/>
      <c r="M512" s="534">
        <f>IF(ISERROR(K512/E512),"",K512/E512)</f>
        <v>0</v>
      </c>
      <c r="N512" s="534"/>
      <c r="O512" s="533"/>
      <c r="P512" s="503" t="s">
        <v>231</v>
      </c>
      <c r="Q512" s="503"/>
      <c r="R512" s="532">
        <f>SUM(O479:U479)</f>
        <v>0</v>
      </c>
      <c r="S512" s="532"/>
      <c r="T512" s="527" t="str">
        <f>IF(ISERROR(R512/R516),"",R512/R516)</f>
        <v/>
      </c>
      <c r="U512" s="527"/>
      <c r="V512" s="503" t="s">
        <v>265</v>
      </c>
      <c r="W512" s="503"/>
      <c r="X512" s="530">
        <f>SUM(O374,O431,O466,O482,O493,O509)</f>
        <v>0</v>
      </c>
      <c r="Y512" s="530"/>
      <c r="Z512" s="527" t="str">
        <f>IF(ISERROR(X512/X516),"",X512/X516)</f>
        <v/>
      </c>
      <c r="AA512" s="527"/>
    </row>
    <row r="513" spans="1:27" ht="20.100000000000001" hidden="1" customHeight="1">
      <c r="A513" s="544"/>
      <c r="B513" s="490" t="s">
        <v>266</v>
      </c>
      <c r="C513" s="535">
        <f>SUM(C509:D512)</f>
        <v>1</v>
      </c>
      <c r="D513" s="509"/>
      <c r="E513" s="536">
        <f>SUM(E509:F512)</f>
        <v>11</v>
      </c>
      <c r="F513" s="536"/>
      <c r="G513" s="503">
        <f>SUM(G509:H512)</f>
        <v>1</v>
      </c>
      <c r="H513" s="503"/>
      <c r="I513" s="536">
        <f>SUM(I509:J512)</f>
        <v>11</v>
      </c>
      <c r="J513" s="536"/>
      <c r="K513" s="536">
        <f>SUM(K509:L512)</f>
        <v>0</v>
      </c>
      <c r="L513" s="536"/>
      <c r="M513" s="534">
        <f>IF(ISERROR(K513/E513),"",K513/E513)</f>
        <v>0</v>
      </c>
      <c r="N513" s="534"/>
      <c r="O513" s="533"/>
      <c r="P513" s="503" t="s">
        <v>234</v>
      </c>
      <c r="Q513" s="503"/>
      <c r="R513" s="532">
        <f>SUM(O490:U490)</f>
        <v>0</v>
      </c>
      <c r="S513" s="532"/>
      <c r="T513" s="527" t="str">
        <f>IF(ISERROR(R513/R516),"",R513/R516)</f>
        <v/>
      </c>
      <c r="U513" s="527"/>
      <c r="V513" s="503" t="s">
        <v>267</v>
      </c>
      <c r="W513" s="503"/>
      <c r="X513" s="530">
        <f>SUM(O375,O432,O467,O483,O494,O510)</f>
        <v>0</v>
      </c>
      <c r="Y513" s="530"/>
      <c r="Z513" s="527" t="str">
        <f>IF(ISERROR(X513/X516),"",X513/X516)</f>
        <v/>
      </c>
      <c r="AA513" s="527"/>
    </row>
    <row r="514" spans="1:27" ht="20.100000000000001" hidden="1" customHeight="1">
      <c r="A514" s="267" t="s">
        <v>472</v>
      </c>
      <c r="B514" s="490">
        <f>G507</f>
        <v>0</v>
      </c>
      <c r="C514" s="513" t="s">
        <v>269</v>
      </c>
      <c r="D514" s="512"/>
      <c r="E514" s="503">
        <f>H507</f>
        <v>0</v>
      </c>
      <c r="F514" s="503"/>
      <c r="G514" s="503" t="s">
        <v>270</v>
      </c>
      <c r="H514" s="503"/>
      <c r="I514" s="531" t="str">
        <f>L507</f>
        <v/>
      </c>
      <c r="J514" s="531"/>
      <c r="K514" s="533" t="s">
        <v>271</v>
      </c>
      <c r="L514" s="533"/>
      <c r="M514" s="531" t="str">
        <f>J507</f>
        <v/>
      </c>
      <c r="N514" s="531"/>
      <c r="O514" s="533"/>
      <c r="P514" s="503" t="s">
        <v>244</v>
      </c>
      <c r="Q514" s="503"/>
      <c r="R514" s="532">
        <f>SUM(O506:U506)</f>
        <v>0</v>
      </c>
      <c r="S514" s="532"/>
      <c r="T514" s="527" t="str">
        <f>IF(ISERROR(R514/R516),"",R514/R516)</f>
        <v/>
      </c>
      <c r="U514" s="527"/>
      <c r="V514" s="503" t="s">
        <v>272</v>
      </c>
      <c r="W514" s="503"/>
      <c r="X514" s="530">
        <f>SUM(O376,O433,O468,O484,O495,O511)</f>
        <v>0</v>
      </c>
      <c r="Y514" s="530"/>
      <c r="Z514" s="527" t="str">
        <f>IF(ISERROR(X514/X516),"",X514/X516)</f>
        <v/>
      </c>
      <c r="AA514" s="527"/>
    </row>
    <row r="515" spans="1:27" ht="20.100000000000001" hidden="1" customHeight="1">
      <c r="A515" s="268" t="s">
        <v>473</v>
      </c>
      <c r="B515" s="490">
        <f>I507+C513</f>
        <v>1</v>
      </c>
      <c r="C515" s="510" t="s">
        <v>251</v>
      </c>
      <c r="D515" s="511"/>
      <c r="E515" s="528">
        <f>K507+I513</f>
        <v>11</v>
      </c>
      <c r="F515" s="528"/>
      <c r="G515" s="503" t="s">
        <v>274</v>
      </c>
      <c r="H515" s="503"/>
      <c r="I515" s="531">
        <f>B515-E515</f>
        <v>-10</v>
      </c>
      <c r="J515" s="531"/>
      <c r="K515" s="533" t="s">
        <v>275</v>
      </c>
      <c r="L515" s="533"/>
      <c r="M515" s="534">
        <f>IF(ISERROR(I515/E515),"",I515/E515)</f>
        <v>-0.90909090909090906</v>
      </c>
      <c r="N515" s="534"/>
      <c r="O515" s="533"/>
      <c r="P515" s="503" t="s">
        <v>245</v>
      </c>
      <c r="Q515" s="503"/>
      <c r="R515" s="532"/>
      <c r="S515" s="532"/>
      <c r="T515" s="527" t="str">
        <f>IF(ISERROR(R515/R516),"",R515/R516)</f>
        <v/>
      </c>
      <c r="U515" s="527"/>
      <c r="V515" s="503" t="s">
        <v>264</v>
      </c>
      <c r="W515" s="503"/>
      <c r="X515" s="530">
        <f>SUM(O377,O434,O469,O489,O496,O512)</f>
        <v>0</v>
      </c>
      <c r="Y515" s="530"/>
      <c r="Z515" s="527" t="str">
        <f>IF(ISERROR(X515/X516),"",X515/X516)</f>
        <v/>
      </c>
      <c r="AA515" s="527"/>
    </row>
    <row r="516" spans="1:27" ht="20.100000000000001" hidden="1" customHeight="1">
      <c r="A516" s="268" t="s">
        <v>474</v>
      </c>
      <c r="B516" s="490">
        <f>N507</f>
        <v>0</v>
      </c>
      <c r="C516" s="510" t="s">
        <v>277</v>
      </c>
      <c r="D516" s="511"/>
      <c r="E516" s="527">
        <f>IF(ISERROR(B516/B515),"",B516/B515)</f>
        <v>0</v>
      </c>
      <c r="F516" s="527"/>
      <c r="G516" s="503" t="s">
        <v>278</v>
      </c>
      <c r="H516" s="503"/>
      <c r="I516" s="533">
        <f>V507</f>
        <v>0</v>
      </c>
      <c r="J516" s="533"/>
      <c r="K516" s="533" t="s">
        <v>279</v>
      </c>
      <c r="L516" s="533"/>
      <c r="M516" s="534" t="str">
        <f t="array" ref="M516">IF(ISERROR(I516/B514),"",I516/B514)</f>
        <v/>
      </c>
      <c r="N516" s="534"/>
      <c r="O516" s="533"/>
      <c r="P516" s="503" t="s">
        <v>266</v>
      </c>
      <c r="Q516" s="503"/>
      <c r="R516" s="532">
        <f>SUM(R509:S515)</f>
        <v>0</v>
      </c>
      <c r="S516" s="532"/>
      <c r="T516" s="527"/>
      <c r="U516" s="527"/>
      <c r="V516" s="503" t="s">
        <v>266</v>
      </c>
      <c r="W516" s="503"/>
      <c r="X516" s="530">
        <f>SUM(X509:Y515)</f>
        <v>0</v>
      </c>
      <c r="Y516" s="530"/>
      <c r="Z516" s="527"/>
      <c r="AA516" s="52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529" t="str">
        <f>IF(ISERROR(#REF!/#REF!),"",#REF!/#REF!)</f>
        <v/>
      </c>
      <c r="H517" s="529"/>
      <c r="I517" s="529"/>
      <c r="J517" s="124"/>
      <c r="K517" s="157"/>
      <c r="L517" s="121"/>
      <c r="M517" s="121"/>
      <c r="N517" s="529" t="str">
        <f>IF(ISERROR(G517/#REF!),"",G517/#REF!)</f>
        <v/>
      </c>
      <c r="O517" s="529"/>
      <c r="P517" s="529"/>
      <c r="Q517" s="529"/>
      <c r="R517" s="529"/>
      <c r="S517" s="491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516" t="s">
        <v>268</v>
      </c>
      <c r="B519" s="516"/>
      <c r="C519" s="525">
        <f>SUM(B171,B342,B514)</f>
        <v>2325</v>
      </c>
      <c r="D519" s="526"/>
      <c r="E519" s="516" t="s">
        <v>269</v>
      </c>
      <c r="F519" s="516"/>
      <c r="G519" s="528">
        <f>SUM(E171,E342,E514)</f>
        <v>13341.420000000002</v>
      </c>
      <c r="H519" s="528"/>
      <c r="I519" s="503" t="s">
        <v>270</v>
      </c>
      <c r="J519" s="516"/>
      <c r="K519" s="525">
        <f>IF(ISERROR(C519/G520),"",C519/G520)</f>
        <v>11.569893292918511</v>
      </c>
      <c r="L519" s="526"/>
      <c r="M519" s="503" t="s">
        <v>271</v>
      </c>
      <c r="N519" s="503"/>
      <c r="O519" s="504">
        <f t="array" ref="O519">IF(ISERROR(C519/C520),"",C519/C520)</f>
        <v>22.037914691943129</v>
      </c>
      <c r="P519" s="50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503" t="s">
        <v>273</v>
      </c>
      <c r="B520" s="503"/>
      <c r="C520" s="525">
        <f>SUM(B172,B343,B515)</f>
        <v>105.5</v>
      </c>
      <c r="D520" s="526"/>
      <c r="E520" s="503" t="s">
        <v>251</v>
      </c>
      <c r="F520" s="503"/>
      <c r="G520" s="528">
        <f>SUM(E172,E343,E515)</f>
        <v>200.95258799171842</v>
      </c>
      <c r="H520" s="528"/>
      <c r="I520" s="510" t="s">
        <v>274</v>
      </c>
      <c r="J520" s="511"/>
      <c r="K520" s="513">
        <f>C520-G520</f>
        <v>-95.452587991718417</v>
      </c>
      <c r="L520" s="512"/>
      <c r="M520" s="513" t="s">
        <v>275</v>
      </c>
      <c r="N520" s="512"/>
      <c r="O520" s="517">
        <f>IF(ISERROR(K520/C520),"",K520/C520)</f>
        <v>-0.90476386722007973</v>
      </c>
      <c r="P520" s="51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510" t="s">
        <v>276</v>
      </c>
      <c r="B521" s="511"/>
      <c r="C521" s="525">
        <f>SUM(B173,B344,B516)</f>
        <v>0</v>
      </c>
      <c r="D521" s="526"/>
      <c r="E521" s="510" t="s">
        <v>277</v>
      </c>
      <c r="F521" s="511"/>
      <c r="G521" s="527">
        <f>IF(ISERROR(C521/C520),"",C521/C520)</f>
        <v>0</v>
      </c>
      <c r="H521" s="527"/>
      <c r="I521" s="503" t="s">
        <v>278</v>
      </c>
      <c r="J521" s="516"/>
      <c r="K521" s="528">
        <f>SUM(I173,I344,I516)</f>
        <v>0</v>
      </c>
      <c r="L521" s="528"/>
      <c r="M521" s="516" t="s">
        <v>279</v>
      </c>
      <c r="N521" s="516"/>
      <c r="O521" s="517">
        <f t="array" ref="O521">IF(ISERROR(K521/C519),"",K521/C519)</f>
        <v>0</v>
      </c>
      <c r="P521" s="51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491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510" t="s">
        <v>298</v>
      </c>
      <c r="B523" s="511"/>
      <c r="C523" s="510" t="s">
        <v>299</v>
      </c>
      <c r="D523" s="511"/>
      <c r="E523" s="510" t="s">
        <v>256</v>
      </c>
      <c r="F523" s="511"/>
      <c r="G523" s="519" t="s">
        <v>254</v>
      </c>
      <c r="H523" s="520"/>
      <c r="I523" s="510" t="s">
        <v>255</v>
      </c>
      <c r="J523" s="512"/>
      <c r="K523" s="510" t="s">
        <v>300</v>
      </c>
      <c r="L523" s="511"/>
      <c r="M523" s="510" t="s">
        <v>256</v>
      </c>
      <c r="N523" s="511"/>
      <c r="O523" s="503" t="s">
        <v>257</v>
      </c>
      <c r="P523" s="503"/>
      <c r="Q523" s="510" t="s">
        <v>300</v>
      </c>
      <c r="R523" s="511"/>
      <c r="S523" s="510" t="s">
        <v>256</v>
      </c>
      <c r="T523" s="51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515" t="s">
        <v>201</v>
      </c>
      <c r="B524" s="511"/>
      <c r="C524" s="510">
        <f>SUM(G28,G199,G370)</f>
        <v>100</v>
      </c>
      <c r="D524" s="511"/>
      <c r="E524" s="506">
        <f>IF(ISERROR(C524/C530),"",C524/C530)</f>
        <v>4.3010752688172046E-2</v>
      </c>
      <c r="F524" s="507"/>
      <c r="G524" s="521"/>
      <c r="H524" s="522"/>
      <c r="I524" s="508" t="s">
        <v>301</v>
      </c>
      <c r="J524" s="514"/>
      <c r="K524" s="513">
        <f t="shared" ref="K524:K529" si="130">SUM(R166,U337,U509)</f>
        <v>0</v>
      </c>
      <c r="L524" s="512"/>
      <c r="M524" s="506" t="str">
        <f t="array" ref="M524">IF(ISERROR(K524/K530),"",K524/K530)</f>
        <v/>
      </c>
      <c r="N524" s="507"/>
      <c r="O524" s="503" t="s">
        <v>259</v>
      </c>
      <c r="P524" s="503"/>
      <c r="Q524" s="504">
        <f t="shared" ref="Q524:Q529" si="131">SUM(X166,AA337,AA509)</f>
        <v>0</v>
      </c>
      <c r="R524" s="505"/>
      <c r="S524" s="506" t="str">
        <f t="array" ref="S524">IF(ISERROR(Q524/Q530),"",Q524/Q530)</f>
        <v/>
      </c>
      <c r="T524" s="50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515" t="s">
        <v>216</v>
      </c>
      <c r="B525" s="511"/>
      <c r="C525" s="510">
        <f>SUM(G86,G257,G428)</f>
        <v>1425</v>
      </c>
      <c r="D525" s="511"/>
      <c r="E525" s="506">
        <f>IF(ISERROR(C525/C530),"",C525/C530)</f>
        <v>0.61290322580645162</v>
      </c>
      <c r="F525" s="507"/>
      <c r="G525" s="521"/>
      <c r="H525" s="522"/>
      <c r="I525" s="508" t="s">
        <v>302</v>
      </c>
      <c r="J525" s="514"/>
      <c r="K525" s="513">
        <f t="shared" si="130"/>
        <v>0</v>
      </c>
      <c r="L525" s="512"/>
      <c r="M525" s="506" t="str">
        <f>IF(ISERROR(K525/K530),"",K525/K530)</f>
        <v/>
      </c>
      <c r="N525" s="507"/>
      <c r="O525" s="503" t="s">
        <v>261</v>
      </c>
      <c r="P525" s="503"/>
      <c r="Q525" s="504">
        <f t="shared" si="131"/>
        <v>0</v>
      </c>
      <c r="R525" s="505"/>
      <c r="S525" s="506" t="str">
        <f>IF(ISERROR(Q525/Q530),"",Q525/Q530)</f>
        <v/>
      </c>
      <c r="T525" s="50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515" t="s">
        <v>224</v>
      </c>
      <c r="B526" s="511"/>
      <c r="C526" s="510">
        <f>SUM(G121,G292,G463)</f>
        <v>422</v>
      </c>
      <c r="D526" s="511"/>
      <c r="E526" s="506">
        <f>IF(ISERROR(C526/C530),"",C526/C530)</f>
        <v>0.18150537634408603</v>
      </c>
      <c r="F526" s="507"/>
      <c r="G526" s="521"/>
      <c r="H526" s="522"/>
      <c r="I526" s="508" t="s">
        <v>303</v>
      </c>
      <c r="J526" s="514"/>
      <c r="K526" s="513">
        <f t="shared" si="130"/>
        <v>0</v>
      </c>
      <c r="L526" s="512"/>
      <c r="M526" s="506" t="str">
        <f>IF(ISERROR(K526/K530),"",K526/K530)</f>
        <v/>
      </c>
      <c r="N526" s="507"/>
      <c r="O526" s="503" t="s">
        <v>263</v>
      </c>
      <c r="P526" s="503"/>
      <c r="Q526" s="504">
        <f t="shared" si="131"/>
        <v>0</v>
      </c>
      <c r="R526" s="505"/>
      <c r="S526" s="506" t="str">
        <f>IF(ISERROR(Q526/Q530),"",Q526/Q530)</f>
        <v/>
      </c>
      <c r="T526" s="50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515" t="s">
        <v>231</v>
      </c>
      <c r="B527" s="511"/>
      <c r="C527" s="510">
        <f>SUM(G137,G308,G479)</f>
        <v>0</v>
      </c>
      <c r="D527" s="511"/>
      <c r="E527" s="506">
        <f>IF(ISERROR(C527/C530),"",C527/C530)</f>
        <v>0</v>
      </c>
      <c r="F527" s="507"/>
      <c r="G527" s="521"/>
      <c r="H527" s="522"/>
      <c r="I527" s="508" t="s">
        <v>304</v>
      </c>
      <c r="J527" s="514"/>
      <c r="K527" s="513">
        <f t="shared" si="130"/>
        <v>0</v>
      </c>
      <c r="L527" s="512"/>
      <c r="M527" s="506" t="str">
        <f>IF(ISERROR(K527/K530),"",K527/K530)</f>
        <v/>
      </c>
      <c r="N527" s="507"/>
      <c r="O527" s="503" t="s">
        <v>305</v>
      </c>
      <c r="P527" s="503"/>
      <c r="Q527" s="504">
        <f t="shared" si="131"/>
        <v>0</v>
      </c>
      <c r="R527" s="505"/>
      <c r="S527" s="506" t="str">
        <f>IF(ISERROR(Q527/Q530),"",Q527/Q530)</f>
        <v/>
      </c>
      <c r="T527" s="50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515" t="s">
        <v>234</v>
      </c>
      <c r="B528" s="511"/>
      <c r="C528" s="510">
        <f>SUM(G148,G319,G490)</f>
        <v>0</v>
      </c>
      <c r="D528" s="511"/>
      <c r="E528" s="506">
        <f>IF(ISERROR(C528/C530),"",C528/C530)</f>
        <v>0</v>
      </c>
      <c r="F528" s="507"/>
      <c r="G528" s="521"/>
      <c r="H528" s="522"/>
      <c r="I528" s="508" t="s">
        <v>306</v>
      </c>
      <c r="J528" s="514"/>
      <c r="K528" s="513">
        <f t="shared" si="130"/>
        <v>0</v>
      </c>
      <c r="L528" s="512"/>
      <c r="M528" s="506" t="str">
        <f>IF(ISERROR(K528/K530),"",K528/K530)</f>
        <v/>
      </c>
      <c r="N528" s="507"/>
      <c r="O528" s="503" t="s">
        <v>267</v>
      </c>
      <c r="P528" s="503"/>
      <c r="Q528" s="504">
        <f t="shared" si="131"/>
        <v>0</v>
      </c>
      <c r="R528" s="505"/>
      <c r="S528" s="506" t="str">
        <f>IF(ISERROR(Q528/Q530),"",Q528/Q530)</f>
        <v/>
      </c>
      <c r="T528" s="50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515" t="s">
        <v>244</v>
      </c>
      <c r="B529" s="511"/>
      <c r="C529" s="510">
        <f>SUM(G163,G334,G506)</f>
        <v>378</v>
      </c>
      <c r="D529" s="511"/>
      <c r="E529" s="506">
        <f>IF(ISERROR(C529/C530),"",C529/C530)</f>
        <v>0.16258064516129031</v>
      </c>
      <c r="F529" s="507"/>
      <c r="G529" s="521"/>
      <c r="H529" s="522"/>
      <c r="I529" s="508" t="s">
        <v>307</v>
      </c>
      <c r="J529" s="514"/>
      <c r="K529" s="513">
        <f t="shared" si="130"/>
        <v>0</v>
      </c>
      <c r="L529" s="512"/>
      <c r="M529" s="506" t="str">
        <f>IF(ISERROR(K529/K530),"",K529/K530)</f>
        <v/>
      </c>
      <c r="N529" s="507"/>
      <c r="O529" s="503" t="s">
        <v>272</v>
      </c>
      <c r="P529" s="503"/>
      <c r="Q529" s="504">
        <f t="shared" si="131"/>
        <v>0</v>
      </c>
      <c r="R529" s="505"/>
      <c r="S529" s="506" t="str">
        <f>IF(ISERROR(Q529/Q530),"",Q529/Q530)</f>
        <v/>
      </c>
      <c r="T529" s="50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510" t="s">
        <v>266</v>
      </c>
      <c r="B530" s="511"/>
      <c r="C530" s="510">
        <f>SUM(C524:C529)</f>
        <v>2325</v>
      </c>
      <c r="D530" s="511"/>
      <c r="E530" s="506">
        <f>SUM(E524:F529)</f>
        <v>1</v>
      </c>
      <c r="F530" s="507"/>
      <c r="G530" s="523"/>
      <c r="H530" s="524"/>
      <c r="I530" s="510" t="s">
        <v>266</v>
      </c>
      <c r="J530" s="512"/>
      <c r="K530" s="513">
        <f>SUM(R173,U344,U516)</f>
        <v>0</v>
      </c>
      <c r="L530" s="512"/>
      <c r="M530" s="506"/>
      <c r="N530" s="507"/>
      <c r="O530" s="503" t="s">
        <v>266</v>
      </c>
      <c r="P530" s="503"/>
      <c r="Q530" s="504">
        <f>SUM(Q524:R529)</f>
        <v>0</v>
      </c>
      <c r="R530" s="505"/>
      <c r="S530" s="506">
        <f>SUM(S524:T529)</f>
        <v>0</v>
      </c>
      <c r="T530" s="50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508" t="s">
        <v>308</v>
      </c>
      <c r="B532" s="509"/>
      <c r="C532" s="494" t="s">
        <v>309</v>
      </c>
      <c r="D532" s="494" t="s">
        <v>310</v>
      </c>
      <c r="E532" s="494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49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88" t="s">
        <v>322</v>
      </c>
      <c r="Q532" s="128" t="s">
        <v>323</v>
      </c>
      <c r="R532" s="108" t="s">
        <v>324</v>
      </c>
      <c r="S532" s="494" t="s">
        <v>325</v>
      </c>
      <c r="T532" s="494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499" t="s">
        <v>327</v>
      </c>
      <c r="B533" s="500"/>
      <c r="C533" s="105">
        <f>D533+E533+F533-G533-O533-P533</f>
        <v>12</v>
      </c>
      <c r="D533" s="105">
        <v>12</v>
      </c>
      <c r="E533" s="105"/>
      <c r="F533" s="105"/>
      <c r="G533" s="106"/>
      <c r="H533" s="105"/>
      <c r="I533" s="105"/>
      <c r="J533" s="105">
        <f>C533-H533-I533</f>
        <v>12</v>
      </c>
      <c r="K533" s="105"/>
      <c r="L533" s="105"/>
      <c r="M533" s="105"/>
      <c r="N533" s="105"/>
      <c r="O533" s="105"/>
      <c r="P533" s="107"/>
      <c r="Q533" s="105">
        <f>J533-K533-L533</f>
        <v>12</v>
      </c>
      <c r="R533" s="108">
        <f>Q533*11-M533-N533</f>
        <v>132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499" t="s">
        <v>328</v>
      </c>
      <c r="B534" s="500"/>
      <c r="C534" s="105">
        <f>D534+E534+F534-G534-O534-P534</f>
        <v>7</v>
      </c>
      <c r="D534" s="109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499" t="s">
        <v>329</v>
      </c>
      <c r="B535" s="500"/>
      <c r="C535" s="105">
        <f>D535+E535+F535-G535-O535-P535</f>
        <v>0</v>
      </c>
      <c r="D535" s="109">
        <v>0</v>
      </c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495" t="str">
        <f t="array" ref="S535">IF(ISERROR(Q535/J535),"",Q535/J535)</f>
        <v/>
      </c>
      <c r="T535" s="495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501" t="s">
        <v>330</v>
      </c>
      <c r="B536" s="502"/>
      <c r="C536" s="111">
        <f>SUM(C533:C535)</f>
        <v>19</v>
      </c>
      <c r="D536" s="111">
        <f t="shared" ref="D536:N536" si="132">SUM(D533:D535)</f>
        <v>19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19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19</v>
      </c>
      <c r="R536" s="113">
        <f>SUM(R533:R535)</f>
        <v>209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13</vt:lpstr>
      <vt:lpstr>14</vt:lpstr>
      <vt:lpstr>15</vt:lpstr>
      <vt:lpstr>16</vt:lpstr>
      <vt:lpstr>17</vt:lpstr>
      <vt:lpstr>18</vt:lpstr>
      <vt:lpstr>20</vt:lpstr>
      <vt:lpstr>21</vt:lpstr>
      <vt:lpstr>22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2017-02-23T02:46:11Z</dcterms:modified>
</cp:coreProperties>
</file>