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"/>
  </bookViews>
  <sheets>
    <sheet name="1" sheetId="542" r:id="rId1"/>
    <sheet name="2" sheetId="541" r:id="rId2"/>
    <sheet name="表样" sheetId="561" r:id="rId3"/>
    <sheet name="周汇总" sheetId="508" r:id="rId4"/>
    <sheet name="汇总" sheetId="505" r:id="rId5"/>
    <sheet name="直接人工成本" sheetId="489" r:id="rId6"/>
    <sheet name="分类汇总" sheetId="534" r:id="rId7"/>
  </sheets>
  <definedNames>
    <definedName name="_xlnm._FilterDatabase" localSheetId="4" hidden="1">汇总!$A$1:$BA$536</definedName>
    <definedName name="_xlnm._FilterDatabase" localSheetId="5" hidden="1">直接人工成本!$A$1:$BA$507</definedName>
    <definedName name="_xlnm._FilterDatabase" localSheetId="3" hidden="1">周汇总!$A$1:$BA$536</definedName>
  </definedNames>
  <calcPr calcId="145621"/>
</workbook>
</file>

<file path=xl/calcChain.xml><?xml version="1.0" encoding="utf-8"?>
<calcChain xmlns="http://schemas.openxmlformats.org/spreadsheetml/2006/main">
  <c r="AA505" i="489" l="1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P535" i="505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C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I493" i="541"/>
  <c r="I211" i="541"/>
  <c r="I183" i="541"/>
  <c r="I295" i="541"/>
  <c r="I108" i="541"/>
  <c r="I10" i="541"/>
  <c r="I11" i="541"/>
  <c r="G493" i="541"/>
  <c r="G211" i="541"/>
  <c r="G183" i="541"/>
  <c r="G10" i="541"/>
  <c r="G33" i="541"/>
  <c r="G108" i="541"/>
  <c r="G11" i="541"/>
  <c r="I182" i="542" l="1"/>
  <c r="I124" i="542"/>
  <c r="I123" i="542"/>
  <c r="I122" i="542"/>
  <c r="AC146" i="489" l="1"/>
  <c r="AC317" i="489"/>
  <c r="P536" i="561" l="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E513" i="561"/>
  <c r="C513" i="561"/>
  <c r="X512" i="561"/>
  <c r="I512" i="561"/>
  <c r="E512" i="561"/>
  <c r="X511" i="561"/>
  <c r="I511" i="561"/>
  <c r="I513" i="561" s="1"/>
  <c r="E511" i="561"/>
  <c r="I510" i="561"/>
  <c r="E510" i="561"/>
  <c r="K510" i="561" s="1"/>
  <c r="M510" i="561" s="1"/>
  <c r="I509" i="561"/>
  <c r="E509" i="561"/>
  <c r="K509" i="561" s="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W501" i="561"/>
  <c r="V501" i="561"/>
  <c r="N501" i="561"/>
  <c r="K501" i="561"/>
  <c r="M501" i="561" s="1"/>
  <c r="K501" i="561" a="1"/>
  <c r="J501" i="561"/>
  <c r="J501" i="561" a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W497" i="561"/>
  <c r="V497" i="56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M494" i="561"/>
  <c r="K494" i="561" a="1"/>
  <c r="K494" i="561" s="1"/>
  <c r="J494" i="561" a="1"/>
  <c r="J494" i="561" s="1"/>
  <c r="H494" i="561"/>
  <c r="W493" i="561"/>
  <c r="V493" i="561"/>
  <c r="N493" i="561"/>
  <c r="K493" i="561"/>
  <c r="M493" i="561" s="1"/>
  <c r="K493" i="561" a="1"/>
  <c r="J493" i="561"/>
  <c r="J493" i="561" a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W506" i="561" s="1"/>
  <c r="V491" i="561"/>
  <c r="N491" i="561"/>
  <c r="N506" i="561" s="1"/>
  <c r="K491" i="561"/>
  <c r="K491" i="561" a="1"/>
  <c r="J491" i="561"/>
  <c r="J491" i="561" a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R513" i="561" s="1"/>
  <c r="I490" i="561"/>
  <c r="G490" i="561"/>
  <c r="J490" i="561" s="1" a="1"/>
  <c r="J490" i="561" s="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W484" i="561"/>
  <c r="V484" i="56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/>
  <c r="M482" i="561" s="1"/>
  <c r="K482" i="561" a="1"/>
  <c r="J482" i="561"/>
  <c r="J482" i="561" a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W480" i="561"/>
  <c r="V480" i="56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/>
  <c r="M477" i="561" s="1"/>
  <c r="K477" i="561" a="1"/>
  <c r="J477" i="561"/>
  <c r="J477" i="561" a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W475" i="561"/>
  <c r="V475" i="56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/>
  <c r="M473" i="561" s="1"/>
  <c r="K473" i="561" a="1"/>
  <c r="J473" i="561"/>
  <c r="J473" i="561" a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W471" i="561"/>
  <c r="V471" i="56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/>
  <c r="M469" i="561" s="1"/>
  <c r="K469" i="561" a="1"/>
  <c r="J469" i="561"/>
  <c r="J469" i="561" a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W467" i="561"/>
  <c r="V467" i="56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/>
  <c r="M465" i="561" s="1"/>
  <c r="K465" i="561" a="1"/>
  <c r="J465" i="561"/>
  <c r="J465" i="561" a="1"/>
  <c r="H465" i="561"/>
  <c r="V464" i="561"/>
  <c r="W464" i="561" s="1"/>
  <c r="N464" i="561"/>
  <c r="N479" i="561" s="1"/>
  <c r="K464" i="561" a="1"/>
  <c r="K464" i="561" s="1"/>
  <c r="K479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R511" i="561" s="1"/>
  <c r="I463" i="561"/>
  <c r="G463" i="561"/>
  <c r="J463" i="561" s="1" a="1"/>
  <c r="J463" i="561" s="1"/>
  <c r="V462" i="561"/>
  <c r="W462" i="561" s="1"/>
  <c r="N462" i="561"/>
  <c r="K462" i="561" a="1"/>
  <c r="K462" i="561" s="1"/>
  <c r="M462" i="561" s="1"/>
  <c r="J462" i="561" a="1"/>
  <c r="J462" i="561" s="1"/>
  <c r="H462" i="561"/>
  <c r="W461" i="561"/>
  <c r="V461" i="56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W456" i="561"/>
  <c r="V456" i="561"/>
  <c r="N456" i="561"/>
  <c r="K456" i="561"/>
  <c r="M456" i="561" s="1"/>
  <c r="K456" i="561" a="1"/>
  <c r="J456" i="561"/>
  <c r="J456" i="561" a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/>
  <c r="M454" i="561" s="1"/>
  <c r="K454" i="561" a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/>
  <c r="M450" i="561" s="1"/>
  <c r="K450" i="561" a="1"/>
  <c r="H450" i="561"/>
  <c r="N449" i="561"/>
  <c r="K449" i="561" a="1"/>
  <c r="K449" i="561" s="1"/>
  <c r="M449" i="561" s="1"/>
  <c r="H449" i="561"/>
  <c r="W448" i="561"/>
  <c r="V448" i="561"/>
  <c r="N448" i="561"/>
  <c r="K448" i="561"/>
  <c r="M448" i="561" s="1"/>
  <c r="K448" i="561" a="1"/>
  <c r="J448" i="561"/>
  <c r="J448" i="561" a="1"/>
  <c r="H448" i="561"/>
  <c r="V447" i="561"/>
  <c r="W447" i="561" s="1"/>
  <c r="N447" i="561"/>
  <c r="M447" i="561"/>
  <c r="K447" i="561" a="1"/>
  <c r="K447" i="561" s="1"/>
  <c r="J447" i="561" a="1"/>
  <c r="J447" i="561" s="1"/>
  <c r="H447" i="561"/>
  <c r="W446" i="561"/>
  <c r="V446" i="561"/>
  <c r="N446" i="561"/>
  <c r="K446" i="561"/>
  <c r="M446" i="561" s="1"/>
  <c r="K446" i="561" a="1"/>
  <c r="J446" i="561"/>
  <c r="J446" i="561" a="1"/>
  <c r="H446" i="561"/>
  <c r="V445" i="561"/>
  <c r="W445" i="561" s="1"/>
  <c r="N445" i="561"/>
  <c r="M445" i="561"/>
  <c r="K445" i="561" a="1"/>
  <c r="K445" i="561" s="1"/>
  <c r="J445" i="561" a="1"/>
  <c r="J445" i="561" s="1"/>
  <c r="H445" i="561"/>
  <c r="W444" i="561"/>
  <c r="V444" i="561"/>
  <c r="N444" i="561"/>
  <c r="K444" i="561"/>
  <c r="M444" i="561" s="1"/>
  <c r="K444" i="561" a="1"/>
  <c r="J444" i="561"/>
  <c r="J444" i="561" a="1"/>
  <c r="H444" i="561"/>
  <c r="V443" i="561"/>
  <c r="W443" i="561" s="1"/>
  <c r="N443" i="561"/>
  <c r="M443" i="561"/>
  <c r="K443" i="561" a="1"/>
  <c r="K443" i="561" s="1"/>
  <c r="J443" i="561" a="1"/>
  <c r="J443" i="561" s="1"/>
  <c r="H443" i="561"/>
  <c r="W442" i="561"/>
  <c r="V442" i="561"/>
  <c r="N442" i="561"/>
  <c r="K442" i="561"/>
  <c r="M442" i="561" s="1"/>
  <c r="K442" i="561" a="1"/>
  <c r="J442" i="561"/>
  <c r="J442" i="561" a="1"/>
  <c r="H442" i="561"/>
  <c r="V441" i="561"/>
  <c r="W441" i="561" s="1"/>
  <c r="N441" i="561"/>
  <c r="M441" i="561"/>
  <c r="K441" i="561" a="1"/>
  <c r="K441" i="561" s="1"/>
  <c r="J441" i="561" a="1"/>
  <c r="J441" i="561" s="1"/>
  <c r="H441" i="561"/>
  <c r="W440" i="561"/>
  <c r="V440" i="561"/>
  <c r="N440" i="561"/>
  <c r="K440" i="561"/>
  <c r="M440" i="561" s="1"/>
  <c r="K440" i="561" a="1"/>
  <c r="J440" i="561"/>
  <c r="J440" i="561" a="1"/>
  <c r="H440" i="561"/>
  <c r="V439" i="561"/>
  <c r="W439" i="561" s="1"/>
  <c r="N439" i="561"/>
  <c r="M439" i="561"/>
  <c r="K439" i="561" a="1"/>
  <c r="K439" i="561" s="1"/>
  <c r="J439" i="561" a="1"/>
  <c r="J439" i="561" s="1"/>
  <c r="H439" i="561"/>
  <c r="W438" i="561"/>
  <c r="V438" i="561"/>
  <c r="N438" i="561"/>
  <c r="K438" i="561"/>
  <c r="M438" i="561" s="1"/>
  <c r="K438" i="561" a="1"/>
  <c r="J438" i="561"/>
  <c r="J438" i="561" a="1"/>
  <c r="H438" i="561"/>
  <c r="V437" i="561"/>
  <c r="W437" i="561" s="1"/>
  <c r="N437" i="561"/>
  <c r="M437" i="561"/>
  <c r="K437" i="561" a="1"/>
  <c r="K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M435" i="561"/>
  <c r="K435" i="561" a="1"/>
  <c r="K435" i="561" s="1"/>
  <c r="J435" i="561" a="1"/>
  <c r="J435" i="561" s="1"/>
  <c r="H435" i="561"/>
  <c r="W434" i="561"/>
  <c r="V434" i="561"/>
  <c r="N434" i="561"/>
  <c r="K434" i="561"/>
  <c r="M434" i="561" s="1"/>
  <c r="K434" i="561" a="1"/>
  <c r="J434" i="561"/>
  <c r="J434" i="561" a="1"/>
  <c r="H434" i="561"/>
  <c r="V433" i="561"/>
  <c r="W433" i="561" s="1"/>
  <c r="N433" i="561"/>
  <c r="M433" i="561"/>
  <c r="K433" i="561" a="1"/>
  <c r="K433" i="561" s="1"/>
  <c r="J433" i="561" a="1"/>
  <c r="J433" i="561" s="1"/>
  <c r="H433" i="561"/>
  <c r="W432" i="561"/>
  <c r="V432" i="561"/>
  <c r="N432" i="561"/>
  <c r="K432" i="561"/>
  <c r="M432" i="561" s="1"/>
  <c r="K432" i="561" a="1"/>
  <c r="J432" i="561"/>
  <c r="J432" i="561" a="1"/>
  <c r="H432" i="561"/>
  <c r="V431" i="561"/>
  <c r="W431" i="561" s="1"/>
  <c r="N431" i="561"/>
  <c r="M431" i="561"/>
  <c r="K431" i="561" a="1"/>
  <c r="K431" i="561" s="1"/>
  <c r="J431" i="561" a="1"/>
  <c r="J431" i="561" s="1"/>
  <c r="H431" i="561"/>
  <c r="W430" i="561"/>
  <c r="V430" i="56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H463" i="561" s="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/>
  <c r="M427" i="561" s="1"/>
  <c r="K427" i="561" a="1"/>
  <c r="H427" i="561"/>
  <c r="K426" i="561"/>
  <c r="M426" i="561" s="1"/>
  <c r="K426" i="561" a="1"/>
  <c r="H426" i="561"/>
  <c r="K425" i="561"/>
  <c r="M425" i="561" s="1"/>
  <c r="K425" i="561" a="1"/>
  <c r="H425" i="561"/>
  <c r="K424" i="561"/>
  <c r="M424" i="561" s="1"/>
  <c r="K424" i="561" a="1"/>
  <c r="H424" i="561"/>
  <c r="K423" i="561"/>
  <c r="M423" i="561" s="1"/>
  <c r="K423" i="561" a="1"/>
  <c r="H423" i="561"/>
  <c r="K422" i="561"/>
  <c r="M422" i="561" s="1"/>
  <c r="K422" i="561" a="1"/>
  <c r="H422" i="561"/>
  <c r="K421" i="561"/>
  <c r="M421" i="561" s="1"/>
  <c r="K421" i="561" a="1"/>
  <c r="H421" i="561"/>
  <c r="K420" i="561"/>
  <c r="M420" i="561" s="1"/>
  <c r="K420" i="561" a="1"/>
  <c r="H420" i="561"/>
  <c r="K419" i="561"/>
  <c r="M419" i="561" s="1"/>
  <c r="K419" i="561" a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/>
  <c r="M416" i="561" s="1"/>
  <c r="K416" i="561" a="1"/>
  <c r="J416" i="561"/>
  <c r="J416" i="561" a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W414" i="561"/>
  <c r="V414" i="56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/>
  <c r="M412" i="561" s="1"/>
  <c r="K412" i="561" a="1"/>
  <c r="J412" i="561"/>
  <c r="J412" i="561" a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/>
  <c r="M408" i="561" s="1"/>
  <c r="K408" i="561" a="1"/>
  <c r="J408" i="561"/>
  <c r="J408" i="561" a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W406" i="561"/>
  <c r="V406" i="56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/>
  <c r="M404" i="561" s="1"/>
  <c r="K404" i="561" a="1"/>
  <c r="J404" i="561"/>
  <c r="J404" i="561" a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W402" i="561"/>
  <c r="V402" i="56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/>
  <c r="M400" i="561" s="1"/>
  <c r="K400" i="561" a="1"/>
  <c r="J400" i="561"/>
  <c r="J400" i="561" a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/>
  <c r="M392" i="561" s="1"/>
  <c r="K392" i="561" a="1"/>
  <c r="H392" i="561"/>
  <c r="N391" i="561"/>
  <c r="K391" i="561" a="1"/>
  <c r="K391" i="561" s="1"/>
  <c r="M391" i="561" s="1"/>
  <c r="H391" i="561"/>
  <c r="W390" i="561"/>
  <c r="V390" i="56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/>
  <c r="M388" i="561" s="1"/>
  <c r="K388" i="561" a="1"/>
  <c r="J388" i="561"/>
  <c r="J388" i="561" a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W386" i="561"/>
  <c r="V386" i="56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/>
  <c r="M384" i="561" s="1"/>
  <c r="K384" i="561" a="1"/>
  <c r="J384" i="561"/>
  <c r="J384" i="561" a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W382" i="561"/>
  <c r="V382" i="56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/>
  <c r="M380" i="561" s="1"/>
  <c r="K380" i="561" a="1"/>
  <c r="J380" i="561"/>
  <c r="J380" i="561" a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W375" i="561"/>
  <c r="V375" i="56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/>
  <c r="M373" i="561" s="1"/>
  <c r="K373" i="561" a="1"/>
  <c r="J373" i="561"/>
  <c r="J373" i="561" a="1"/>
  <c r="H373" i="561"/>
  <c r="K372" i="561" a="1"/>
  <c r="K372" i="561" s="1"/>
  <c r="H372" i="561"/>
  <c r="W371" i="561"/>
  <c r="V371" i="561"/>
  <c r="V428" i="561" s="1"/>
  <c r="W428" i="561" s="1"/>
  <c r="N371" i="561"/>
  <c r="N428" i="561" s="1"/>
  <c r="K371" i="561"/>
  <c r="M371" i="561" s="1"/>
  <c r="M428" i="561" s="1"/>
  <c r="K371" i="561" a="1"/>
  <c r="J371" i="561"/>
  <c r="J371" i="561" a="1"/>
  <c r="H371" i="561"/>
  <c r="H428" i="561" s="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/>
  <c r="M368" i="561" s="1"/>
  <c r="K368" i="561" a="1"/>
  <c r="J368" i="561"/>
  <c r="J368" i="561" a="1"/>
  <c r="H368" i="561"/>
  <c r="K367" i="561"/>
  <c r="M367" i="561" s="1"/>
  <c r="K367" i="561" a="1"/>
  <c r="H367" i="561"/>
  <c r="K366" i="561"/>
  <c r="M366" i="561" s="1"/>
  <c r="K366" i="561" a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/>
  <c r="M362" i="561" s="1"/>
  <c r="K362" i="561" a="1"/>
  <c r="J362" i="561"/>
  <c r="J362" i="561" a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W358" i="561"/>
  <c r="V358" i="56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/>
  <c r="M354" i="561" s="1"/>
  <c r="K354" i="561" a="1"/>
  <c r="J354" i="561"/>
  <c r="J354" i="561" a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W352" i="561"/>
  <c r="V352" i="56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/>
  <c r="M350" i="561" s="1"/>
  <c r="K350" i="561" a="1"/>
  <c r="J350" i="561"/>
  <c r="J350" i="561" a="1"/>
  <c r="H350" i="561"/>
  <c r="V349" i="561"/>
  <c r="V370" i="561" s="1"/>
  <c r="N349" i="561"/>
  <c r="N370" i="561" s="1"/>
  <c r="K349" i="561" a="1"/>
  <c r="K349" i="561" s="1"/>
  <c r="J349" i="561" a="1"/>
  <c r="J349" i="561" s="1"/>
  <c r="H349" i="561"/>
  <c r="H370" i="561" s="1"/>
  <c r="H507" i="561" s="1"/>
  <c r="E514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K337" i="561" s="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W330" i="561"/>
  <c r="V330" i="561"/>
  <c r="N330" i="561"/>
  <c r="K330" i="561" a="1"/>
  <c r="K330" i="561" s="1"/>
  <c r="D330" i="561"/>
  <c r="H330" i="561" s="1"/>
  <c r="H329" i="561"/>
  <c r="K328" i="561"/>
  <c r="K328" i="561" a="1"/>
  <c r="H328" i="561"/>
  <c r="H327" i="561"/>
  <c r="W326" i="561"/>
  <c r="V326" i="56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/>
  <c r="M322" i="561" s="1"/>
  <c r="K322" i="561" a="1"/>
  <c r="J322" i="561"/>
  <c r="J322" i="561" a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/>
  <c r="K320" i="561" a="1"/>
  <c r="J320" i="561"/>
  <c r="J320" i="561" a="1"/>
  <c r="H320" i="561"/>
  <c r="H334" i="561" s="1"/>
  <c r="AA319" i="561"/>
  <c r="Z319" i="561"/>
  <c r="Y319" i="561"/>
  <c r="X319" i="561"/>
  <c r="U319" i="561"/>
  <c r="T319" i="561"/>
  <c r="S319" i="561"/>
  <c r="Q319" i="561"/>
  <c r="P319" i="561"/>
  <c r="O319" i="561"/>
  <c r="R341" i="561" s="1"/>
  <c r="I319" i="561"/>
  <c r="G319" i="561"/>
  <c r="J319" i="561" s="1" a="1"/>
  <c r="J319" i="561" s="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W313" i="561"/>
  <c r="V313" i="56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/>
  <c r="M311" i="561" s="1"/>
  <c r="K311" i="561" a="1"/>
  <c r="J311" i="561"/>
  <c r="J311" i="561" a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W309" i="561"/>
  <c r="V309" i="561"/>
  <c r="V319" i="561" s="1"/>
  <c r="W319" i="561" s="1"/>
  <c r="N309" i="561"/>
  <c r="N319" i="561" s="1"/>
  <c r="K309" i="561"/>
  <c r="K319" i="561" s="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/>
  <c r="M306" i="561" s="1"/>
  <c r="K306" i="561" a="1"/>
  <c r="J306" i="561"/>
  <c r="J306" i="561" a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W304" i="561"/>
  <c r="V304" i="56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/>
  <c r="M302" i="561" s="1"/>
  <c r="K302" i="561" a="1"/>
  <c r="J302" i="561"/>
  <c r="J302" i="561" a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W300" i="561"/>
  <c r="V300" i="56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/>
  <c r="M298" i="561" s="1"/>
  <c r="K298" i="561" a="1"/>
  <c r="J298" i="561"/>
  <c r="J298" i="561" a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W296" i="561"/>
  <c r="V296" i="56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/>
  <c r="M294" i="561" s="1"/>
  <c r="K294" i="561" a="1"/>
  <c r="J294" i="561"/>
  <c r="J294" i="561" a="1"/>
  <c r="H294" i="561"/>
  <c r="V293" i="561"/>
  <c r="W293" i="561" s="1"/>
  <c r="N293" i="561"/>
  <c r="N308" i="561" s="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R339" i="561" s="1"/>
  <c r="I292" i="561"/>
  <c r="G292" i="561"/>
  <c r="J292" i="561" s="1" a="1"/>
  <c r="J292" i="561" s="1"/>
  <c r="V291" i="561"/>
  <c r="W291" i="561" s="1"/>
  <c r="N291" i="561"/>
  <c r="K291" i="561" a="1"/>
  <c r="K291" i="561" s="1"/>
  <c r="M291" i="561" s="1"/>
  <c r="J291" i="561" a="1"/>
  <c r="J291" i="561" s="1"/>
  <c r="H291" i="561"/>
  <c r="W290" i="561"/>
  <c r="V290" i="56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/>
  <c r="M284" i="561" s="1"/>
  <c r="K284" i="561" a="1"/>
  <c r="J284" i="561"/>
  <c r="J284" i="561" a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/>
  <c r="M280" i="561" s="1"/>
  <c r="K280" i="561" a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/>
  <c r="M276" i="561" s="1"/>
  <c r="K276" i="561" a="1"/>
  <c r="J276" i="561"/>
  <c r="J276" i="561" a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W274" i="561"/>
  <c r="V274" i="56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/>
  <c r="M272" i="561" s="1"/>
  <c r="K272" i="561" a="1"/>
  <c r="J272" i="561"/>
  <c r="J272" i="561" a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W270" i="561"/>
  <c r="V270" i="56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/>
  <c r="M268" i="561" s="1"/>
  <c r="K268" i="561" a="1"/>
  <c r="J268" i="561"/>
  <c r="J268" i="561" a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W266" i="561"/>
  <c r="V266" i="56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/>
  <c r="M264" i="561" s="1"/>
  <c r="K264" i="561" a="1"/>
  <c r="J264" i="561"/>
  <c r="J264" i="561" a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W262" i="561"/>
  <c r="V262" i="56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/>
  <c r="M260" i="561" s="1"/>
  <c r="K260" i="561" a="1"/>
  <c r="J260" i="561"/>
  <c r="J260" i="561" a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W258" i="561"/>
  <c r="V258" i="561"/>
  <c r="V292" i="561" s="1"/>
  <c r="W292" i="561" s="1"/>
  <c r="N258" i="561"/>
  <c r="N292" i="561" s="1"/>
  <c r="K258" i="561"/>
  <c r="K292" i="561" s="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R338" i="561" s="1"/>
  <c r="I257" i="561"/>
  <c r="G257" i="561"/>
  <c r="J257" i="561" s="1" a="1"/>
  <c r="J257" i="561" s="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/>
  <c r="M246" i="561" s="1"/>
  <c r="K246" i="561" a="1"/>
  <c r="J246" i="561"/>
  <c r="J246" i="561" a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W244" i="561"/>
  <c r="V244" i="56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/>
  <c r="M241" i="561" s="1"/>
  <c r="K241" i="561" a="1"/>
  <c r="J241" i="561"/>
  <c r="J241" i="561" a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W236" i="561"/>
  <c r="V236" i="56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/>
  <c r="M234" i="561" s="1"/>
  <c r="K234" i="561" a="1"/>
  <c r="J234" i="561"/>
  <c r="J234" i="561" a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W232" i="561"/>
  <c r="V232" i="56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/>
  <c r="M230" i="561" s="1"/>
  <c r="K230" i="561" a="1"/>
  <c r="J230" i="561"/>
  <c r="J230" i="561" a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W228" i="561"/>
  <c r="V228" i="56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/>
  <c r="M226" i="561" s="1"/>
  <c r="K226" i="561" a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/>
  <c r="M222" i="561" s="1"/>
  <c r="K222" i="561" a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/>
  <c r="M218" i="561" s="1"/>
  <c r="K218" i="561" a="1"/>
  <c r="J218" i="561"/>
  <c r="J218" i="561" a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W216" i="561"/>
  <c r="V216" i="56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/>
  <c r="M214" i="561" s="1"/>
  <c r="K214" i="561" a="1"/>
  <c r="J214" i="561"/>
  <c r="J214" i="561" a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W212" i="561"/>
  <c r="V212" i="56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/>
  <c r="M210" i="561" s="1"/>
  <c r="K210" i="561" a="1"/>
  <c r="J210" i="561"/>
  <c r="J210" i="561" a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W208" i="561"/>
  <c r="V208" i="56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/>
  <c r="M204" i="561" s="1"/>
  <c r="K204" i="561" a="1"/>
  <c r="J204" i="561"/>
  <c r="J204" i="561" a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W202" i="561"/>
  <c r="V202" i="561"/>
  <c r="N202" i="561"/>
  <c r="K202" i="561"/>
  <c r="M202" i="561" s="1"/>
  <c r="K202" i="561" a="1"/>
  <c r="J202" i="561"/>
  <c r="J202" i="561" a="1"/>
  <c r="H202" i="561"/>
  <c r="H201" i="561"/>
  <c r="W200" i="561"/>
  <c r="V200" i="561"/>
  <c r="V257" i="561" s="1"/>
  <c r="W257" i="561" s="1"/>
  <c r="N200" i="561"/>
  <c r="N257" i="561" s="1"/>
  <c r="K200" i="561"/>
  <c r="M200" i="561" s="1"/>
  <c r="K200" i="561" a="1"/>
  <c r="J200" i="561"/>
  <c r="J200" i="561" a="1"/>
  <c r="H200" i="561"/>
  <c r="H257" i="561" s="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/>
  <c r="M197" i="561" s="1"/>
  <c r="K197" i="561" a="1"/>
  <c r="J197" i="561"/>
  <c r="J197" i="561" a="1"/>
  <c r="H197" i="561"/>
  <c r="K196" i="561"/>
  <c r="M196" i="561" s="1"/>
  <c r="K196" i="561" a="1"/>
  <c r="H196" i="561"/>
  <c r="K195" i="561"/>
  <c r="M195" i="561" s="1"/>
  <c r="K195" i="561" a="1"/>
  <c r="H195" i="561"/>
  <c r="K194" i="561"/>
  <c r="M194" i="561" s="1"/>
  <c r="K194" i="561" a="1"/>
  <c r="H194" i="561"/>
  <c r="K193" i="561"/>
  <c r="M193" i="561" s="1"/>
  <c r="K193" i="561" a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W191" i="561"/>
  <c r="V191" i="56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/>
  <c r="M189" i="561" s="1"/>
  <c r="K189" i="561" a="1"/>
  <c r="J189" i="561"/>
  <c r="J189" i="561" a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/>
  <c r="M187" i="561" s="1"/>
  <c r="K187" i="561" a="1"/>
  <c r="J187" i="561"/>
  <c r="J187" i="561" a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/>
  <c r="M183" i="561" s="1"/>
  <c r="K183" i="561" a="1"/>
  <c r="J183" i="561"/>
  <c r="J183" i="561" a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W181" i="561"/>
  <c r="V181" i="56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/>
  <c r="M179" i="561" s="1"/>
  <c r="K179" i="561" a="1"/>
  <c r="J179" i="561"/>
  <c r="J179" i="561" a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H335" i="561" s="1"/>
  <c r="E342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J163" i="561" a="1"/>
  <c r="J163" i="561" s="1"/>
  <c r="I163" i="561"/>
  <c r="G163" i="561"/>
  <c r="C529" i="561" s="1"/>
  <c r="H162" i="561"/>
  <c r="H161" i="561"/>
  <c r="H160" i="561"/>
  <c r="V159" i="561"/>
  <c r="W159" i="561" s="1"/>
  <c r="N159" i="561"/>
  <c r="K159" i="561"/>
  <c r="K159" i="561" a="1"/>
  <c r="J159" i="561"/>
  <c r="J159" i="561" a="1"/>
  <c r="H159" i="561"/>
  <c r="D159" i="561"/>
  <c r="W158" i="561"/>
  <c r="V158" i="561"/>
  <c r="N158" i="561"/>
  <c r="K158" i="561"/>
  <c r="M158" i="561" s="1"/>
  <c r="K158" i="561" a="1"/>
  <c r="J158" i="561"/>
  <c r="J158" i="561" a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W154" i="561"/>
  <c r="V154" i="561"/>
  <c r="N154" i="561"/>
  <c r="K154" i="561"/>
  <c r="M154" i="561" s="1"/>
  <c r="K154" i="561" a="1"/>
  <c r="J154" i="561"/>
  <c r="J154" i="561" a="1"/>
  <c r="H154" i="561"/>
  <c r="H153" i="561"/>
  <c r="W152" i="561"/>
  <c r="V152" i="561"/>
  <c r="N152" i="561"/>
  <c r="K152" i="561"/>
  <c r="M152" i="561" s="1"/>
  <c r="K152" i="561" a="1"/>
  <c r="J152" i="561"/>
  <c r="J152" i="561" a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W150" i="561"/>
  <c r="V150" i="561"/>
  <c r="N150" i="561"/>
  <c r="K150" i="561"/>
  <c r="M150" i="561" s="1"/>
  <c r="K150" i="561" a="1"/>
  <c r="J150" i="561"/>
  <c r="J150" i="561" a="1"/>
  <c r="H150" i="561"/>
  <c r="V149" i="561"/>
  <c r="V163" i="561" s="1"/>
  <c r="W163" i="561" s="1"/>
  <c r="N149" i="561"/>
  <c r="N163" i="561" s="1"/>
  <c r="K149" i="561" a="1"/>
  <c r="K149" i="561" s="1"/>
  <c r="J149" i="561" a="1"/>
  <c r="J149" i="561" s="1"/>
  <c r="H149" i="561"/>
  <c r="H163" i="561" s="1"/>
  <c r="AA148" i="561"/>
  <c r="Z148" i="561"/>
  <c r="Y148" i="561"/>
  <c r="X148" i="561"/>
  <c r="U148" i="561"/>
  <c r="T148" i="561"/>
  <c r="S148" i="561"/>
  <c r="Q148" i="561"/>
  <c r="P148" i="561"/>
  <c r="O148" i="561"/>
  <c r="R170" i="561" s="1"/>
  <c r="J148" i="561" a="1"/>
  <c r="J148" i="561" s="1"/>
  <c r="I148" i="561"/>
  <c r="G148" i="561"/>
  <c r="C528" i="561" s="1"/>
  <c r="W147" i="561"/>
  <c r="V147" i="561"/>
  <c r="N147" i="561"/>
  <c r="K147" i="561"/>
  <c r="M147" i="561" s="1"/>
  <c r="K147" i="561" a="1"/>
  <c r="J147" i="561"/>
  <c r="J147" i="561" a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W142" i="561"/>
  <c r="V142" i="561"/>
  <c r="N142" i="561"/>
  <c r="K142" i="561"/>
  <c r="M142" i="561" s="1"/>
  <c r="K142" i="561" a="1"/>
  <c r="J142" i="561" a="1"/>
  <c r="J142" i="561" s="1"/>
  <c r="H142" i="561"/>
  <c r="W141" i="561"/>
  <c r="V141" i="561"/>
  <c r="N141" i="561"/>
  <c r="K141" i="561"/>
  <c r="M141" i="561" s="1"/>
  <c r="K141" i="561" a="1"/>
  <c r="J141" i="561" a="1"/>
  <c r="J141" i="561" s="1"/>
  <c r="H141" i="561"/>
  <c r="W140" i="561"/>
  <c r="V140" i="561"/>
  <c r="N140" i="561"/>
  <c r="K140" i="561"/>
  <c r="M140" i="561" s="1"/>
  <c r="K140" i="561" a="1"/>
  <c r="J140" i="561" a="1"/>
  <c r="J140" i="561" s="1"/>
  <c r="H140" i="561"/>
  <c r="W139" i="561"/>
  <c r="V139" i="561"/>
  <c r="N139" i="561"/>
  <c r="K139" i="561"/>
  <c r="M139" i="561" s="1"/>
  <c r="K139" i="561" a="1"/>
  <c r="J139" i="561" a="1"/>
  <c r="J139" i="561" s="1"/>
  <c r="H139" i="561"/>
  <c r="W138" i="561"/>
  <c r="V138" i="561"/>
  <c r="V148" i="561" s="1"/>
  <c r="W148" i="561" s="1"/>
  <c r="N138" i="561"/>
  <c r="N148" i="561" s="1"/>
  <c r="K138" i="561"/>
  <c r="K138" i="561" a="1"/>
  <c r="J138" i="561" a="1"/>
  <c r="J138" i="561" s="1"/>
  <c r="H138" i="561"/>
  <c r="H148" i="561" s="1"/>
  <c r="AA137" i="561"/>
  <c r="Z137" i="561"/>
  <c r="Y137" i="561"/>
  <c r="X137" i="561"/>
  <c r="U137" i="561"/>
  <c r="T137" i="561"/>
  <c r="S137" i="561"/>
  <c r="Q137" i="561"/>
  <c r="P137" i="561"/>
  <c r="O137" i="561"/>
  <c r="R169" i="561" s="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W135" i="561"/>
  <c r="V135" i="561"/>
  <c r="N135" i="561"/>
  <c r="K135" i="561"/>
  <c r="M135" i="561" s="1"/>
  <c r="K135" i="561" a="1"/>
  <c r="J135" i="561"/>
  <c r="J135" i="561" a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W133" i="561"/>
  <c r="V133" i="561"/>
  <c r="N133" i="561"/>
  <c r="K133" i="561"/>
  <c r="M133" i="561" s="1"/>
  <c r="K133" i="561" a="1"/>
  <c r="J133" i="561"/>
  <c r="J133" i="561" a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W131" i="561"/>
  <c r="V131" i="561"/>
  <c r="N131" i="561"/>
  <c r="K131" i="561"/>
  <c r="M131" i="561" s="1"/>
  <c r="K131" i="561" a="1"/>
  <c r="J131" i="561"/>
  <c r="J131" i="561" a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W129" i="561"/>
  <c r="V129" i="56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/>
  <c r="M127" i="561" s="1"/>
  <c r="K127" i="561" a="1"/>
  <c r="J127" i="561"/>
  <c r="J127" i="561" a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W125" i="561"/>
  <c r="V125" i="561"/>
  <c r="N125" i="561"/>
  <c r="K125" i="561"/>
  <c r="M125" i="561" s="1"/>
  <c r="K125" i="561" a="1"/>
  <c r="J125" i="561"/>
  <c r="J125" i="561" a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W123" i="561"/>
  <c r="V123" i="561"/>
  <c r="N123" i="561"/>
  <c r="K123" i="561"/>
  <c r="M123" i="561" s="1"/>
  <c r="K123" i="561" a="1"/>
  <c r="J123" i="561"/>
  <c r="J123" i="561" a="1"/>
  <c r="H123" i="561"/>
  <c r="V122" i="561"/>
  <c r="W122" i="561" s="1"/>
  <c r="N122" i="561"/>
  <c r="N137" i="561" s="1"/>
  <c r="K122" i="561" a="1"/>
  <c r="K122" i="561" s="1"/>
  <c r="J122" i="561" a="1"/>
  <c r="J122" i="561" s="1"/>
  <c r="H122" i="561"/>
  <c r="H137" i="561" s="1"/>
  <c r="AA121" i="561"/>
  <c r="Z121" i="561"/>
  <c r="Y121" i="561"/>
  <c r="X121" i="561"/>
  <c r="U121" i="561"/>
  <c r="T121" i="561"/>
  <c r="S121" i="561"/>
  <c r="R121" i="561"/>
  <c r="Q121" i="561"/>
  <c r="P121" i="561"/>
  <c r="O121" i="561"/>
  <c r="R168" i="561" s="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W119" i="561"/>
  <c r="V119" i="56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/>
  <c r="K117" i="561" a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/>
  <c r="M113" i="561" s="1"/>
  <c r="K113" i="561" a="1"/>
  <c r="J113" i="561"/>
  <c r="J113" i="561" a="1"/>
  <c r="H113" i="561"/>
  <c r="N112" i="561"/>
  <c r="K112" i="561" a="1"/>
  <c r="K112" i="561" s="1"/>
  <c r="M112" i="561" s="1"/>
  <c r="H112" i="561"/>
  <c r="N111" i="561"/>
  <c r="K111" i="561"/>
  <c r="M111" i="561" s="1"/>
  <c r="K111" i="561" a="1"/>
  <c r="H111" i="561"/>
  <c r="N110" i="561"/>
  <c r="K110" i="561" a="1"/>
  <c r="K110" i="561" s="1"/>
  <c r="M110" i="561" s="1"/>
  <c r="H110" i="561"/>
  <c r="N109" i="561"/>
  <c r="K109" i="561"/>
  <c r="M109" i="561" s="1"/>
  <c r="K109" i="561" a="1"/>
  <c r="H109" i="561"/>
  <c r="N108" i="561"/>
  <c r="K108" i="561" a="1"/>
  <c r="K108" i="561" s="1"/>
  <c r="M108" i="561" s="1"/>
  <c r="H108" i="561"/>
  <c r="N107" i="561"/>
  <c r="K107" i="561"/>
  <c r="M107" i="561" s="1"/>
  <c r="K107" i="561" a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W105" i="561"/>
  <c r="V105" i="561"/>
  <c r="N105" i="561"/>
  <c r="K105" i="561"/>
  <c r="M105" i="561" s="1"/>
  <c r="K105" i="561" a="1"/>
  <c r="J105" i="561"/>
  <c r="J105" i="561" a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W103" i="561"/>
  <c r="V103" i="561"/>
  <c r="N103" i="561"/>
  <c r="K103" i="561"/>
  <c r="M103" i="561" s="1"/>
  <c r="K103" i="561" a="1"/>
  <c r="J103" i="561"/>
  <c r="J103" i="561" a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W101" i="561"/>
  <c r="V101" i="56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/>
  <c r="M99" i="561" s="1"/>
  <c r="K99" i="561" a="1"/>
  <c r="J99" i="561"/>
  <c r="J99" i="561" a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W97" i="561"/>
  <c r="V97" i="561"/>
  <c r="N97" i="561"/>
  <c r="K97" i="561"/>
  <c r="M97" i="561" s="1"/>
  <c r="K97" i="561" a="1"/>
  <c r="J97" i="561"/>
  <c r="J97" i="561" a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W95" i="561"/>
  <c r="V95" i="561"/>
  <c r="N95" i="561"/>
  <c r="K95" i="561"/>
  <c r="M95" i="561" s="1"/>
  <c r="K95" i="561" a="1"/>
  <c r="J95" i="561"/>
  <c r="J95" i="561" a="1"/>
  <c r="H95" i="561"/>
  <c r="K94" i="561"/>
  <c r="M94" i="561" s="1"/>
  <c r="K94" i="561" a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W92" i="561"/>
  <c r="V92" i="561"/>
  <c r="N92" i="561"/>
  <c r="K92" i="561"/>
  <c r="M92" i="561" s="1"/>
  <c r="K92" i="561" a="1"/>
  <c r="J92" i="561"/>
  <c r="J92" i="561" a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/>
  <c r="M90" i="561" s="1"/>
  <c r="K90" i="561" a="1"/>
  <c r="J90" i="561"/>
  <c r="J90" i="561" a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W88" i="561"/>
  <c r="V88" i="561"/>
  <c r="N88" i="561"/>
  <c r="K88" i="561"/>
  <c r="M88" i="561" s="1"/>
  <c r="K88" i="561" a="1"/>
  <c r="J88" i="561"/>
  <c r="J88" i="561" a="1"/>
  <c r="H88" i="561"/>
  <c r="V87" i="561"/>
  <c r="V121" i="561" s="1"/>
  <c r="W121" i="561" s="1"/>
  <c r="N87" i="561"/>
  <c r="N121" i="561" s="1"/>
  <c r="K87" i="561" a="1"/>
  <c r="K87" i="561" s="1"/>
  <c r="J87" i="561" a="1"/>
  <c r="J87" i="561" s="1"/>
  <c r="H87" i="561"/>
  <c r="H121" i="561" s="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/>
  <c r="K84" i="561" a="1"/>
  <c r="H84" i="561"/>
  <c r="K83" i="561" a="1"/>
  <c r="K83" i="561" s="1"/>
  <c r="H83" i="561"/>
  <c r="K82" i="561"/>
  <c r="K82" i="561" a="1"/>
  <c r="H82" i="561"/>
  <c r="K81" i="561" a="1"/>
  <c r="K81" i="561" s="1"/>
  <c r="H81" i="561"/>
  <c r="K80" i="561"/>
  <c r="K80" i="561" a="1"/>
  <c r="H80" i="561"/>
  <c r="K79" i="561"/>
  <c r="M79" i="561" s="1"/>
  <c r="K79" i="561" a="1"/>
  <c r="H79" i="561"/>
  <c r="K78" i="561"/>
  <c r="M78" i="561" s="1"/>
  <c r="K78" i="561" a="1"/>
  <c r="H78" i="561"/>
  <c r="K77" i="561"/>
  <c r="M77" i="561" s="1"/>
  <c r="K77" i="561" a="1"/>
  <c r="H77" i="561"/>
  <c r="K76" i="561"/>
  <c r="M76" i="561" s="1"/>
  <c r="K76" i="561" a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W74" i="561"/>
  <c r="V74" i="561"/>
  <c r="N74" i="561"/>
  <c r="K74" i="561"/>
  <c r="M74" i="561" s="1"/>
  <c r="K74" i="561" a="1"/>
  <c r="J74" i="561"/>
  <c r="J74" i="561" a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W72" i="561"/>
  <c r="V72" i="561"/>
  <c r="N72" i="561"/>
  <c r="K72" i="561"/>
  <c r="M72" i="561" s="1"/>
  <c r="K72" i="561" a="1"/>
  <c r="J72" i="561"/>
  <c r="J72" i="561" a="1"/>
  <c r="H72" i="561"/>
  <c r="H71" i="561"/>
  <c r="W70" i="561"/>
  <c r="V70" i="56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W66" i="561"/>
  <c r="V66" i="561"/>
  <c r="N66" i="561"/>
  <c r="K66" i="561"/>
  <c r="M66" i="561" s="1"/>
  <c r="K66" i="561" a="1"/>
  <c r="J66" i="561"/>
  <c r="J66" i="561" a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W64" i="561"/>
  <c r="V64" i="561"/>
  <c r="N64" i="561"/>
  <c r="K64" i="561"/>
  <c r="M64" i="561" s="1"/>
  <c r="K64" i="561" a="1"/>
  <c r="J64" i="561"/>
  <c r="J64" i="561" a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W62" i="561"/>
  <c r="V62" i="56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/>
  <c r="M60" i="561" s="1"/>
  <c r="K60" i="561" a="1"/>
  <c r="J60" i="561"/>
  <c r="J60" i="561" a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W58" i="561"/>
  <c r="V58" i="561"/>
  <c r="N58" i="561"/>
  <c r="K58" i="561"/>
  <c r="M58" i="561" s="1"/>
  <c r="K58" i="561" a="1"/>
  <c r="J58" i="561"/>
  <c r="J58" i="561" a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/>
  <c r="M52" i="561" s="1"/>
  <c r="K52" i="561" a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/>
  <c r="M48" i="561" s="1"/>
  <c r="K48" i="561" a="1"/>
  <c r="J48" i="561"/>
  <c r="J48" i="561" a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W46" i="561"/>
  <c r="V46" i="561"/>
  <c r="N46" i="561"/>
  <c r="K46" i="561"/>
  <c r="M46" i="561" s="1"/>
  <c r="K46" i="561" a="1"/>
  <c r="J46" i="561"/>
  <c r="J46" i="561" a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W44" i="561"/>
  <c r="V44" i="561"/>
  <c r="N44" i="561"/>
  <c r="K44" i="561"/>
  <c r="M44" i="561" s="1"/>
  <c r="K44" i="561" a="1"/>
  <c r="J44" i="561"/>
  <c r="J44" i="561" a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W42" i="561"/>
  <c r="V42" i="561"/>
  <c r="N42" i="561"/>
  <c r="K42" i="561"/>
  <c r="M42" i="561" s="1"/>
  <c r="K42" i="561" a="1"/>
  <c r="J42" i="561"/>
  <c r="J42" i="561" a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W40" i="561"/>
  <c r="V40" i="56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W38" i="561"/>
  <c r="V38" i="56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W32" i="561"/>
  <c r="V32" i="56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/>
  <c r="K30" i="561" a="1"/>
  <c r="H30" i="561"/>
  <c r="V29" i="561"/>
  <c r="V86" i="561" s="1"/>
  <c r="W86" i="561" s="1"/>
  <c r="N29" i="561"/>
  <c r="N86" i="561" s="1"/>
  <c r="K29" i="561" a="1"/>
  <c r="K29" i="561" s="1"/>
  <c r="J29" i="561" a="1"/>
  <c r="J29" i="561" s="1"/>
  <c r="H29" i="561"/>
  <c r="H86" i="561" s="1"/>
  <c r="AA28" i="561"/>
  <c r="AA164" i="561" s="1"/>
  <c r="Z28" i="561"/>
  <c r="Z164" i="561" s="1"/>
  <c r="Y28" i="561"/>
  <c r="Y164" i="561" s="1"/>
  <c r="X28" i="561"/>
  <c r="X164" i="561" s="1"/>
  <c r="U28" i="561"/>
  <c r="U164" i="561" s="1"/>
  <c r="T28" i="561"/>
  <c r="T164" i="561" s="1"/>
  <c r="S28" i="561"/>
  <c r="S164" i="561" s="1"/>
  <c r="R28" i="561"/>
  <c r="R164" i="561" s="1"/>
  <c r="Q28" i="561"/>
  <c r="Q164" i="561" s="1"/>
  <c r="P28" i="561"/>
  <c r="X167" i="561" s="1"/>
  <c r="O28" i="561"/>
  <c r="R166" i="561" s="1"/>
  <c r="I28" i="561"/>
  <c r="I164" i="561" s="1"/>
  <c r="B172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/>
  <c r="M26" i="561" s="1"/>
  <c r="K26" i="561" a="1"/>
  <c r="J26" i="561"/>
  <c r="J26" i="561" a="1"/>
  <c r="H26" i="561"/>
  <c r="K25" i="561"/>
  <c r="M25" i="561" s="1"/>
  <c r="K25" i="561" a="1"/>
  <c r="J25" i="561"/>
  <c r="J25" i="561" a="1"/>
  <c r="H25" i="561"/>
  <c r="K24" i="561"/>
  <c r="M24" i="561" s="1"/>
  <c r="K24" i="561" a="1"/>
  <c r="J24" i="561"/>
  <c r="J24" i="561" a="1"/>
  <c r="H24" i="561"/>
  <c r="K23" i="561"/>
  <c r="M23" i="561" s="1"/>
  <c r="K23" i="561" a="1"/>
  <c r="J23" i="561"/>
  <c r="J23" i="561" a="1"/>
  <c r="H23" i="561"/>
  <c r="K22" i="561"/>
  <c r="M22" i="561" s="1"/>
  <c r="K22" i="561" a="1"/>
  <c r="J22" i="561"/>
  <c r="J22" i="561" a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W20" i="561"/>
  <c r="V20" i="56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/>
  <c r="M18" i="561" s="1"/>
  <c r="K18" i="561" a="1"/>
  <c r="J18" i="561"/>
  <c r="J18" i="561" a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/>
  <c r="M16" i="561" s="1"/>
  <c r="K16" i="561" a="1"/>
  <c r="J16" i="561"/>
  <c r="J16" i="561" a="1"/>
  <c r="H16" i="561"/>
  <c r="V15" i="561"/>
  <c r="W15" i="561" s="1"/>
  <c r="N15" i="561"/>
  <c r="K15" i="561" a="1"/>
  <c r="K15" i="561" s="1"/>
  <c r="M15" i="561" s="1"/>
  <c r="J15" i="561" a="1"/>
  <c r="J15" i="561" s="1"/>
  <c r="H15" i="561"/>
  <c r="N14" i="561"/>
  <c r="K14" i="561"/>
  <c r="M14" i="561" s="1"/>
  <c r="K14" i="561" a="1"/>
  <c r="H14" i="561"/>
  <c r="N13" i="561"/>
  <c r="K13" i="561" a="1"/>
  <c r="K13" i="561" s="1"/>
  <c r="M13" i="561" s="1"/>
  <c r="H13" i="561"/>
  <c r="W12" i="561"/>
  <c r="V12" i="56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W10" i="561"/>
  <c r="V10" i="56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W8" i="561"/>
  <c r="V8" i="56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N164" i="561" s="1"/>
  <c r="B173" i="561" s="1"/>
  <c r="K7" i="561" a="1"/>
  <c r="K7" i="561" s="1"/>
  <c r="J7" i="561" a="1"/>
  <c r="J7" i="561" s="1"/>
  <c r="H7" i="561"/>
  <c r="H28" i="561" s="1"/>
  <c r="H164" i="561" s="1"/>
  <c r="E171" i="561" s="1"/>
  <c r="G519" i="561" s="1"/>
  <c r="K28" i="561" l="1"/>
  <c r="M7" i="561"/>
  <c r="M28" i="561" s="1"/>
  <c r="K524" i="561"/>
  <c r="R173" i="561"/>
  <c r="T166" i="561" a="1"/>
  <c r="T166" i="561" s="1"/>
  <c r="K121" i="561"/>
  <c r="M87" i="561"/>
  <c r="M121" i="561" s="1"/>
  <c r="K137" i="561"/>
  <c r="M122" i="561"/>
  <c r="M137" i="561" s="1"/>
  <c r="K527" i="561"/>
  <c r="T169" i="561"/>
  <c r="K528" i="561"/>
  <c r="T170" i="561"/>
  <c r="K163" i="561"/>
  <c r="M149" i="561"/>
  <c r="M163" i="561" s="1"/>
  <c r="K529" i="561"/>
  <c r="T171" i="561"/>
  <c r="W28" i="561"/>
  <c r="E173" i="561"/>
  <c r="C520" i="561"/>
  <c r="Q525" i="561"/>
  <c r="K86" i="561"/>
  <c r="M29" i="561"/>
  <c r="M86" i="561" s="1"/>
  <c r="K525" i="561"/>
  <c r="T167" i="561"/>
  <c r="K526" i="561"/>
  <c r="T168" i="561"/>
  <c r="K148" i="561"/>
  <c r="K170" i="561"/>
  <c r="M166" i="561"/>
  <c r="K199" i="561"/>
  <c r="M178" i="561"/>
  <c r="M199" i="561" s="1"/>
  <c r="C530" i="561"/>
  <c r="E524" i="561" s="1"/>
  <c r="E525" i="561"/>
  <c r="E527" i="561"/>
  <c r="V137" i="561"/>
  <c r="W137" i="561" s="1"/>
  <c r="E528" i="561"/>
  <c r="W149" i="561"/>
  <c r="E52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X173" i="561"/>
  <c r="B342" i="561"/>
  <c r="J335" i="561" a="1"/>
  <c r="J335" i="561" s="1"/>
  <c r="M342" i="561" s="1"/>
  <c r="R344" i="561"/>
  <c r="T343" i="561" s="1"/>
  <c r="T337" i="561" a="1"/>
  <c r="T337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Z166" i="561" l="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E530" i="561" s="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Z509" i="561" a="1"/>
  <c r="Z509" i="561" s="1"/>
  <c r="X516" i="56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I172" i="561" l="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42" l="1"/>
  <c r="H488" i="541"/>
  <c r="H488" i="508"/>
  <c r="H488" i="505"/>
  <c r="H488" i="489"/>
  <c r="K146" i="542" a="1"/>
  <c r="K146" i="542" s="1"/>
  <c r="K146" i="541" a="1"/>
  <c r="K146" i="541" s="1"/>
  <c r="K146" i="508" a="1"/>
  <c r="K146" i="508" s="1"/>
  <c r="K146" i="505" a="1"/>
  <c r="K146" i="505" s="1"/>
  <c r="K146" i="489" a="1"/>
  <c r="K146" i="489" s="1"/>
  <c r="H146" i="542"/>
  <c r="H146" i="541"/>
  <c r="H317" i="489"/>
  <c r="H317" i="542"/>
  <c r="H317" i="541"/>
  <c r="H317" i="508"/>
  <c r="H317" i="505"/>
  <c r="J436" i="541" l="1" a="1"/>
  <c r="J436" i="541" s="1"/>
  <c r="K316" i="541" a="1"/>
  <c r="K316" i="541" s="1"/>
  <c r="M316" i="541" s="1"/>
  <c r="K315" i="541" a="1"/>
  <c r="K315" i="541" s="1"/>
  <c r="M315" i="541" s="1"/>
  <c r="J316" i="541" a="1"/>
  <c r="J316" i="541" s="1"/>
  <c r="J315" i="541" a="1"/>
  <c r="J315" i="541" s="1"/>
  <c r="K288" i="541" a="1"/>
  <c r="K288" i="541" s="1"/>
  <c r="M288" i="541" s="1"/>
  <c r="J288" i="541" a="1"/>
  <c r="J288" i="541" s="1"/>
  <c r="J287" i="541" a="1"/>
  <c r="J287" i="541" s="1"/>
  <c r="J286" i="541" a="1"/>
  <c r="J286" i="541" s="1"/>
  <c r="J285" i="541" a="1"/>
  <c r="J285" i="541" s="1"/>
  <c r="J284" i="541" a="1"/>
  <c r="J284" i="541" s="1"/>
  <c r="J283" i="541" a="1"/>
  <c r="J283" i="541" s="1"/>
  <c r="J282" i="541" a="1"/>
  <c r="J282" i="541" s="1"/>
  <c r="J281" i="541" a="1"/>
  <c r="J281" i="541" s="1"/>
  <c r="J280" i="541" a="1"/>
  <c r="J280" i="541" s="1"/>
  <c r="J279" i="541" a="1"/>
  <c r="J279" i="541" s="1"/>
  <c r="J278" i="541" a="1"/>
  <c r="J278" i="541" s="1"/>
  <c r="J277" i="541" a="1"/>
  <c r="J277" i="541" s="1"/>
  <c r="J276" i="541" a="1"/>
  <c r="J276" i="541" s="1"/>
  <c r="J275" i="541" a="1"/>
  <c r="J275" i="541" s="1"/>
  <c r="J274" i="541" a="1"/>
  <c r="J274" i="541" s="1"/>
  <c r="J273" i="541" a="1"/>
  <c r="J273" i="541" s="1"/>
  <c r="J272" i="541" a="1"/>
  <c r="J272" i="541" s="1"/>
  <c r="J271" i="541" a="1"/>
  <c r="J271" i="541" s="1"/>
  <c r="J270" i="541" a="1"/>
  <c r="J270" i="541" s="1"/>
  <c r="J269" i="541" a="1"/>
  <c r="J269" i="541" s="1"/>
  <c r="J268" i="541" a="1"/>
  <c r="J268" i="541" s="1"/>
  <c r="J267" i="541" a="1"/>
  <c r="J267" i="541" s="1"/>
  <c r="J266" i="541" a="1"/>
  <c r="J266" i="541" s="1"/>
  <c r="J265" i="541" a="1"/>
  <c r="J265" i="541" s="1"/>
  <c r="J117" i="541" l="1" a="1"/>
  <c r="J117" i="541" s="1"/>
  <c r="J116" i="541" a="1"/>
  <c r="J116" i="541" s="1"/>
  <c r="J115" i="541" a="1"/>
  <c r="J115" i="541" s="1"/>
  <c r="J114" i="541" a="1"/>
  <c r="J114" i="541" s="1"/>
  <c r="J113" i="541" a="1"/>
  <c r="J113" i="541" s="1"/>
  <c r="J112" i="541" a="1"/>
  <c r="J112" i="541" s="1"/>
  <c r="J111" i="541" a="1"/>
  <c r="J111" i="541" s="1"/>
  <c r="J110" i="541" a="1"/>
  <c r="J110" i="541" s="1"/>
  <c r="J109" i="541" a="1"/>
  <c r="J109" i="541" s="1"/>
  <c r="J108" i="541" a="1"/>
  <c r="J108" i="541" s="1"/>
  <c r="J107" i="541" a="1"/>
  <c r="J107" i="541" s="1"/>
  <c r="J106" i="541" a="1"/>
  <c r="J106" i="541" s="1"/>
  <c r="J105" i="541" a="1"/>
  <c r="J105" i="541" s="1"/>
  <c r="J104" i="541" a="1"/>
  <c r="J104" i="541" s="1"/>
  <c r="J103" i="541" a="1"/>
  <c r="J103" i="541" s="1"/>
  <c r="J102" i="541" a="1"/>
  <c r="J102" i="541" s="1"/>
  <c r="J101" i="541" a="1"/>
  <c r="J101" i="541" s="1"/>
  <c r="J100" i="541" a="1"/>
  <c r="J100" i="541" s="1"/>
  <c r="J99" i="541" a="1"/>
  <c r="J99" i="541" s="1"/>
  <c r="J98" i="541" a="1"/>
  <c r="J98" i="541" s="1"/>
  <c r="J97" i="541" a="1"/>
  <c r="J97" i="541" s="1"/>
  <c r="J96" i="541" a="1"/>
  <c r="J96" i="541" s="1"/>
  <c r="J95" i="541" a="1"/>
  <c r="J95" i="541" s="1"/>
  <c r="J94" i="541" a="1"/>
  <c r="J94" i="541" s="1"/>
  <c r="J115" i="542" l="1" a="1"/>
  <c r="J115" i="542" s="1"/>
  <c r="J68" i="542" a="1"/>
  <c r="J68" i="542" s="1"/>
  <c r="J286" i="542" a="1"/>
  <c r="J286" i="542" s="1"/>
  <c r="J316" i="542" a="1"/>
  <c r="J316" i="542" s="1"/>
  <c r="J315" i="542" a="1"/>
  <c r="J315" i="542" s="1"/>
  <c r="J314" i="542" a="1"/>
  <c r="J314" i="542" s="1"/>
  <c r="K316" i="542" a="1"/>
  <c r="K316" i="542" s="1"/>
  <c r="M316" i="542" s="1"/>
  <c r="K315" i="542" a="1"/>
  <c r="K315" i="542" s="1"/>
  <c r="M315" i="542" s="1"/>
  <c r="K314" i="542" a="1"/>
  <c r="K314" i="542" s="1"/>
  <c r="M314" i="542" s="1"/>
  <c r="K286" i="542" a="1"/>
  <c r="K286" i="542" s="1"/>
  <c r="M286" i="542" s="1"/>
  <c r="J19" i="542" l="1" a="1"/>
  <c r="J19" i="542" s="1"/>
  <c r="P536" i="542" l="1"/>
  <c r="O536" i="542"/>
  <c r="N536" i="542"/>
  <c r="M536" i="542"/>
  <c r="L536" i="542"/>
  <c r="K536" i="542"/>
  <c r="I536" i="542"/>
  <c r="H536" i="542"/>
  <c r="G536" i="542"/>
  <c r="F536" i="542"/>
  <c r="E536" i="542"/>
  <c r="D536" i="542"/>
  <c r="C535" i="542"/>
  <c r="C534" i="542"/>
  <c r="C533" i="542"/>
  <c r="G517" i="542"/>
  <c r="N517" i="542" s="1"/>
  <c r="X515" i="542"/>
  <c r="X514" i="542"/>
  <c r="X513" i="542"/>
  <c r="G513" i="542"/>
  <c r="C513" i="542"/>
  <c r="X512" i="542"/>
  <c r="I512" i="542"/>
  <c r="E512" i="542"/>
  <c r="K512" i="542" s="1"/>
  <c r="M512" i="542" s="1"/>
  <c r="X511" i="542"/>
  <c r="I511" i="542"/>
  <c r="E511" i="542"/>
  <c r="I510" i="542"/>
  <c r="E510" i="542"/>
  <c r="I509" i="542"/>
  <c r="I513" i="542" s="1"/>
  <c r="E509" i="542"/>
  <c r="AA506" i="542"/>
  <c r="Z506" i="542"/>
  <c r="Y506" i="542"/>
  <c r="X506" i="542"/>
  <c r="U506" i="542"/>
  <c r="T506" i="542"/>
  <c r="S506" i="542"/>
  <c r="R506" i="542"/>
  <c r="Q506" i="542"/>
  <c r="P506" i="542"/>
  <c r="O506" i="542"/>
  <c r="R514" i="542" s="1"/>
  <c r="I506" i="542"/>
  <c r="G506" i="542"/>
  <c r="J506" i="542" s="1" a="1"/>
  <c r="J506" i="542" s="1"/>
  <c r="H505" i="542"/>
  <c r="H504" i="542"/>
  <c r="H503" i="542"/>
  <c r="D502" i="542"/>
  <c r="H502" i="542" s="1"/>
  <c r="V501" i="542"/>
  <c r="W501" i="542" s="1"/>
  <c r="N501" i="542"/>
  <c r="K501" i="542" a="1"/>
  <c r="K501" i="542" s="1"/>
  <c r="M501" i="542" s="1"/>
  <c r="J501" i="542" a="1"/>
  <c r="J501" i="542" s="1"/>
  <c r="H501" i="542"/>
  <c r="H500" i="542"/>
  <c r="H499" i="542"/>
  <c r="V498" i="542"/>
  <c r="W498" i="542" s="1"/>
  <c r="N498" i="542"/>
  <c r="K498" i="542"/>
  <c r="M498" i="542" s="1"/>
  <c r="K498" i="542" a="1"/>
  <c r="J498" i="542"/>
  <c r="J498" i="542" a="1"/>
  <c r="H498" i="542"/>
  <c r="V497" i="542"/>
  <c r="W497" i="542" s="1"/>
  <c r="N497" i="542"/>
  <c r="K497" i="542" a="1"/>
  <c r="K497" i="542" s="1"/>
  <c r="M497" i="542" s="1"/>
  <c r="J497" i="542" a="1"/>
  <c r="J497" i="542" s="1"/>
  <c r="H497" i="542"/>
  <c r="H496" i="542"/>
  <c r="H495" i="542"/>
  <c r="V494" i="542"/>
  <c r="W494" i="542" s="1"/>
  <c r="N494" i="542"/>
  <c r="K494" i="542" a="1"/>
  <c r="K494" i="542" s="1"/>
  <c r="M494" i="542" s="1"/>
  <c r="J494" i="542" a="1"/>
  <c r="J494" i="542" s="1"/>
  <c r="H494" i="542"/>
  <c r="V493" i="542"/>
  <c r="W493" i="542" s="1"/>
  <c r="N493" i="542"/>
  <c r="K493" i="542" a="1"/>
  <c r="K493" i="542" s="1"/>
  <c r="M493" i="542" s="1"/>
  <c r="J493" i="542" a="1"/>
  <c r="J493" i="542" s="1"/>
  <c r="H493" i="542"/>
  <c r="V492" i="542"/>
  <c r="W492" i="542" s="1"/>
  <c r="N492" i="542"/>
  <c r="K492" i="542" a="1"/>
  <c r="K492" i="542" s="1"/>
  <c r="M492" i="542" s="1"/>
  <c r="J492" i="542" a="1"/>
  <c r="J492" i="542" s="1"/>
  <c r="H492" i="542"/>
  <c r="V491" i="542"/>
  <c r="N491" i="542"/>
  <c r="N506" i="542" s="1"/>
  <c r="K491" i="542" a="1"/>
  <c r="K491" i="542" s="1"/>
  <c r="J491" i="542" a="1"/>
  <c r="J491" i="542" s="1"/>
  <c r="H491" i="542"/>
  <c r="AA490" i="542"/>
  <c r="Z490" i="542"/>
  <c r="Y490" i="542"/>
  <c r="X490" i="542"/>
  <c r="U490" i="542"/>
  <c r="T490" i="542"/>
  <c r="S490" i="542"/>
  <c r="Q490" i="542"/>
  <c r="P490" i="542"/>
  <c r="O490" i="542"/>
  <c r="I490" i="542"/>
  <c r="G490" i="542"/>
  <c r="V489" i="542"/>
  <c r="W489" i="542" s="1"/>
  <c r="N489" i="542"/>
  <c r="K489" i="542" a="1"/>
  <c r="K489" i="542" s="1"/>
  <c r="M489" i="542" s="1"/>
  <c r="J489" i="542" a="1"/>
  <c r="J489" i="542" s="1"/>
  <c r="H489" i="542"/>
  <c r="H487" i="542"/>
  <c r="H486" i="542"/>
  <c r="H485" i="542"/>
  <c r="V484" i="542"/>
  <c r="W484" i="542" s="1"/>
  <c r="N484" i="542"/>
  <c r="K484" i="542" a="1"/>
  <c r="K484" i="542" s="1"/>
  <c r="M484" i="542" s="1"/>
  <c r="J484" i="542" a="1"/>
  <c r="J484" i="542" s="1"/>
  <c r="H484" i="542"/>
  <c r="V483" i="542"/>
  <c r="W483" i="542" s="1"/>
  <c r="N483" i="542"/>
  <c r="K483" i="542" a="1"/>
  <c r="K483" i="542" s="1"/>
  <c r="M483" i="542" s="1"/>
  <c r="J483" i="542" a="1"/>
  <c r="J483" i="542" s="1"/>
  <c r="H483" i="542"/>
  <c r="V482" i="542"/>
  <c r="W482" i="542" s="1"/>
  <c r="N482" i="542"/>
  <c r="K482" i="542" a="1"/>
  <c r="K482" i="542" s="1"/>
  <c r="M482" i="542" s="1"/>
  <c r="J482" i="542" a="1"/>
  <c r="J482" i="542" s="1"/>
  <c r="H482" i="542"/>
  <c r="V481" i="542"/>
  <c r="W481" i="542" s="1"/>
  <c r="N481" i="542"/>
  <c r="K481" i="542" a="1"/>
  <c r="K481" i="542" s="1"/>
  <c r="M481" i="542" s="1"/>
  <c r="J481" i="542" a="1"/>
  <c r="J481" i="542" s="1"/>
  <c r="H481" i="542"/>
  <c r="V480" i="542"/>
  <c r="W480" i="542" s="1"/>
  <c r="N480" i="542"/>
  <c r="N490" i="542" s="1"/>
  <c r="K480" i="542" a="1"/>
  <c r="K480" i="542" s="1"/>
  <c r="M480" i="542" s="1"/>
  <c r="J480" i="542" a="1"/>
  <c r="J480" i="542" s="1"/>
  <c r="H480" i="542"/>
  <c r="AA479" i="542"/>
  <c r="Z479" i="542"/>
  <c r="Y479" i="542"/>
  <c r="X479" i="542"/>
  <c r="U479" i="542"/>
  <c r="T479" i="542"/>
  <c r="S479" i="542"/>
  <c r="Q479" i="542"/>
  <c r="P479" i="542"/>
  <c r="O479" i="542"/>
  <c r="I479" i="542"/>
  <c r="G479" i="542"/>
  <c r="V478" i="542"/>
  <c r="W478" i="542" s="1"/>
  <c r="N478" i="542"/>
  <c r="K478" i="542" a="1"/>
  <c r="K478" i="542" s="1"/>
  <c r="M478" i="542" s="1"/>
  <c r="J478" i="542" a="1"/>
  <c r="J478" i="542" s="1"/>
  <c r="H478" i="542"/>
  <c r="V477" i="542"/>
  <c r="W477" i="542" s="1"/>
  <c r="N477" i="542"/>
  <c r="K477" i="542" a="1"/>
  <c r="K477" i="542" s="1"/>
  <c r="M477" i="542" s="1"/>
  <c r="J477" i="542" a="1"/>
  <c r="J477" i="542" s="1"/>
  <c r="H477" i="542"/>
  <c r="V476" i="542"/>
  <c r="W476" i="542" s="1"/>
  <c r="N476" i="542"/>
  <c r="K476" i="542" a="1"/>
  <c r="K476" i="542" s="1"/>
  <c r="M476" i="542" s="1"/>
  <c r="J476" i="542" a="1"/>
  <c r="J476" i="542" s="1"/>
  <c r="H476" i="542"/>
  <c r="V475" i="542"/>
  <c r="W475" i="542" s="1"/>
  <c r="N475" i="542"/>
  <c r="K475" i="542" a="1"/>
  <c r="K475" i="542" s="1"/>
  <c r="M475" i="542" s="1"/>
  <c r="J475" i="542" a="1"/>
  <c r="J475" i="542" s="1"/>
  <c r="H475" i="542"/>
  <c r="V474" i="542"/>
  <c r="W474" i="542" s="1"/>
  <c r="N474" i="542"/>
  <c r="K474" i="542" a="1"/>
  <c r="K474" i="542" s="1"/>
  <c r="M474" i="542" s="1"/>
  <c r="J474" i="542" a="1"/>
  <c r="J474" i="542" s="1"/>
  <c r="H474" i="542"/>
  <c r="V473" i="542"/>
  <c r="W473" i="542" s="1"/>
  <c r="N473" i="542"/>
  <c r="K473" i="542" a="1"/>
  <c r="K473" i="542" s="1"/>
  <c r="M473" i="542" s="1"/>
  <c r="J473" i="542" a="1"/>
  <c r="J473" i="542" s="1"/>
  <c r="H473" i="542"/>
  <c r="V472" i="542"/>
  <c r="W472" i="542" s="1"/>
  <c r="N472" i="542"/>
  <c r="K472" i="542" a="1"/>
  <c r="K472" i="542" s="1"/>
  <c r="M472" i="542" s="1"/>
  <c r="J472" i="542" a="1"/>
  <c r="J472" i="542" s="1"/>
  <c r="H472" i="542"/>
  <c r="V471" i="542"/>
  <c r="W471" i="542" s="1"/>
  <c r="N471" i="542"/>
  <c r="K471" i="542" a="1"/>
  <c r="K471" i="542" s="1"/>
  <c r="M471" i="542" s="1"/>
  <c r="J471" i="542" a="1"/>
  <c r="J471" i="542" s="1"/>
  <c r="H471" i="542"/>
  <c r="V470" i="542"/>
  <c r="W470" i="542" s="1"/>
  <c r="N470" i="542"/>
  <c r="K470" i="542" a="1"/>
  <c r="K470" i="542" s="1"/>
  <c r="M470" i="542" s="1"/>
  <c r="J470" i="542" a="1"/>
  <c r="J470" i="542" s="1"/>
  <c r="H470" i="542"/>
  <c r="V469" i="542"/>
  <c r="W469" i="542" s="1"/>
  <c r="N469" i="542"/>
  <c r="K469" i="542" a="1"/>
  <c r="K469" i="542" s="1"/>
  <c r="M469" i="542" s="1"/>
  <c r="J469" i="542" a="1"/>
  <c r="J469" i="542" s="1"/>
  <c r="H469" i="542"/>
  <c r="V468" i="542"/>
  <c r="W468" i="542" s="1"/>
  <c r="N468" i="542"/>
  <c r="K468" i="542" a="1"/>
  <c r="K468" i="542" s="1"/>
  <c r="M468" i="542" s="1"/>
  <c r="J468" i="542" a="1"/>
  <c r="J468" i="542" s="1"/>
  <c r="H468" i="542"/>
  <c r="V467" i="542"/>
  <c r="W467" i="542" s="1"/>
  <c r="N467" i="542"/>
  <c r="K467" i="542" a="1"/>
  <c r="K467" i="542" s="1"/>
  <c r="M467" i="542" s="1"/>
  <c r="J467" i="542" a="1"/>
  <c r="J467" i="542" s="1"/>
  <c r="H467" i="542"/>
  <c r="V466" i="542"/>
  <c r="W466" i="542" s="1"/>
  <c r="N466" i="542"/>
  <c r="K466" i="542" a="1"/>
  <c r="K466" i="542" s="1"/>
  <c r="M466" i="542" s="1"/>
  <c r="J466" i="542" a="1"/>
  <c r="J466" i="542" s="1"/>
  <c r="H466" i="542"/>
  <c r="V465" i="542"/>
  <c r="W465" i="542" s="1"/>
  <c r="N465" i="542"/>
  <c r="K465" i="542" a="1"/>
  <c r="K465" i="542" s="1"/>
  <c r="M465" i="542" s="1"/>
  <c r="J465" i="542" a="1"/>
  <c r="J465" i="542" s="1"/>
  <c r="H465" i="542"/>
  <c r="V464" i="542"/>
  <c r="N464" i="542"/>
  <c r="K464" i="542" a="1"/>
  <c r="K464" i="542" s="1"/>
  <c r="J464" i="542" a="1"/>
  <c r="J464" i="542" s="1"/>
  <c r="H464" i="542"/>
  <c r="AA463" i="542"/>
  <c r="Z463" i="542"/>
  <c r="Y463" i="542"/>
  <c r="X463" i="542"/>
  <c r="U463" i="542"/>
  <c r="T463" i="542"/>
  <c r="S463" i="542"/>
  <c r="R463" i="542"/>
  <c r="Q463" i="542"/>
  <c r="P463" i="542"/>
  <c r="O463" i="542"/>
  <c r="I463" i="542"/>
  <c r="G463" i="542"/>
  <c r="V462" i="542"/>
  <c r="W462" i="542" s="1"/>
  <c r="N462" i="542"/>
  <c r="K462" i="542" a="1"/>
  <c r="K462" i="542" s="1"/>
  <c r="M462" i="542" s="1"/>
  <c r="J462" i="542" a="1"/>
  <c r="J462" i="542" s="1"/>
  <c r="H462" i="542"/>
  <c r="V461" i="542"/>
  <c r="W461" i="542" s="1"/>
  <c r="N461" i="542"/>
  <c r="K461" i="542" a="1"/>
  <c r="K461" i="542" s="1"/>
  <c r="M461" i="542" s="1"/>
  <c r="J461" i="542" a="1"/>
  <c r="J461" i="542" s="1"/>
  <c r="H461" i="542"/>
  <c r="V460" i="542"/>
  <c r="W460" i="542" s="1"/>
  <c r="N460" i="542"/>
  <c r="K460" i="542" a="1"/>
  <c r="K460" i="542" s="1"/>
  <c r="M460" i="542" s="1"/>
  <c r="J460" i="542" a="1"/>
  <c r="J460" i="542" s="1"/>
  <c r="H460" i="542"/>
  <c r="K459" i="542" a="1"/>
  <c r="K459" i="542" s="1"/>
  <c r="M459" i="542" s="1"/>
  <c r="H459" i="542"/>
  <c r="K458" i="542" a="1"/>
  <c r="K458" i="542" s="1"/>
  <c r="M458" i="542" s="1"/>
  <c r="H458" i="542"/>
  <c r="K457" i="542" a="1"/>
  <c r="K457" i="542" s="1"/>
  <c r="M457" i="542" s="1"/>
  <c r="H457" i="542"/>
  <c r="V456" i="542"/>
  <c r="W456" i="542" s="1"/>
  <c r="N456" i="542"/>
  <c r="K456" i="542" a="1"/>
  <c r="K456" i="542" s="1"/>
  <c r="M456" i="542" s="1"/>
  <c r="J456" i="542" a="1"/>
  <c r="J456" i="542" s="1"/>
  <c r="H456" i="542"/>
  <c r="V455" i="542"/>
  <c r="W455" i="542" s="1"/>
  <c r="N455" i="542"/>
  <c r="K455" i="542" a="1"/>
  <c r="K455" i="542" s="1"/>
  <c r="M455" i="542" s="1"/>
  <c r="J455" i="542" a="1"/>
  <c r="J455" i="542" s="1"/>
  <c r="H455" i="542"/>
  <c r="N454" i="542"/>
  <c r="K454" i="542" a="1"/>
  <c r="K454" i="542" s="1"/>
  <c r="M454" i="542" s="1"/>
  <c r="H454" i="542"/>
  <c r="N453" i="542"/>
  <c r="K453" i="542" a="1"/>
  <c r="K453" i="542" s="1"/>
  <c r="M453" i="542" s="1"/>
  <c r="H453" i="542"/>
  <c r="N452" i="542"/>
  <c r="K452" i="542" a="1"/>
  <c r="K452" i="542" s="1"/>
  <c r="M452" i="542" s="1"/>
  <c r="H452" i="542"/>
  <c r="N451" i="542"/>
  <c r="K451" i="542" a="1"/>
  <c r="K451" i="542" s="1"/>
  <c r="M451" i="542" s="1"/>
  <c r="H451" i="542"/>
  <c r="N450" i="542"/>
  <c r="K450" i="542" a="1"/>
  <c r="K450" i="542" s="1"/>
  <c r="M450" i="542" s="1"/>
  <c r="H450" i="542"/>
  <c r="N449" i="542"/>
  <c r="K449" i="542" a="1"/>
  <c r="K449" i="542" s="1"/>
  <c r="M449" i="542" s="1"/>
  <c r="H449" i="542"/>
  <c r="V448" i="542"/>
  <c r="W448" i="542" s="1"/>
  <c r="N448" i="542"/>
  <c r="K448" i="542" a="1"/>
  <c r="K448" i="542" s="1"/>
  <c r="M448" i="542" s="1"/>
  <c r="J448" i="542" a="1"/>
  <c r="J448" i="542" s="1"/>
  <c r="H448" i="542"/>
  <c r="V447" i="542"/>
  <c r="W447" i="542" s="1"/>
  <c r="N447" i="542"/>
  <c r="K447" i="542" a="1"/>
  <c r="K447" i="542" s="1"/>
  <c r="M447" i="542" s="1"/>
  <c r="J447" i="542" a="1"/>
  <c r="J447" i="542" s="1"/>
  <c r="H447" i="542"/>
  <c r="V446" i="542"/>
  <c r="W446" i="542" s="1"/>
  <c r="N446" i="542"/>
  <c r="K446" i="542" a="1"/>
  <c r="K446" i="542" s="1"/>
  <c r="M446" i="542" s="1"/>
  <c r="J446" i="542" a="1"/>
  <c r="J446" i="542" s="1"/>
  <c r="H446" i="542"/>
  <c r="V445" i="542"/>
  <c r="W445" i="542" s="1"/>
  <c r="N445" i="542"/>
  <c r="K445" i="542" a="1"/>
  <c r="K445" i="542" s="1"/>
  <c r="M445" i="542" s="1"/>
  <c r="J445" i="542" a="1"/>
  <c r="J445" i="542" s="1"/>
  <c r="H445" i="542"/>
  <c r="V444" i="542"/>
  <c r="W444" i="542" s="1"/>
  <c r="N444" i="542"/>
  <c r="K444" i="542" a="1"/>
  <c r="K444" i="542" s="1"/>
  <c r="M444" i="542" s="1"/>
  <c r="J444" i="542" a="1"/>
  <c r="J444" i="542" s="1"/>
  <c r="H444" i="542"/>
  <c r="V443" i="542"/>
  <c r="W443" i="542" s="1"/>
  <c r="N443" i="542"/>
  <c r="K443" i="542" a="1"/>
  <c r="K443" i="542" s="1"/>
  <c r="M443" i="542" s="1"/>
  <c r="J443" i="542" a="1"/>
  <c r="J443" i="542" s="1"/>
  <c r="H443" i="542"/>
  <c r="V442" i="542"/>
  <c r="W442" i="542" s="1"/>
  <c r="N442" i="542"/>
  <c r="K442" i="542" a="1"/>
  <c r="K442" i="542" s="1"/>
  <c r="M442" i="542" s="1"/>
  <c r="J442" i="542" a="1"/>
  <c r="J442" i="542" s="1"/>
  <c r="H442" i="542"/>
  <c r="V441" i="542"/>
  <c r="W441" i="542" s="1"/>
  <c r="N441" i="542"/>
  <c r="K441" i="542" a="1"/>
  <c r="K441" i="542" s="1"/>
  <c r="M441" i="542" s="1"/>
  <c r="J441" i="542" a="1"/>
  <c r="J441" i="542" s="1"/>
  <c r="H441" i="542"/>
  <c r="V440" i="542"/>
  <c r="W440" i="542" s="1"/>
  <c r="N440" i="542"/>
  <c r="K440" i="542" a="1"/>
  <c r="K440" i="542" s="1"/>
  <c r="M440" i="542" s="1"/>
  <c r="J440" i="542" a="1"/>
  <c r="J440" i="542" s="1"/>
  <c r="H440" i="542"/>
  <c r="V439" i="542"/>
  <c r="W439" i="542" s="1"/>
  <c r="N439" i="542"/>
  <c r="K439" i="542" a="1"/>
  <c r="K439" i="542" s="1"/>
  <c r="M439" i="542" s="1"/>
  <c r="J439" i="542" a="1"/>
  <c r="J439" i="542" s="1"/>
  <c r="H439" i="542"/>
  <c r="V438" i="542"/>
  <c r="W438" i="542" s="1"/>
  <c r="N438" i="542"/>
  <c r="K438" i="542" a="1"/>
  <c r="K438" i="542" s="1"/>
  <c r="M438" i="542" s="1"/>
  <c r="J438" i="542" a="1"/>
  <c r="J438" i="542" s="1"/>
  <c r="H438" i="542"/>
  <c r="V437" i="542"/>
  <c r="W437" i="542" s="1"/>
  <c r="N437" i="542"/>
  <c r="K437" i="542" a="1"/>
  <c r="K437" i="542" s="1"/>
  <c r="M437" i="542" s="1"/>
  <c r="J437" i="542" a="1"/>
  <c r="J437" i="542" s="1"/>
  <c r="H437" i="542"/>
  <c r="N436" i="542"/>
  <c r="K436" i="542" a="1"/>
  <c r="K436" i="542" s="1"/>
  <c r="M436" i="542" s="1"/>
  <c r="H436" i="542"/>
  <c r="V435" i="542"/>
  <c r="W435" i="542" s="1"/>
  <c r="N435" i="542"/>
  <c r="K435" i="542" a="1"/>
  <c r="K435" i="542" s="1"/>
  <c r="M435" i="542" s="1"/>
  <c r="J435" i="542" a="1"/>
  <c r="J435" i="542" s="1"/>
  <c r="H435" i="542"/>
  <c r="V434" i="542"/>
  <c r="W434" i="542" s="1"/>
  <c r="N434" i="542"/>
  <c r="K434" i="542" a="1"/>
  <c r="K434" i="542" s="1"/>
  <c r="M434" i="542" s="1"/>
  <c r="J434" i="542" a="1"/>
  <c r="J434" i="542" s="1"/>
  <c r="H434" i="542"/>
  <c r="V433" i="542"/>
  <c r="W433" i="542" s="1"/>
  <c r="N433" i="542"/>
  <c r="K433" i="542" a="1"/>
  <c r="K433" i="542" s="1"/>
  <c r="M433" i="542" s="1"/>
  <c r="J433" i="542" a="1"/>
  <c r="J433" i="542" s="1"/>
  <c r="H433" i="542"/>
  <c r="V432" i="542"/>
  <c r="W432" i="542" s="1"/>
  <c r="N432" i="542"/>
  <c r="K432" i="542" a="1"/>
  <c r="K432" i="542" s="1"/>
  <c r="M432" i="542" s="1"/>
  <c r="J432" i="542" a="1"/>
  <c r="J432" i="542" s="1"/>
  <c r="H432" i="542"/>
  <c r="V431" i="542"/>
  <c r="W431" i="542" s="1"/>
  <c r="N431" i="542"/>
  <c r="K431" i="542" a="1"/>
  <c r="K431" i="542" s="1"/>
  <c r="M431" i="542" s="1"/>
  <c r="J431" i="542" a="1"/>
  <c r="J431" i="542" s="1"/>
  <c r="H431" i="542"/>
  <c r="V430" i="542"/>
  <c r="W430" i="542" s="1"/>
  <c r="N430" i="542"/>
  <c r="K430" i="542" a="1"/>
  <c r="K430" i="542" s="1"/>
  <c r="M430" i="542" s="1"/>
  <c r="J430" i="542" a="1"/>
  <c r="J430" i="542" s="1"/>
  <c r="H430" i="542"/>
  <c r="V429" i="542"/>
  <c r="W429" i="542" s="1"/>
  <c r="N429" i="542"/>
  <c r="K429" i="542" a="1"/>
  <c r="K429" i="542" s="1"/>
  <c r="M429" i="542" s="1"/>
  <c r="J429" i="542" a="1"/>
  <c r="J429" i="542" s="1"/>
  <c r="H429" i="542"/>
  <c r="AA428" i="542"/>
  <c r="Z428" i="542"/>
  <c r="Y428" i="542"/>
  <c r="X428" i="542"/>
  <c r="U428" i="542"/>
  <c r="T428" i="542"/>
  <c r="S428" i="542"/>
  <c r="R428" i="542"/>
  <c r="Q428" i="542"/>
  <c r="P428" i="542"/>
  <c r="O428" i="542"/>
  <c r="I428" i="542"/>
  <c r="G428" i="542"/>
  <c r="K427" i="542" a="1"/>
  <c r="K427" i="542" s="1"/>
  <c r="M427" i="542" s="1"/>
  <c r="H427" i="542"/>
  <c r="K426" i="542" a="1"/>
  <c r="K426" i="542" s="1"/>
  <c r="M426" i="542" s="1"/>
  <c r="H426" i="542"/>
  <c r="K425" i="542" a="1"/>
  <c r="K425" i="542" s="1"/>
  <c r="M425" i="542" s="1"/>
  <c r="H425" i="542"/>
  <c r="K424" i="542" a="1"/>
  <c r="K424" i="542" s="1"/>
  <c r="M424" i="542" s="1"/>
  <c r="H424" i="542"/>
  <c r="K423" i="542" a="1"/>
  <c r="K423" i="542" s="1"/>
  <c r="M423" i="542" s="1"/>
  <c r="H423" i="542"/>
  <c r="K422" i="542" a="1"/>
  <c r="K422" i="542" s="1"/>
  <c r="M422" i="542" s="1"/>
  <c r="H422" i="542"/>
  <c r="K421" i="542" a="1"/>
  <c r="K421" i="542" s="1"/>
  <c r="M421" i="542" s="1"/>
  <c r="H421" i="542"/>
  <c r="K420" i="542" a="1"/>
  <c r="K420" i="542" s="1"/>
  <c r="M420" i="542" s="1"/>
  <c r="H420" i="542"/>
  <c r="K419" i="542" a="1"/>
  <c r="K419" i="542" s="1"/>
  <c r="M419" i="542" s="1"/>
  <c r="H419" i="542"/>
  <c r="K418" i="542" a="1"/>
  <c r="K418" i="542" s="1"/>
  <c r="M418" i="542" s="1"/>
  <c r="H418" i="542"/>
  <c r="W417" i="542"/>
  <c r="V417" i="542"/>
  <c r="N417" i="542"/>
  <c r="K417" i="542" a="1"/>
  <c r="K417" i="542" s="1"/>
  <c r="M417" i="542" s="1"/>
  <c r="J417" i="542" a="1"/>
  <c r="J417" i="542" s="1"/>
  <c r="H417" i="542"/>
  <c r="V416" i="542"/>
  <c r="W416" i="542" s="1"/>
  <c r="N416" i="542"/>
  <c r="K416" i="542" a="1"/>
  <c r="K416" i="542" s="1"/>
  <c r="M416" i="542" s="1"/>
  <c r="J416" i="542" a="1"/>
  <c r="J416" i="542" s="1"/>
  <c r="H416" i="542"/>
  <c r="V415" i="542"/>
  <c r="W415" i="542" s="1"/>
  <c r="N415" i="542"/>
  <c r="K415" i="542" a="1"/>
  <c r="K415" i="542" s="1"/>
  <c r="M415" i="542" s="1"/>
  <c r="J415" i="542" a="1"/>
  <c r="J415" i="542" s="1"/>
  <c r="H415" i="542"/>
  <c r="V414" i="542"/>
  <c r="W414" i="542" s="1"/>
  <c r="N414" i="542"/>
  <c r="K414" i="542" a="1"/>
  <c r="K414" i="542" s="1"/>
  <c r="M414" i="542" s="1"/>
  <c r="J414" i="542" a="1"/>
  <c r="J414" i="542" s="1"/>
  <c r="H414" i="542"/>
  <c r="H413" i="542"/>
  <c r="V412" i="542"/>
  <c r="W412" i="542" s="1"/>
  <c r="N412" i="542"/>
  <c r="K412" i="542" a="1"/>
  <c r="K412" i="542" s="1"/>
  <c r="M412" i="542" s="1"/>
  <c r="J412" i="542" a="1"/>
  <c r="J412" i="542" s="1"/>
  <c r="H412" i="542"/>
  <c r="V411" i="542"/>
  <c r="W411" i="542" s="1"/>
  <c r="N411" i="542"/>
  <c r="K411" i="542" a="1"/>
  <c r="K411" i="542" s="1"/>
  <c r="M411" i="542" s="1"/>
  <c r="J411" i="542" a="1"/>
  <c r="J411" i="542" s="1"/>
  <c r="H411" i="542"/>
  <c r="H410" i="542"/>
  <c r="K409" i="542" a="1"/>
  <c r="K409" i="542" s="1"/>
  <c r="H409" i="542"/>
  <c r="V408" i="542"/>
  <c r="W408" i="542" s="1"/>
  <c r="N408" i="542"/>
  <c r="K408" i="542" a="1"/>
  <c r="K408" i="542" s="1"/>
  <c r="M408" i="542" s="1"/>
  <c r="J408" i="542" a="1"/>
  <c r="J408" i="542" s="1"/>
  <c r="H408" i="542"/>
  <c r="V407" i="542"/>
  <c r="W407" i="542" s="1"/>
  <c r="N407" i="542"/>
  <c r="K407" i="542"/>
  <c r="M407" i="542" s="1"/>
  <c r="K407" i="542" a="1"/>
  <c r="J407" i="542"/>
  <c r="J407" i="542" a="1"/>
  <c r="H407" i="542"/>
  <c r="V406" i="542"/>
  <c r="W406" i="542" s="1"/>
  <c r="N406" i="542"/>
  <c r="K406" i="542" a="1"/>
  <c r="K406" i="542" s="1"/>
  <c r="M406" i="542" s="1"/>
  <c r="J406" i="542" a="1"/>
  <c r="J406" i="542" s="1"/>
  <c r="H406" i="542"/>
  <c r="V405" i="542"/>
  <c r="W405" i="542" s="1"/>
  <c r="N405" i="542"/>
  <c r="K405" i="542" a="1"/>
  <c r="K405" i="542" s="1"/>
  <c r="M405" i="542" s="1"/>
  <c r="J405" i="542" a="1"/>
  <c r="J405" i="542" s="1"/>
  <c r="H405" i="542"/>
  <c r="V404" i="542"/>
  <c r="W404" i="542" s="1"/>
  <c r="N404" i="542"/>
  <c r="K404" i="542" a="1"/>
  <c r="K404" i="542" s="1"/>
  <c r="M404" i="542" s="1"/>
  <c r="J404" i="542" a="1"/>
  <c r="J404" i="542" s="1"/>
  <c r="H404" i="542"/>
  <c r="V403" i="542"/>
  <c r="W403" i="542" s="1"/>
  <c r="N403" i="542"/>
  <c r="K403" i="542"/>
  <c r="M403" i="542" s="1"/>
  <c r="K403" i="542" a="1"/>
  <c r="J403" i="542"/>
  <c r="J403" i="542" a="1"/>
  <c r="H403" i="542"/>
  <c r="V402" i="542"/>
  <c r="W402" i="542" s="1"/>
  <c r="N402" i="542"/>
  <c r="K402" i="542" a="1"/>
  <c r="K402" i="542" s="1"/>
  <c r="M402" i="542" s="1"/>
  <c r="J402" i="542" a="1"/>
  <c r="J402" i="542" s="1"/>
  <c r="H402" i="542"/>
  <c r="W401" i="542"/>
  <c r="V401" i="542"/>
  <c r="N401" i="542"/>
  <c r="K401" i="542" a="1"/>
  <c r="K401" i="542" s="1"/>
  <c r="M401" i="542" s="1"/>
  <c r="J401" i="542" a="1"/>
  <c r="J401" i="542" s="1"/>
  <c r="H401" i="542"/>
  <c r="V400" i="542"/>
  <c r="W400" i="542" s="1"/>
  <c r="N400" i="542"/>
  <c r="K400" i="542" a="1"/>
  <c r="K400" i="542" s="1"/>
  <c r="M400" i="542" s="1"/>
  <c r="J400" i="542" a="1"/>
  <c r="J400" i="542" s="1"/>
  <c r="H400" i="542"/>
  <c r="V399" i="542"/>
  <c r="W399" i="542" s="1"/>
  <c r="N399" i="542"/>
  <c r="K399" i="542" a="1"/>
  <c r="K399" i="542" s="1"/>
  <c r="M399" i="542" s="1"/>
  <c r="J399" i="542" a="1"/>
  <c r="J399" i="542" s="1"/>
  <c r="H399" i="542"/>
  <c r="K398" i="542" a="1"/>
  <c r="K398" i="542" s="1"/>
  <c r="M398" i="542" s="1"/>
  <c r="H398" i="542"/>
  <c r="K397" i="542"/>
  <c r="M397" i="542" s="1"/>
  <c r="K397" i="542" a="1"/>
  <c r="H397" i="542"/>
  <c r="K396" i="542" a="1"/>
  <c r="K396" i="542" s="1"/>
  <c r="M396" i="542" s="1"/>
  <c r="H396" i="542"/>
  <c r="K395" i="542" a="1"/>
  <c r="K395" i="542" s="1"/>
  <c r="M395" i="542" s="1"/>
  <c r="H395" i="542"/>
  <c r="N394" i="542"/>
  <c r="K394" i="542"/>
  <c r="M394" i="542" s="1"/>
  <c r="K394" i="542" a="1"/>
  <c r="H394" i="542"/>
  <c r="N393" i="542"/>
  <c r="K393" i="542" a="1"/>
  <c r="K393" i="542" s="1"/>
  <c r="M393" i="542" s="1"/>
  <c r="H393" i="542"/>
  <c r="N392" i="542"/>
  <c r="K392" i="542" a="1"/>
  <c r="K392" i="542" s="1"/>
  <c r="M392" i="542" s="1"/>
  <c r="H392" i="542"/>
  <c r="N391" i="542"/>
  <c r="K391" i="542" a="1"/>
  <c r="K391" i="542" s="1"/>
  <c r="M391" i="542" s="1"/>
  <c r="H391" i="542"/>
  <c r="W390" i="542"/>
  <c r="V390" i="542"/>
  <c r="N390" i="542"/>
  <c r="K390" i="542" a="1"/>
  <c r="K390" i="542" s="1"/>
  <c r="M390" i="542" s="1"/>
  <c r="J390" i="542" a="1"/>
  <c r="J390" i="542" s="1"/>
  <c r="H390" i="542"/>
  <c r="V389" i="542"/>
  <c r="W389" i="542" s="1"/>
  <c r="N389" i="542"/>
  <c r="K389" i="542" a="1"/>
  <c r="K389" i="542" s="1"/>
  <c r="M389" i="542" s="1"/>
  <c r="J389" i="542" a="1"/>
  <c r="J389" i="542" s="1"/>
  <c r="H389" i="542"/>
  <c r="V388" i="542"/>
  <c r="W388" i="542" s="1"/>
  <c r="N388" i="542"/>
  <c r="K388" i="542" a="1"/>
  <c r="K388" i="542" s="1"/>
  <c r="M388" i="542" s="1"/>
  <c r="J388" i="542" a="1"/>
  <c r="J388" i="542" s="1"/>
  <c r="H388" i="542"/>
  <c r="V387" i="542"/>
  <c r="W387" i="542" s="1"/>
  <c r="N387" i="542"/>
  <c r="K387" i="542" a="1"/>
  <c r="K387" i="542" s="1"/>
  <c r="M387" i="542" s="1"/>
  <c r="J387" i="542" a="1"/>
  <c r="J387" i="542" s="1"/>
  <c r="H387" i="542"/>
  <c r="V386" i="542"/>
  <c r="W386" i="542" s="1"/>
  <c r="N386" i="542"/>
  <c r="K386" i="542" a="1"/>
  <c r="K386" i="542" s="1"/>
  <c r="M386" i="542" s="1"/>
  <c r="J386" i="542" a="1"/>
  <c r="J386" i="542" s="1"/>
  <c r="H386" i="542"/>
  <c r="V385" i="542"/>
  <c r="W385" i="542" s="1"/>
  <c r="N385" i="542"/>
  <c r="K385" i="542" a="1"/>
  <c r="K385" i="542" s="1"/>
  <c r="M385" i="542" s="1"/>
  <c r="J385" i="542" a="1"/>
  <c r="J385" i="542" s="1"/>
  <c r="H385" i="542"/>
  <c r="V384" i="542"/>
  <c r="W384" i="542" s="1"/>
  <c r="N384" i="542"/>
  <c r="K384" i="542" a="1"/>
  <c r="K384" i="542" s="1"/>
  <c r="M384" i="542" s="1"/>
  <c r="J384" i="542" a="1"/>
  <c r="J384" i="542" s="1"/>
  <c r="H384" i="542"/>
  <c r="V383" i="542"/>
  <c r="W383" i="542" s="1"/>
  <c r="N383" i="542"/>
  <c r="K383" i="542" a="1"/>
  <c r="K383" i="542" s="1"/>
  <c r="M383" i="542" s="1"/>
  <c r="J383" i="542" a="1"/>
  <c r="J383" i="542" s="1"/>
  <c r="H383" i="542"/>
  <c r="V382" i="542"/>
  <c r="W382" i="542" s="1"/>
  <c r="N382" i="542"/>
  <c r="K382" i="542" a="1"/>
  <c r="K382" i="542" s="1"/>
  <c r="M382" i="542" s="1"/>
  <c r="J382" i="542" a="1"/>
  <c r="J382" i="542" s="1"/>
  <c r="H382" i="542"/>
  <c r="V381" i="542"/>
  <c r="W381" i="542" s="1"/>
  <c r="N381" i="542"/>
  <c r="K381" i="542" a="1"/>
  <c r="K381" i="542" s="1"/>
  <c r="M381" i="542" s="1"/>
  <c r="J381" i="542" a="1"/>
  <c r="J381" i="542" s="1"/>
  <c r="H381" i="542"/>
  <c r="V380" i="542"/>
  <c r="W380" i="542" s="1"/>
  <c r="N380" i="542"/>
  <c r="K380" i="542" a="1"/>
  <c r="K380" i="542" s="1"/>
  <c r="M380" i="542" s="1"/>
  <c r="J380" i="542" a="1"/>
  <c r="J380" i="542" s="1"/>
  <c r="H380" i="542"/>
  <c r="V379" i="542"/>
  <c r="W379" i="542" s="1"/>
  <c r="N379" i="542"/>
  <c r="K379" i="542" a="1"/>
  <c r="K379" i="542" s="1"/>
  <c r="M379" i="542" s="1"/>
  <c r="J379" i="542" a="1"/>
  <c r="J379" i="542" s="1"/>
  <c r="H379" i="542"/>
  <c r="K378" i="542" a="1"/>
  <c r="K378" i="542" s="1"/>
  <c r="M378" i="542" s="1"/>
  <c r="H378" i="542"/>
  <c r="K377" i="542" a="1"/>
  <c r="K377" i="542" s="1"/>
  <c r="M377" i="542" s="1"/>
  <c r="H377" i="542"/>
  <c r="K376" i="542" a="1"/>
  <c r="K376" i="542" s="1"/>
  <c r="M376" i="542" s="1"/>
  <c r="H376" i="542"/>
  <c r="V375" i="542"/>
  <c r="W375" i="542" s="1"/>
  <c r="N375" i="542"/>
  <c r="K375" i="542" a="1"/>
  <c r="K375" i="542" s="1"/>
  <c r="M375" i="542" s="1"/>
  <c r="J375" i="542" a="1"/>
  <c r="J375" i="542" s="1"/>
  <c r="H375" i="542"/>
  <c r="V374" i="542"/>
  <c r="W374" i="542" s="1"/>
  <c r="N374" i="542"/>
  <c r="K374" i="542" a="1"/>
  <c r="K374" i="542" s="1"/>
  <c r="M374" i="542" s="1"/>
  <c r="J374" i="542" a="1"/>
  <c r="J374" i="542" s="1"/>
  <c r="H374" i="542"/>
  <c r="V373" i="542"/>
  <c r="W373" i="542" s="1"/>
  <c r="N373" i="542"/>
  <c r="K373" i="542" a="1"/>
  <c r="K373" i="542" s="1"/>
  <c r="M373" i="542" s="1"/>
  <c r="J373" i="542" a="1"/>
  <c r="J373" i="542" s="1"/>
  <c r="H373" i="542"/>
  <c r="K372" i="542" a="1"/>
  <c r="K372" i="542" s="1"/>
  <c r="H372" i="542"/>
  <c r="V371" i="542"/>
  <c r="N371" i="542"/>
  <c r="K371" i="542" a="1"/>
  <c r="K371" i="542" s="1"/>
  <c r="J371" i="542" a="1"/>
  <c r="J371" i="542" s="1"/>
  <c r="H371" i="542"/>
  <c r="AA370" i="542"/>
  <c r="Z370" i="542"/>
  <c r="Z507" i="542" s="1"/>
  <c r="Y370" i="542"/>
  <c r="X370" i="542"/>
  <c r="X507" i="542" s="1"/>
  <c r="U370" i="542"/>
  <c r="T370" i="542"/>
  <c r="T507" i="542" s="1"/>
  <c r="S370" i="542"/>
  <c r="R370" i="542"/>
  <c r="R507" i="542" s="1"/>
  <c r="Q370" i="542"/>
  <c r="P370" i="542"/>
  <c r="P507" i="542" s="1"/>
  <c r="O370" i="542"/>
  <c r="I370" i="542"/>
  <c r="I507" i="542" s="1"/>
  <c r="B515" i="542" s="1"/>
  <c r="G370" i="542"/>
  <c r="V369" i="542"/>
  <c r="W369" i="542" s="1"/>
  <c r="N369" i="542"/>
  <c r="K369" i="542" a="1"/>
  <c r="K369" i="542" s="1"/>
  <c r="M369" i="542" s="1"/>
  <c r="J369" i="542" a="1"/>
  <c r="J369" i="542" s="1"/>
  <c r="H369" i="542"/>
  <c r="V368" i="542"/>
  <c r="W368" i="542" s="1"/>
  <c r="N368" i="542"/>
  <c r="K368" i="542" a="1"/>
  <c r="K368" i="542" s="1"/>
  <c r="M368" i="542" s="1"/>
  <c r="J368" i="542" a="1"/>
  <c r="J368" i="542" s="1"/>
  <c r="H368" i="542"/>
  <c r="K367" i="542" a="1"/>
  <c r="K367" i="542" s="1"/>
  <c r="M367" i="542" s="1"/>
  <c r="H367" i="542"/>
  <c r="K366" i="542" a="1"/>
  <c r="K366" i="542" s="1"/>
  <c r="M366" i="542" s="1"/>
  <c r="H366" i="542"/>
  <c r="K365" i="542" a="1"/>
  <c r="K365" i="542" s="1"/>
  <c r="M365" i="542" s="1"/>
  <c r="H365" i="542"/>
  <c r="K364" i="542" a="1"/>
  <c r="K364" i="542" s="1"/>
  <c r="M364" i="542" s="1"/>
  <c r="H364" i="542"/>
  <c r="V363" i="542"/>
  <c r="W363" i="542" s="1"/>
  <c r="N363" i="542"/>
  <c r="K363" i="542" a="1"/>
  <c r="K363" i="542" s="1"/>
  <c r="M363" i="542" s="1"/>
  <c r="J363" i="542" a="1"/>
  <c r="J363" i="542" s="1"/>
  <c r="H363" i="542"/>
  <c r="V362" i="542"/>
  <c r="W362" i="542" s="1"/>
  <c r="N362" i="542"/>
  <c r="K362" i="542" a="1"/>
  <c r="K362" i="542" s="1"/>
  <c r="M362" i="542" s="1"/>
  <c r="J362" i="542" a="1"/>
  <c r="J362" i="542" s="1"/>
  <c r="H362" i="542"/>
  <c r="V361" i="542"/>
  <c r="W361" i="542" s="1"/>
  <c r="N361" i="542"/>
  <c r="K361" i="542"/>
  <c r="M361" i="542" s="1"/>
  <c r="K361" i="542" a="1"/>
  <c r="J361" i="542"/>
  <c r="J361" i="542" a="1"/>
  <c r="H361" i="542"/>
  <c r="H360" i="542"/>
  <c r="H359" i="542"/>
  <c r="V358" i="542"/>
  <c r="W358" i="542" s="1"/>
  <c r="N358" i="542"/>
  <c r="K358" i="542" a="1"/>
  <c r="K358" i="542" s="1"/>
  <c r="M358" i="542" s="1"/>
  <c r="J358" i="542" a="1"/>
  <c r="J358" i="542" s="1"/>
  <c r="H358" i="542"/>
  <c r="W357" i="542"/>
  <c r="V357" i="542"/>
  <c r="N357" i="542"/>
  <c r="K357" i="542" a="1"/>
  <c r="K357" i="542" s="1"/>
  <c r="M357" i="542" s="1"/>
  <c r="J357" i="542" a="1"/>
  <c r="J357" i="542" s="1"/>
  <c r="H357" i="542"/>
  <c r="K356" i="542"/>
  <c r="M356" i="542" s="1"/>
  <c r="K356" i="542" a="1"/>
  <c r="H356" i="542"/>
  <c r="K355" i="542" a="1"/>
  <c r="K355" i="542" s="1"/>
  <c r="M355" i="542" s="1"/>
  <c r="H355" i="542"/>
  <c r="V354" i="542"/>
  <c r="W354" i="542" s="1"/>
  <c r="N354" i="542"/>
  <c r="K354" i="542" a="1"/>
  <c r="K354" i="542" s="1"/>
  <c r="M354" i="542" s="1"/>
  <c r="J354" i="542" a="1"/>
  <c r="J354" i="542" s="1"/>
  <c r="H354" i="542"/>
  <c r="V353" i="542"/>
  <c r="W353" i="542" s="1"/>
  <c r="N353" i="542"/>
  <c r="K353" i="542" a="1"/>
  <c r="K353" i="542" s="1"/>
  <c r="M353" i="542" s="1"/>
  <c r="J353" i="542" a="1"/>
  <c r="J353" i="542" s="1"/>
  <c r="H353" i="542"/>
  <c r="V352" i="542"/>
  <c r="W352" i="542" s="1"/>
  <c r="N352" i="542"/>
  <c r="K352" i="542" a="1"/>
  <c r="K352" i="542" s="1"/>
  <c r="M352" i="542" s="1"/>
  <c r="J352" i="542" a="1"/>
  <c r="J352" i="542" s="1"/>
  <c r="H352" i="542"/>
  <c r="V351" i="542"/>
  <c r="W351" i="542" s="1"/>
  <c r="N351" i="542"/>
  <c r="K351" i="542"/>
  <c r="M351" i="542" s="1"/>
  <c r="K351" i="542" a="1"/>
  <c r="J351" i="542"/>
  <c r="J351" i="542" a="1"/>
  <c r="H351" i="542"/>
  <c r="V350" i="542"/>
  <c r="W350" i="542" s="1"/>
  <c r="N350" i="542"/>
  <c r="K350" i="542" a="1"/>
  <c r="K350" i="542" s="1"/>
  <c r="M350" i="542" s="1"/>
  <c r="J350" i="542" a="1"/>
  <c r="J350" i="542" s="1"/>
  <c r="H350" i="542"/>
  <c r="W349" i="542"/>
  <c r="V349" i="542"/>
  <c r="N349" i="542"/>
  <c r="N370" i="542" s="1"/>
  <c r="K349" i="542" a="1"/>
  <c r="K349" i="542" s="1"/>
  <c r="M349" i="542" s="1"/>
  <c r="J349" i="542" a="1"/>
  <c r="J349" i="542" s="1"/>
  <c r="H349" i="542"/>
  <c r="X343" i="542"/>
  <c r="X342" i="542"/>
  <c r="X341" i="542"/>
  <c r="G341" i="542"/>
  <c r="C341" i="542"/>
  <c r="X340" i="542"/>
  <c r="I340" i="542"/>
  <c r="E340" i="542"/>
  <c r="I339" i="542"/>
  <c r="E339" i="542"/>
  <c r="I338" i="542"/>
  <c r="E338" i="542"/>
  <c r="X337" i="542"/>
  <c r="I337" i="542"/>
  <c r="E337" i="542"/>
  <c r="E341" i="542" s="1"/>
  <c r="AA334" i="542"/>
  <c r="Z334" i="542"/>
  <c r="Y334" i="542"/>
  <c r="X334" i="542"/>
  <c r="U334" i="542"/>
  <c r="T334" i="542"/>
  <c r="S334" i="542"/>
  <c r="R334" i="542"/>
  <c r="Q334" i="542"/>
  <c r="P334" i="542"/>
  <c r="O334" i="542"/>
  <c r="I334" i="542"/>
  <c r="G334" i="542"/>
  <c r="K333" i="542" a="1"/>
  <c r="K333" i="542" s="1"/>
  <c r="H333" i="542"/>
  <c r="K332" i="542"/>
  <c r="K332" i="542" a="1"/>
  <c r="H332" i="542"/>
  <c r="K331" i="542" a="1"/>
  <c r="K331" i="542" s="1"/>
  <c r="H331" i="542"/>
  <c r="V330" i="542"/>
  <c r="W330" i="542" s="1"/>
  <c r="N330" i="542"/>
  <c r="K330" i="542" a="1"/>
  <c r="K330" i="542" s="1"/>
  <c r="D330" i="542"/>
  <c r="H330" i="542" s="1"/>
  <c r="H329" i="542"/>
  <c r="K328" i="542" a="1"/>
  <c r="K328" i="542" s="1"/>
  <c r="H328" i="542"/>
  <c r="H327" i="542"/>
  <c r="V326" i="542"/>
  <c r="W326" i="542" s="1"/>
  <c r="N326" i="542"/>
  <c r="K326" i="542" a="1"/>
  <c r="K326" i="542" s="1"/>
  <c r="M326" i="542" s="1"/>
  <c r="J326" i="542" a="1"/>
  <c r="J326" i="542" s="1"/>
  <c r="H326" i="542"/>
  <c r="V325" i="542"/>
  <c r="W325" i="542" s="1"/>
  <c r="N325" i="542"/>
  <c r="K325" i="542" a="1"/>
  <c r="K325" i="542" s="1"/>
  <c r="M325" i="542" s="1"/>
  <c r="J325" i="542" a="1"/>
  <c r="J325" i="542" s="1"/>
  <c r="H325" i="542"/>
  <c r="H324" i="542"/>
  <c r="V323" i="542"/>
  <c r="W323" i="542" s="1"/>
  <c r="N323" i="542"/>
  <c r="K323" i="542" a="1"/>
  <c r="K323" i="542" s="1"/>
  <c r="M323" i="542" s="1"/>
  <c r="J323" i="542" a="1"/>
  <c r="J323" i="542" s="1"/>
  <c r="H323" i="542"/>
  <c r="V322" i="542"/>
  <c r="W322" i="542" s="1"/>
  <c r="N322" i="542"/>
  <c r="K322" i="542" a="1"/>
  <c r="K322" i="542" s="1"/>
  <c r="M322" i="542" s="1"/>
  <c r="J322" i="542" a="1"/>
  <c r="J322" i="542" s="1"/>
  <c r="H322" i="542"/>
  <c r="V321" i="542"/>
  <c r="W321" i="542" s="1"/>
  <c r="N321" i="542"/>
  <c r="K321" i="542" a="1"/>
  <c r="K321" i="542" s="1"/>
  <c r="M321" i="542" s="1"/>
  <c r="J321" i="542" a="1"/>
  <c r="J321" i="542" s="1"/>
  <c r="H321" i="542"/>
  <c r="V320" i="542"/>
  <c r="N320" i="542"/>
  <c r="N334" i="542" s="1"/>
  <c r="K320" i="542" a="1"/>
  <c r="K320" i="542" s="1"/>
  <c r="J320" i="542" a="1"/>
  <c r="J320" i="542" s="1"/>
  <c r="H320" i="542"/>
  <c r="AA319" i="542"/>
  <c r="Z319" i="542"/>
  <c r="Y319" i="542"/>
  <c r="X319" i="542"/>
  <c r="U319" i="542"/>
  <c r="T319" i="542"/>
  <c r="S319" i="542"/>
  <c r="Q319" i="542"/>
  <c r="P319" i="542"/>
  <c r="O319" i="542"/>
  <c r="I319" i="542"/>
  <c r="G319" i="542"/>
  <c r="V318" i="542"/>
  <c r="W318" i="542" s="1"/>
  <c r="N318" i="542"/>
  <c r="K318" i="542" a="1"/>
  <c r="K318" i="542" s="1"/>
  <c r="M318" i="542" s="1"/>
  <c r="J318" i="542" a="1"/>
  <c r="J318" i="542" s="1"/>
  <c r="H318" i="542"/>
  <c r="H316" i="542"/>
  <c r="H315" i="542"/>
  <c r="H314" i="542"/>
  <c r="V313" i="542"/>
  <c r="W313" i="542" s="1"/>
  <c r="N313" i="542"/>
  <c r="K313" i="542" a="1"/>
  <c r="K313" i="542" s="1"/>
  <c r="M313" i="542" s="1"/>
  <c r="J313" i="542" a="1"/>
  <c r="J313" i="542" s="1"/>
  <c r="H313" i="542"/>
  <c r="V312" i="542"/>
  <c r="W312" i="542" s="1"/>
  <c r="N312" i="542"/>
  <c r="K312" i="542" a="1"/>
  <c r="K312" i="542" s="1"/>
  <c r="M312" i="542" s="1"/>
  <c r="J312" i="542" a="1"/>
  <c r="J312" i="542" s="1"/>
  <c r="H312" i="542"/>
  <c r="V311" i="542"/>
  <c r="W311" i="542" s="1"/>
  <c r="N311" i="542"/>
  <c r="K311" i="542" a="1"/>
  <c r="K311" i="542" s="1"/>
  <c r="M311" i="542" s="1"/>
  <c r="J311" i="542" a="1"/>
  <c r="J311" i="542" s="1"/>
  <c r="H311" i="542"/>
  <c r="V310" i="542"/>
  <c r="W310" i="542" s="1"/>
  <c r="N310" i="542"/>
  <c r="K310" i="542" a="1"/>
  <c r="K310" i="542" s="1"/>
  <c r="M310" i="542" s="1"/>
  <c r="J310" i="542" a="1"/>
  <c r="J310" i="542" s="1"/>
  <c r="H310" i="542"/>
  <c r="V309" i="542"/>
  <c r="W309" i="542" s="1"/>
  <c r="N309" i="542"/>
  <c r="K309" i="542" a="1"/>
  <c r="K309" i="542" s="1"/>
  <c r="J309" i="542" a="1"/>
  <c r="J309" i="542" s="1"/>
  <c r="H309" i="542"/>
  <c r="AA308" i="542"/>
  <c r="Z308" i="542"/>
  <c r="Y308" i="542"/>
  <c r="X308" i="542"/>
  <c r="U308" i="542"/>
  <c r="T308" i="542"/>
  <c r="S308" i="542"/>
  <c r="Q308" i="542"/>
  <c r="P308" i="542"/>
  <c r="O308" i="542"/>
  <c r="I308" i="542"/>
  <c r="G308" i="542"/>
  <c r="V307" i="542"/>
  <c r="W307" i="542" s="1"/>
  <c r="N307" i="542"/>
  <c r="K307" i="542" a="1"/>
  <c r="K307" i="542" s="1"/>
  <c r="M307" i="542" s="1"/>
  <c r="J307" i="542" a="1"/>
  <c r="J307" i="542" s="1"/>
  <c r="H307" i="542"/>
  <c r="V306" i="542"/>
  <c r="W306" i="542" s="1"/>
  <c r="N306" i="542"/>
  <c r="K306" i="542" a="1"/>
  <c r="K306" i="542" s="1"/>
  <c r="M306" i="542" s="1"/>
  <c r="J306" i="542" a="1"/>
  <c r="J306" i="542" s="1"/>
  <c r="H306" i="542"/>
  <c r="V305" i="542"/>
  <c r="W305" i="542" s="1"/>
  <c r="N305" i="542"/>
  <c r="K305" i="542" a="1"/>
  <c r="K305" i="542" s="1"/>
  <c r="M305" i="542" s="1"/>
  <c r="J305" i="542" a="1"/>
  <c r="J305" i="542" s="1"/>
  <c r="H305" i="542"/>
  <c r="V304" i="542"/>
  <c r="W304" i="542" s="1"/>
  <c r="N304" i="542"/>
  <c r="K304" i="542" a="1"/>
  <c r="K304" i="542" s="1"/>
  <c r="M304" i="542" s="1"/>
  <c r="J304" i="542" a="1"/>
  <c r="J304" i="542" s="1"/>
  <c r="H304" i="542"/>
  <c r="V303" i="542"/>
  <c r="W303" i="542" s="1"/>
  <c r="N303" i="542"/>
  <c r="K303" i="542" a="1"/>
  <c r="K303" i="542" s="1"/>
  <c r="M303" i="542" s="1"/>
  <c r="J303" i="542" a="1"/>
  <c r="J303" i="542" s="1"/>
  <c r="H303" i="542"/>
  <c r="V302" i="542"/>
  <c r="W302" i="542" s="1"/>
  <c r="N302" i="542"/>
  <c r="K302" i="542" a="1"/>
  <c r="K302" i="542" s="1"/>
  <c r="M302" i="542" s="1"/>
  <c r="J302" i="542" a="1"/>
  <c r="J302" i="542" s="1"/>
  <c r="H302" i="542"/>
  <c r="V301" i="542"/>
  <c r="W301" i="542" s="1"/>
  <c r="N301" i="542"/>
  <c r="K301" i="542" a="1"/>
  <c r="K301" i="542" s="1"/>
  <c r="M301" i="542" s="1"/>
  <c r="J301" i="542" a="1"/>
  <c r="J301" i="542" s="1"/>
  <c r="H301" i="542"/>
  <c r="V300" i="542"/>
  <c r="W300" i="542" s="1"/>
  <c r="N300" i="542"/>
  <c r="K300" i="542" a="1"/>
  <c r="K300" i="542" s="1"/>
  <c r="M300" i="542" s="1"/>
  <c r="J300" i="542" a="1"/>
  <c r="J300" i="542" s="1"/>
  <c r="H300" i="542"/>
  <c r="V299" i="542"/>
  <c r="W299" i="542" s="1"/>
  <c r="N299" i="542"/>
  <c r="K299" i="542" a="1"/>
  <c r="K299" i="542" s="1"/>
  <c r="M299" i="542" s="1"/>
  <c r="J299" i="542" a="1"/>
  <c r="J299" i="542" s="1"/>
  <c r="H299" i="542"/>
  <c r="V298" i="542"/>
  <c r="W298" i="542" s="1"/>
  <c r="N298" i="542"/>
  <c r="K298" i="542" a="1"/>
  <c r="K298" i="542" s="1"/>
  <c r="M298" i="542" s="1"/>
  <c r="J298" i="542" a="1"/>
  <c r="J298" i="542" s="1"/>
  <c r="H298" i="542"/>
  <c r="V297" i="542"/>
  <c r="W297" i="542" s="1"/>
  <c r="N297" i="542"/>
  <c r="K297" i="542" a="1"/>
  <c r="K297" i="542" s="1"/>
  <c r="M297" i="542" s="1"/>
  <c r="J297" i="542" a="1"/>
  <c r="J297" i="542" s="1"/>
  <c r="H297" i="542"/>
  <c r="V296" i="542"/>
  <c r="W296" i="542" s="1"/>
  <c r="N296" i="542"/>
  <c r="K296" i="542" a="1"/>
  <c r="K296" i="542" s="1"/>
  <c r="M296" i="542" s="1"/>
  <c r="J296" i="542" a="1"/>
  <c r="J296" i="542" s="1"/>
  <c r="H296" i="542"/>
  <c r="V295" i="542"/>
  <c r="W295" i="542" s="1"/>
  <c r="N295" i="542"/>
  <c r="K295" i="542" a="1"/>
  <c r="K295" i="542" s="1"/>
  <c r="M295" i="542" s="1"/>
  <c r="J295" i="542" a="1"/>
  <c r="J295" i="542" s="1"/>
  <c r="H295" i="542"/>
  <c r="V294" i="542"/>
  <c r="W294" i="542" s="1"/>
  <c r="N294" i="542"/>
  <c r="K294" i="542" a="1"/>
  <c r="K294" i="542" s="1"/>
  <c r="M294" i="542" s="1"/>
  <c r="J294" i="542" a="1"/>
  <c r="J294" i="542" s="1"/>
  <c r="H294" i="542"/>
  <c r="V293" i="542"/>
  <c r="W293" i="542" s="1"/>
  <c r="N293" i="542"/>
  <c r="K293" i="542" a="1"/>
  <c r="K293" i="542" s="1"/>
  <c r="M293" i="542" s="1"/>
  <c r="J293" i="542" a="1"/>
  <c r="J293" i="542" s="1"/>
  <c r="H293" i="542"/>
  <c r="AA292" i="542"/>
  <c r="Z292" i="542"/>
  <c r="Y292" i="542"/>
  <c r="X292" i="542"/>
  <c r="U292" i="542"/>
  <c r="T292" i="542"/>
  <c r="S292" i="542"/>
  <c r="R292" i="542"/>
  <c r="Q292" i="542"/>
  <c r="P292" i="542"/>
  <c r="O292" i="542"/>
  <c r="I292" i="542"/>
  <c r="G292" i="542"/>
  <c r="V291" i="542"/>
  <c r="W291" i="542" s="1"/>
  <c r="N291" i="542"/>
  <c r="K291" i="542" a="1"/>
  <c r="K291" i="542" s="1"/>
  <c r="M291" i="542" s="1"/>
  <c r="J291" i="542" a="1"/>
  <c r="J291" i="542" s="1"/>
  <c r="H291" i="542"/>
  <c r="V290" i="542"/>
  <c r="W290" i="542" s="1"/>
  <c r="N290" i="542"/>
  <c r="K290" i="542" a="1"/>
  <c r="K290" i="542" s="1"/>
  <c r="M290" i="542" s="1"/>
  <c r="J290" i="542" a="1"/>
  <c r="J290" i="542" s="1"/>
  <c r="H290" i="542"/>
  <c r="V289" i="542"/>
  <c r="W289" i="542" s="1"/>
  <c r="N289" i="542"/>
  <c r="K289" i="542" a="1"/>
  <c r="K289" i="542" s="1"/>
  <c r="M289" i="542" s="1"/>
  <c r="J289" i="542" a="1"/>
  <c r="J289" i="542" s="1"/>
  <c r="H289" i="542"/>
  <c r="H288" i="542"/>
  <c r="H287" i="542"/>
  <c r="H286" i="542"/>
  <c r="V285" i="542"/>
  <c r="W285" i="542" s="1"/>
  <c r="N285" i="542"/>
  <c r="K285" i="542" a="1"/>
  <c r="K285" i="542" s="1"/>
  <c r="M285" i="542" s="1"/>
  <c r="J285" i="542" a="1"/>
  <c r="J285" i="542" s="1"/>
  <c r="H285" i="542"/>
  <c r="V284" i="542"/>
  <c r="W284" i="542" s="1"/>
  <c r="N284" i="542"/>
  <c r="K284" i="542" a="1"/>
  <c r="K284" i="542" s="1"/>
  <c r="M284" i="542" s="1"/>
  <c r="J284" i="542" a="1"/>
  <c r="J284" i="542" s="1"/>
  <c r="H284" i="542"/>
  <c r="N283" i="542"/>
  <c r="K283" i="542" a="1"/>
  <c r="K283" i="542" s="1"/>
  <c r="M283" i="542" s="1"/>
  <c r="H283" i="542"/>
  <c r="N282" i="542"/>
  <c r="K282" i="542" a="1"/>
  <c r="K282" i="542" s="1"/>
  <c r="M282" i="542" s="1"/>
  <c r="H282" i="542"/>
  <c r="N281" i="542"/>
  <c r="K281" i="542" a="1"/>
  <c r="K281" i="542" s="1"/>
  <c r="M281" i="542" s="1"/>
  <c r="H281" i="542"/>
  <c r="N280" i="542"/>
  <c r="K280" i="542" a="1"/>
  <c r="K280" i="542" s="1"/>
  <c r="M280" i="542" s="1"/>
  <c r="H280" i="542"/>
  <c r="N279" i="542"/>
  <c r="K279" i="542" a="1"/>
  <c r="K279" i="542" s="1"/>
  <c r="M279" i="542" s="1"/>
  <c r="H279" i="542"/>
  <c r="N278" i="542"/>
  <c r="K278" i="542" a="1"/>
  <c r="K278" i="542" s="1"/>
  <c r="M278" i="542" s="1"/>
  <c r="H278" i="542"/>
  <c r="V277" i="542"/>
  <c r="W277" i="542" s="1"/>
  <c r="N277" i="542"/>
  <c r="K277" i="542" a="1"/>
  <c r="K277" i="542" s="1"/>
  <c r="M277" i="542" s="1"/>
  <c r="J277" i="542" a="1"/>
  <c r="J277" i="542" s="1"/>
  <c r="H277" i="542"/>
  <c r="V276" i="542"/>
  <c r="W276" i="542" s="1"/>
  <c r="N276" i="542"/>
  <c r="K276" i="542" a="1"/>
  <c r="K276" i="542" s="1"/>
  <c r="M276" i="542" s="1"/>
  <c r="J276" i="542" a="1"/>
  <c r="J276" i="542" s="1"/>
  <c r="H276" i="542"/>
  <c r="V275" i="542"/>
  <c r="W275" i="542" s="1"/>
  <c r="N275" i="542"/>
  <c r="K275" i="542" a="1"/>
  <c r="K275" i="542" s="1"/>
  <c r="M275" i="542" s="1"/>
  <c r="J275" i="542" a="1"/>
  <c r="J275" i="542" s="1"/>
  <c r="H275" i="542"/>
  <c r="V274" i="542"/>
  <c r="W274" i="542" s="1"/>
  <c r="N274" i="542"/>
  <c r="K274" i="542" a="1"/>
  <c r="K274" i="542" s="1"/>
  <c r="M274" i="542" s="1"/>
  <c r="J274" i="542" a="1"/>
  <c r="J274" i="542" s="1"/>
  <c r="H274" i="542"/>
  <c r="V273" i="542"/>
  <c r="W273" i="542" s="1"/>
  <c r="N273" i="542"/>
  <c r="K273" i="542" a="1"/>
  <c r="K273" i="542" s="1"/>
  <c r="M273" i="542" s="1"/>
  <c r="J273" i="542" a="1"/>
  <c r="J273" i="542" s="1"/>
  <c r="H273" i="542"/>
  <c r="V272" i="542"/>
  <c r="W272" i="542" s="1"/>
  <c r="N272" i="542"/>
  <c r="K272" i="542" a="1"/>
  <c r="K272" i="542" s="1"/>
  <c r="M272" i="542" s="1"/>
  <c r="J272" i="542" a="1"/>
  <c r="J272" i="542" s="1"/>
  <c r="H272" i="542"/>
  <c r="V271" i="542"/>
  <c r="W271" i="542" s="1"/>
  <c r="N271" i="542"/>
  <c r="K271" i="542" a="1"/>
  <c r="K271" i="542" s="1"/>
  <c r="M271" i="542" s="1"/>
  <c r="J271" i="542" a="1"/>
  <c r="J271" i="542" s="1"/>
  <c r="H271" i="542"/>
  <c r="V270" i="542"/>
  <c r="W270" i="542" s="1"/>
  <c r="N270" i="542"/>
  <c r="K270" i="542" a="1"/>
  <c r="K270" i="542" s="1"/>
  <c r="M270" i="542" s="1"/>
  <c r="J270" i="542" a="1"/>
  <c r="J270" i="542" s="1"/>
  <c r="H270" i="542"/>
  <c r="V269" i="542"/>
  <c r="W269" i="542" s="1"/>
  <c r="N269" i="542"/>
  <c r="K269" i="542" a="1"/>
  <c r="K269" i="542" s="1"/>
  <c r="M269" i="542" s="1"/>
  <c r="J269" i="542" a="1"/>
  <c r="J269" i="542" s="1"/>
  <c r="H269" i="542"/>
  <c r="V268" i="542"/>
  <c r="W268" i="542" s="1"/>
  <c r="N268" i="542"/>
  <c r="K268" i="542" a="1"/>
  <c r="K268" i="542" s="1"/>
  <c r="M268" i="542" s="1"/>
  <c r="J268" i="542" a="1"/>
  <c r="J268" i="542" s="1"/>
  <c r="H268" i="542"/>
  <c r="V267" i="542"/>
  <c r="W267" i="542" s="1"/>
  <c r="N267" i="542"/>
  <c r="K267" i="542" a="1"/>
  <c r="K267" i="542" s="1"/>
  <c r="M267" i="542" s="1"/>
  <c r="J267" i="542" a="1"/>
  <c r="J267" i="542" s="1"/>
  <c r="H267" i="542"/>
  <c r="V266" i="542"/>
  <c r="W266" i="542" s="1"/>
  <c r="N266" i="542"/>
  <c r="K266" i="542" a="1"/>
  <c r="K266" i="542" s="1"/>
  <c r="M266" i="542" s="1"/>
  <c r="J266" i="542" a="1"/>
  <c r="J266" i="542" s="1"/>
  <c r="H266" i="542"/>
  <c r="N265" i="542"/>
  <c r="K265" i="542" a="1"/>
  <c r="K265" i="542" s="1"/>
  <c r="M265" i="542" s="1"/>
  <c r="H265" i="542"/>
  <c r="V264" i="542"/>
  <c r="W264" i="542" s="1"/>
  <c r="N264" i="542"/>
  <c r="K264" i="542" a="1"/>
  <c r="K264" i="542" s="1"/>
  <c r="M264" i="542" s="1"/>
  <c r="J264" i="542" a="1"/>
  <c r="J264" i="542" s="1"/>
  <c r="H264" i="542"/>
  <c r="V263" i="542"/>
  <c r="W263" i="542" s="1"/>
  <c r="N263" i="542"/>
  <c r="K263" i="542" a="1"/>
  <c r="K263" i="542" s="1"/>
  <c r="M263" i="542" s="1"/>
  <c r="J263" i="542" a="1"/>
  <c r="J263" i="542" s="1"/>
  <c r="H263" i="542"/>
  <c r="V262" i="542"/>
  <c r="W262" i="542" s="1"/>
  <c r="N262" i="542"/>
  <c r="K262" i="542" a="1"/>
  <c r="K262" i="542" s="1"/>
  <c r="M262" i="542" s="1"/>
  <c r="J262" i="542" a="1"/>
  <c r="J262" i="542" s="1"/>
  <c r="H262" i="542"/>
  <c r="V261" i="542"/>
  <c r="W261" i="542" s="1"/>
  <c r="N261" i="542"/>
  <c r="K261" i="542" a="1"/>
  <c r="K261" i="542" s="1"/>
  <c r="M261" i="542" s="1"/>
  <c r="J261" i="542" a="1"/>
  <c r="J261" i="542" s="1"/>
  <c r="H261" i="542"/>
  <c r="V260" i="542"/>
  <c r="W260" i="542" s="1"/>
  <c r="N260" i="542"/>
  <c r="K260" i="542" a="1"/>
  <c r="K260" i="542" s="1"/>
  <c r="M260" i="542" s="1"/>
  <c r="J260" i="542" a="1"/>
  <c r="J260" i="542" s="1"/>
  <c r="H260" i="542"/>
  <c r="V259" i="542"/>
  <c r="W259" i="542" s="1"/>
  <c r="N259" i="542"/>
  <c r="K259" i="542" a="1"/>
  <c r="K259" i="542" s="1"/>
  <c r="M259" i="542" s="1"/>
  <c r="J259" i="542" a="1"/>
  <c r="J259" i="542" s="1"/>
  <c r="H259" i="542"/>
  <c r="V258" i="542"/>
  <c r="W258" i="542" s="1"/>
  <c r="N258" i="542"/>
  <c r="K258" i="542" a="1"/>
  <c r="K258" i="542" s="1"/>
  <c r="J258" i="542" a="1"/>
  <c r="J258" i="542" s="1"/>
  <c r="H258" i="542"/>
  <c r="AA257" i="542"/>
  <c r="Z257" i="542"/>
  <c r="Y257" i="542"/>
  <c r="X257" i="542"/>
  <c r="U257" i="542"/>
  <c r="T257" i="542"/>
  <c r="S257" i="542"/>
  <c r="R257" i="542"/>
  <c r="Q257" i="542"/>
  <c r="P257" i="542"/>
  <c r="O257" i="542"/>
  <c r="I257" i="542"/>
  <c r="G257" i="542"/>
  <c r="H256" i="542"/>
  <c r="H255" i="542"/>
  <c r="H254" i="542"/>
  <c r="H253" i="542"/>
  <c r="H252" i="542"/>
  <c r="H251" i="542"/>
  <c r="K250" i="542" a="1"/>
  <c r="K250" i="542" s="1"/>
  <c r="M250" i="542" s="1"/>
  <c r="H250" i="542"/>
  <c r="K249" i="542" a="1"/>
  <c r="K249" i="542" s="1"/>
  <c r="M249" i="542" s="1"/>
  <c r="H249" i="542"/>
  <c r="K248" i="542" a="1"/>
  <c r="K248" i="542" s="1"/>
  <c r="M248" i="542" s="1"/>
  <c r="H248" i="542"/>
  <c r="K247" i="542"/>
  <c r="M247" i="542" s="1"/>
  <c r="K247" i="542" a="1"/>
  <c r="H247" i="542"/>
  <c r="V246" i="542"/>
  <c r="W246" i="542" s="1"/>
  <c r="N246" i="542"/>
  <c r="K246" i="542" a="1"/>
  <c r="K246" i="542" s="1"/>
  <c r="M246" i="542" s="1"/>
  <c r="J246" i="542" a="1"/>
  <c r="J246" i="542" s="1"/>
  <c r="H246" i="542"/>
  <c r="V245" i="542"/>
  <c r="W245" i="542" s="1"/>
  <c r="N245" i="542"/>
  <c r="K245" i="542" a="1"/>
  <c r="K245" i="542" s="1"/>
  <c r="M245" i="542" s="1"/>
  <c r="J245" i="542" a="1"/>
  <c r="J245" i="542" s="1"/>
  <c r="H245" i="542"/>
  <c r="V244" i="542"/>
  <c r="W244" i="542" s="1"/>
  <c r="N244" i="542"/>
  <c r="K244" i="542" a="1"/>
  <c r="K244" i="542" s="1"/>
  <c r="M244" i="542" s="1"/>
  <c r="J244" i="542" a="1"/>
  <c r="J244" i="542" s="1"/>
  <c r="H244" i="542"/>
  <c r="V243" i="542"/>
  <c r="W243" i="542" s="1"/>
  <c r="N243" i="542"/>
  <c r="K243" i="542" a="1"/>
  <c r="K243" i="542" s="1"/>
  <c r="M243" i="542" s="1"/>
  <c r="J243" i="542" a="1"/>
  <c r="J243" i="542" s="1"/>
  <c r="H243" i="542"/>
  <c r="M242" i="542"/>
  <c r="H242" i="542"/>
  <c r="V241" i="542"/>
  <c r="W241" i="542" s="1"/>
  <c r="N241" i="542"/>
  <c r="K241" i="542" a="1"/>
  <c r="K241" i="542" s="1"/>
  <c r="M241" i="542" s="1"/>
  <c r="J241" i="542" a="1"/>
  <c r="J241" i="542" s="1"/>
  <c r="H241" i="542"/>
  <c r="V240" i="542"/>
  <c r="W240" i="542" s="1"/>
  <c r="N240" i="542"/>
  <c r="K240" i="542" a="1"/>
  <c r="K240" i="542" s="1"/>
  <c r="M240" i="542" s="1"/>
  <c r="J240" i="542" a="1"/>
  <c r="J240" i="542" s="1"/>
  <c r="H240" i="542"/>
  <c r="K239" i="542" a="1"/>
  <c r="K239" i="542" s="1"/>
  <c r="M239" i="542" s="1"/>
  <c r="H239" i="542"/>
  <c r="H238" i="542"/>
  <c r="V237" i="542"/>
  <c r="W237" i="542" s="1"/>
  <c r="N237" i="542"/>
  <c r="K237" i="542" a="1"/>
  <c r="K237" i="542" s="1"/>
  <c r="M237" i="542" s="1"/>
  <c r="J237" i="542" a="1"/>
  <c r="J237" i="542" s="1"/>
  <c r="H237" i="542"/>
  <c r="V236" i="542"/>
  <c r="W236" i="542" s="1"/>
  <c r="N236" i="542"/>
  <c r="K236" i="542" a="1"/>
  <c r="K236" i="542" s="1"/>
  <c r="M236" i="542" s="1"/>
  <c r="J236" i="542" a="1"/>
  <c r="J236" i="542" s="1"/>
  <c r="H236" i="542"/>
  <c r="V235" i="542"/>
  <c r="W235" i="542" s="1"/>
  <c r="N235" i="542"/>
  <c r="K235" i="542" a="1"/>
  <c r="K235" i="542" s="1"/>
  <c r="M235" i="542" s="1"/>
  <c r="J235" i="542" a="1"/>
  <c r="J235" i="542" s="1"/>
  <c r="H235" i="542"/>
  <c r="V234" i="542"/>
  <c r="W234" i="542" s="1"/>
  <c r="N234" i="542"/>
  <c r="K234" i="542" a="1"/>
  <c r="K234" i="542" s="1"/>
  <c r="M234" i="542" s="1"/>
  <c r="J234" i="542" a="1"/>
  <c r="J234" i="542" s="1"/>
  <c r="H234" i="542"/>
  <c r="V233" i="542"/>
  <c r="W233" i="542" s="1"/>
  <c r="N233" i="542"/>
  <c r="K233" i="542" a="1"/>
  <c r="K233" i="542" s="1"/>
  <c r="M233" i="542" s="1"/>
  <c r="J233" i="542" a="1"/>
  <c r="J233" i="542" s="1"/>
  <c r="H233" i="542"/>
  <c r="V232" i="542"/>
  <c r="W232" i="542" s="1"/>
  <c r="N232" i="542"/>
  <c r="K232" i="542" a="1"/>
  <c r="K232" i="542" s="1"/>
  <c r="M232" i="542" s="1"/>
  <c r="J232" i="542" a="1"/>
  <c r="J232" i="542" s="1"/>
  <c r="H232" i="542"/>
  <c r="V231" i="542"/>
  <c r="W231" i="542" s="1"/>
  <c r="N231" i="542"/>
  <c r="K231" i="542" a="1"/>
  <c r="K231" i="542" s="1"/>
  <c r="M231" i="542" s="1"/>
  <c r="J231" i="542" a="1"/>
  <c r="J231" i="542" s="1"/>
  <c r="H231" i="542"/>
  <c r="V230" i="542"/>
  <c r="W230" i="542" s="1"/>
  <c r="N230" i="542"/>
  <c r="K230" i="542" a="1"/>
  <c r="K230" i="542" s="1"/>
  <c r="M230" i="542" s="1"/>
  <c r="J230" i="542" a="1"/>
  <c r="J230" i="542" s="1"/>
  <c r="H230" i="542"/>
  <c r="V229" i="542"/>
  <c r="W229" i="542" s="1"/>
  <c r="N229" i="542"/>
  <c r="K229" i="542" a="1"/>
  <c r="K229" i="542" s="1"/>
  <c r="M229" i="542" s="1"/>
  <c r="J229" i="542" a="1"/>
  <c r="J229" i="542" s="1"/>
  <c r="H229" i="542"/>
  <c r="V228" i="542"/>
  <c r="W228" i="542" s="1"/>
  <c r="N228" i="542"/>
  <c r="K228" i="542" a="1"/>
  <c r="K228" i="542" s="1"/>
  <c r="M228" i="542" s="1"/>
  <c r="J228" i="542" a="1"/>
  <c r="J228" i="542" s="1"/>
  <c r="H228" i="542"/>
  <c r="N227" i="542"/>
  <c r="K227" i="542" a="1"/>
  <c r="K227" i="542" s="1"/>
  <c r="M227" i="542" s="1"/>
  <c r="H227" i="542"/>
  <c r="N226" i="542"/>
  <c r="K226" i="542" a="1"/>
  <c r="K226" i="542" s="1"/>
  <c r="M226" i="542" s="1"/>
  <c r="H226" i="542"/>
  <c r="N225" i="542"/>
  <c r="K225" i="542" a="1"/>
  <c r="K225" i="542" s="1"/>
  <c r="M225" i="542" s="1"/>
  <c r="H225" i="542"/>
  <c r="N224" i="542"/>
  <c r="K224" i="542" a="1"/>
  <c r="K224" i="542" s="1"/>
  <c r="M224" i="542" s="1"/>
  <c r="H224" i="542"/>
  <c r="N223" i="542"/>
  <c r="K223" i="542" a="1"/>
  <c r="K223" i="542" s="1"/>
  <c r="M223" i="542" s="1"/>
  <c r="H223" i="542"/>
  <c r="N222" i="542"/>
  <c r="K222" i="542" a="1"/>
  <c r="K222" i="542" s="1"/>
  <c r="M222" i="542" s="1"/>
  <c r="H222" i="542"/>
  <c r="N221" i="542"/>
  <c r="K221" i="542" a="1"/>
  <c r="K221" i="542" s="1"/>
  <c r="M221" i="542" s="1"/>
  <c r="H221" i="542"/>
  <c r="N220" i="542"/>
  <c r="K220" i="542" a="1"/>
  <c r="K220" i="542" s="1"/>
  <c r="M220" i="542" s="1"/>
  <c r="H220" i="542"/>
  <c r="V219" i="542"/>
  <c r="W219" i="542" s="1"/>
  <c r="N219" i="542"/>
  <c r="K219" i="542" a="1"/>
  <c r="K219" i="542" s="1"/>
  <c r="M219" i="542" s="1"/>
  <c r="J219" i="542" a="1"/>
  <c r="J219" i="542" s="1"/>
  <c r="H219" i="542"/>
  <c r="V218" i="542"/>
  <c r="W218" i="542" s="1"/>
  <c r="N218" i="542"/>
  <c r="K218" i="542" a="1"/>
  <c r="K218" i="542" s="1"/>
  <c r="M218" i="542" s="1"/>
  <c r="J218" i="542" a="1"/>
  <c r="J218" i="542" s="1"/>
  <c r="H218" i="542"/>
  <c r="V217" i="542"/>
  <c r="W217" i="542" s="1"/>
  <c r="N217" i="542"/>
  <c r="K217" i="542" a="1"/>
  <c r="K217" i="542" s="1"/>
  <c r="M217" i="542" s="1"/>
  <c r="J217" i="542" a="1"/>
  <c r="J217" i="542" s="1"/>
  <c r="H217" i="542"/>
  <c r="V216" i="542"/>
  <c r="W216" i="542" s="1"/>
  <c r="N216" i="542"/>
  <c r="K216" i="542" a="1"/>
  <c r="K216" i="542" s="1"/>
  <c r="M216" i="542" s="1"/>
  <c r="J216" i="542" a="1"/>
  <c r="J216" i="542" s="1"/>
  <c r="H216" i="542"/>
  <c r="V215" i="542"/>
  <c r="W215" i="542" s="1"/>
  <c r="N215" i="542"/>
  <c r="K215" i="542" a="1"/>
  <c r="K215" i="542" s="1"/>
  <c r="M215" i="542" s="1"/>
  <c r="J215" i="542" a="1"/>
  <c r="J215" i="542" s="1"/>
  <c r="H215" i="542"/>
  <c r="V214" i="542"/>
  <c r="W214" i="542" s="1"/>
  <c r="N214" i="542"/>
  <c r="K214" i="542" a="1"/>
  <c r="K214" i="542" s="1"/>
  <c r="M214" i="542" s="1"/>
  <c r="J214" i="542" a="1"/>
  <c r="J214" i="542" s="1"/>
  <c r="H214" i="542"/>
  <c r="V213" i="542"/>
  <c r="W213" i="542" s="1"/>
  <c r="N213" i="542"/>
  <c r="K213" i="542" a="1"/>
  <c r="K213" i="542" s="1"/>
  <c r="M213" i="542" s="1"/>
  <c r="J213" i="542" a="1"/>
  <c r="J213" i="542" s="1"/>
  <c r="H213" i="542"/>
  <c r="V212" i="542"/>
  <c r="W212" i="542" s="1"/>
  <c r="N212" i="542"/>
  <c r="K212" i="542" a="1"/>
  <c r="K212" i="542" s="1"/>
  <c r="M212" i="542" s="1"/>
  <c r="J212" i="542" a="1"/>
  <c r="J212" i="542" s="1"/>
  <c r="H212" i="542"/>
  <c r="V211" i="542"/>
  <c r="W211" i="542" s="1"/>
  <c r="N211" i="542"/>
  <c r="K211" i="542" a="1"/>
  <c r="K211" i="542" s="1"/>
  <c r="M211" i="542" s="1"/>
  <c r="J211" i="542" a="1"/>
  <c r="J211" i="542" s="1"/>
  <c r="H211" i="542"/>
  <c r="V210" i="542"/>
  <c r="W210" i="542" s="1"/>
  <c r="N210" i="542"/>
  <c r="K210" i="542" a="1"/>
  <c r="K210" i="542" s="1"/>
  <c r="M210" i="542" s="1"/>
  <c r="J210" i="542" a="1"/>
  <c r="J210" i="542" s="1"/>
  <c r="H210" i="542"/>
  <c r="V209" i="542"/>
  <c r="W209" i="542" s="1"/>
  <c r="N209" i="542"/>
  <c r="K209" i="542" a="1"/>
  <c r="K209" i="542" s="1"/>
  <c r="M209" i="542" s="1"/>
  <c r="J209" i="542" a="1"/>
  <c r="J209" i="542" s="1"/>
  <c r="H209" i="542"/>
  <c r="V208" i="542"/>
  <c r="W208" i="542" s="1"/>
  <c r="N208" i="542"/>
  <c r="K208" i="542" a="1"/>
  <c r="K208" i="542" s="1"/>
  <c r="M208" i="542" s="1"/>
  <c r="J208" i="542" a="1"/>
  <c r="J208" i="542" s="1"/>
  <c r="H208" i="542"/>
  <c r="H207" i="542"/>
  <c r="H206" i="542"/>
  <c r="H205" i="542"/>
  <c r="V204" i="542"/>
  <c r="W204" i="542" s="1"/>
  <c r="N204" i="542"/>
  <c r="K204" i="542" a="1"/>
  <c r="K204" i="542" s="1"/>
  <c r="M204" i="542" s="1"/>
  <c r="J204" i="542" a="1"/>
  <c r="J204" i="542" s="1"/>
  <c r="H204" i="542"/>
  <c r="V203" i="542"/>
  <c r="W203" i="542" s="1"/>
  <c r="N203" i="542"/>
  <c r="K203" i="542" a="1"/>
  <c r="K203" i="542" s="1"/>
  <c r="M203" i="542" s="1"/>
  <c r="J203" i="542" a="1"/>
  <c r="J203" i="542" s="1"/>
  <c r="H203" i="542"/>
  <c r="V202" i="542"/>
  <c r="W202" i="542" s="1"/>
  <c r="N202" i="542"/>
  <c r="K202" i="542" a="1"/>
  <c r="K202" i="542" s="1"/>
  <c r="M202" i="542" s="1"/>
  <c r="J202" i="542" a="1"/>
  <c r="J202" i="542" s="1"/>
  <c r="H202" i="542"/>
  <c r="H201" i="542"/>
  <c r="V200" i="542"/>
  <c r="N200" i="542"/>
  <c r="K200" i="542" a="1"/>
  <c r="K200" i="542" s="1"/>
  <c r="J200" i="542" a="1"/>
  <c r="J200" i="542" s="1"/>
  <c r="H200" i="542"/>
  <c r="AA199" i="542"/>
  <c r="Z199" i="542"/>
  <c r="Y199" i="542"/>
  <c r="X199" i="542"/>
  <c r="U199" i="542"/>
  <c r="T199" i="542"/>
  <c r="S199" i="542"/>
  <c r="R199" i="542"/>
  <c r="Q199" i="542"/>
  <c r="P199" i="542"/>
  <c r="O199" i="542"/>
  <c r="I199" i="542"/>
  <c r="G199" i="542"/>
  <c r="V198" i="542"/>
  <c r="W198" i="542" s="1"/>
  <c r="N198" i="542"/>
  <c r="K198" i="542" a="1"/>
  <c r="K198" i="542" s="1"/>
  <c r="M198" i="542" s="1"/>
  <c r="J198" i="542" a="1"/>
  <c r="J198" i="542" s="1"/>
  <c r="H198" i="542"/>
  <c r="V197" i="542"/>
  <c r="W197" i="542" s="1"/>
  <c r="N197" i="542"/>
  <c r="K197" i="542" a="1"/>
  <c r="K197" i="542" s="1"/>
  <c r="M197" i="542" s="1"/>
  <c r="J197" i="542" a="1"/>
  <c r="J197" i="542" s="1"/>
  <c r="H197" i="542"/>
  <c r="K196" i="542" a="1"/>
  <c r="K196" i="542" s="1"/>
  <c r="M196" i="542" s="1"/>
  <c r="H196" i="542"/>
  <c r="K195" i="542" a="1"/>
  <c r="K195" i="542" s="1"/>
  <c r="M195" i="542" s="1"/>
  <c r="H195" i="542"/>
  <c r="K194" i="542" a="1"/>
  <c r="K194" i="542" s="1"/>
  <c r="M194" i="542" s="1"/>
  <c r="H194" i="542"/>
  <c r="K193" i="542" a="1"/>
  <c r="K193" i="542" s="1"/>
  <c r="M193" i="542" s="1"/>
  <c r="H193" i="542"/>
  <c r="V192" i="542"/>
  <c r="W192" i="542" s="1"/>
  <c r="N192" i="542"/>
  <c r="K192" i="542" a="1"/>
  <c r="K192" i="542" s="1"/>
  <c r="M192" i="542" s="1"/>
  <c r="J192" i="542" a="1"/>
  <c r="J192" i="542" s="1"/>
  <c r="H192" i="542"/>
  <c r="V191" i="542"/>
  <c r="W191" i="542" s="1"/>
  <c r="N191" i="542"/>
  <c r="K191" i="542" a="1"/>
  <c r="K191" i="542" s="1"/>
  <c r="M191" i="542" s="1"/>
  <c r="J191" i="542" a="1"/>
  <c r="J191" i="542" s="1"/>
  <c r="H191" i="542"/>
  <c r="V190" i="542"/>
  <c r="W190" i="542" s="1"/>
  <c r="N190" i="542"/>
  <c r="K190" i="542" a="1"/>
  <c r="K190" i="542" s="1"/>
  <c r="M190" i="542" s="1"/>
  <c r="J190" i="542" a="1"/>
  <c r="J190" i="542" s="1"/>
  <c r="H190" i="542"/>
  <c r="N189" i="542"/>
  <c r="K189" i="542" a="1"/>
  <c r="K189" i="542" s="1"/>
  <c r="M189" i="542" s="1"/>
  <c r="J189" i="542" a="1"/>
  <c r="J189" i="542" s="1"/>
  <c r="H189" i="542"/>
  <c r="N188" i="542"/>
  <c r="K188" i="542" a="1"/>
  <c r="K188" i="542" s="1"/>
  <c r="M188" i="542" s="1"/>
  <c r="J188" i="542" a="1"/>
  <c r="J188" i="542" s="1"/>
  <c r="H188" i="542"/>
  <c r="V187" i="542"/>
  <c r="W187" i="542" s="1"/>
  <c r="N187" i="542"/>
  <c r="K187" i="542" a="1"/>
  <c r="K187" i="542" s="1"/>
  <c r="M187" i="542" s="1"/>
  <c r="J187" i="542" a="1"/>
  <c r="J187" i="542" s="1"/>
  <c r="H187" i="542"/>
  <c r="V186" i="542"/>
  <c r="W186" i="542" s="1"/>
  <c r="N186" i="542"/>
  <c r="K186" i="542" a="1"/>
  <c r="K186" i="542" s="1"/>
  <c r="M186" i="542" s="1"/>
  <c r="J186" i="542" a="1"/>
  <c r="J186" i="542" s="1"/>
  <c r="H186" i="542"/>
  <c r="N185" i="542"/>
  <c r="K185" i="542" a="1"/>
  <c r="K185" i="542" s="1"/>
  <c r="M185" i="542" s="1"/>
  <c r="H185" i="542"/>
  <c r="N184" i="542"/>
  <c r="K184" i="542" a="1"/>
  <c r="K184" i="542" s="1"/>
  <c r="M184" i="542" s="1"/>
  <c r="H184" i="542"/>
  <c r="V183" i="542"/>
  <c r="W183" i="542" s="1"/>
  <c r="N183" i="542"/>
  <c r="K183" i="542" a="1"/>
  <c r="K183" i="542" s="1"/>
  <c r="M183" i="542" s="1"/>
  <c r="J183" i="542" a="1"/>
  <c r="J183" i="542" s="1"/>
  <c r="H183" i="542"/>
  <c r="V182" i="542"/>
  <c r="W182" i="542" s="1"/>
  <c r="N182" i="542"/>
  <c r="K182" i="542" a="1"/>
  <c r="K182" i="542" s="1"/>
  <c r="M182" i="542" s="1"/>
  <c r="J182" i="542" a="1"/>
  <c r="J182" i="542" s="1"/>
  <c r="H182" i="542"/>
  <c r="V181" i="542"/>
  <c r="W181" i="542" s="1"/>
  <c r="N181" i="542"/>
  <c r="K181" i="542" a="1"/>
  <c r="K181" i="542" s="1"/>
  <c r="M181" i="542" s="1"/>
  <c r="J181" i="542" a="1"/>
  <c r="J181" i="542" s="1"/>
  <c r="H181" i="542"/>
  <c r="V180" i="542"/>
  <c r="W180" i="542" s="1"/>
  <c r="N180" i="542"/>
  <c r="K180" i="542" a="1"/>
  <c r="K180" i="542" s="1"/>
  <c r="M180" i="542" s="1"/>
  <c r="J180" i="542" a="1"/>
  <c r="J180" i="542" s="1"/>
  <c r="H180" i="542"/>
  <c r="V179" i="542"/>
  <c r="W179" i="542" s="1"/>
  <c r="N179" i="542"/>
  <c r="K179" i="542" a="1"/>
  <c r="K179" i="542" s="1"/>
  <c r="M179" i="542" s="1"/>
  <c r="J179" i="542" a="1"/>
  <c r="J179" i="542" s="1"/>
  <c r="H179" i="542"/>
  <c r="V178" i="542"/>
  <c r="N178" i="542"/>
  <c r="K178" i="542" a="1"/>
  <c r="K178" i="542" s="1"/>
  <c r="J178" i="542" a="1"/>
  <c r="J178" i="542" s="1"/>
  <c r="H178" i="542"/>
  <c r="X171" i="542"/>
  <c r="Q529" i="542" s="1"/>
  <c r="X170" i="542"/>
  <c r="Q528" i="542" s="1"/>
  <c r="G170" i="542"/>
  <c r="C170" i="542"/>
  <c r="X169" i="542"/>
  <c r="Q527" i="542" s="1"/>
  <c r="I169" i="542"/>
  <c r="E169" i="542"/>
  <c r="I168" i="542"/>
  <c r="E168" i="542"/>
  <c r="I167" i="542"/>
  <c r="E167" i="542"/>
  <c r="X166" i="542"/>
  <c r="Q524" i="542" s="1"/>
  <c r="I166" i="542"/>
  <c r="E166" i="542"/>
  <c r="AA163" i="542"/>
  <c r="Z163" i="542"/>
  <c r="Y163" i="542"/>
  <c r="X163" i="542"/>
  <c r="U163" i="542"/>
  <c r="T163" i="542"/>
  <c r="S163" i="542"/>
  <c r="R163" i="542"/>
  <c r="Q163" i="542"/>
  <c r="P163" i="542"/>
  <c r="O163" i="542"/>
  <c r="I163" i="542"/>
  <c r="G163" i="542"/>
  <c r="C529" i="542" s="1"/>
  <c r="H162" i="542"/>
  <c r="H161" i="542"/>
  <c r="H160" i="542"/>
  <c r="V159" i="542"/>
  <c r="W159" i="542" s="1"/>
  <c r="N159" i="542"/>
  <c r="K159" i="542" a="1"/>
  <c r="K159" i="542" s="1"/>
  <c r="J159" i="542" a="1"/>
  <c r="J159" i="542" s="1"/>
  <c r="H159" i="542"/>
  <c r="D159" i="542"/>
  <c r="V158" i="542"/>
  <c r="W158" i="542" s="1"/>
  <c r="N158" i="542"/>
  <c r="K158" i="542" a="1"/>
  <c r="K158" i="542" s="1"/>
  <c r="M158" i="542" s="1"/>
  <c r="J158" i="542" a="1"/>
  <c r="J158" i="542" s="1"/>
  <c r="H158" i="542"/>
  <c r="H157" i="542"/>
  <c r="H156" i="542"/>
  <c r="V155" i="542"/>
  <c r="W155" i="542" s="1"/>
  <c r="N155" i="542"/>
  <c r="K155" i="542" a="1"/>
  <c r="K155" i="542" s="1"/>
  <c r="M155" i="542" s="1"/>
  <c r="J155" i="542" a="1"/>
  <c r="J155" i="542" s="1"/>
  <c r="H155" i="542"/>
  <c r="V154" i="542"/>
  <c r="W154" i="542" s="1"/>
  <c r="N154" i="542"/>
  <c r="K154" i="542" a="1"/>
  <c r="K154" i="542" s="1"/>
  <c r="M154" i="542" s="1"/>
  <c r="J154" i="542" a="1"/>
  <c r="J154" i="542" s="1"/>
  <c r="H154" i="542"/>
  <c r="H153" i="542"/>
  <c r="V152" i="542"/>
  <c r="W152" i="542" s="1"/>
  <c r="N152" i="542"/>
  <c r="K152" i="542" a="1"/>
  <c r="K152" i="542" s="1"/>
  <c r="M152" i="542" s="1"/>
  <c r="J152" i="542" a="1"/>
  <c r="J152" i="542" s="1"/>
  <c r="H152" i="542"/>
  <c r="V151" i="542"/>
  <c r="W151" i="542" s="1"/>
  <c r="N151" i="542"/>
  <c r="K151" i="542" a="1"/>
  <c r="K151" i="542" s="1"/>
  <c r="M151" i="542" s="1"/>
  <c r="J151" i="542" a="1"/>
  <c r="J151" i="542" s="1"/>
  <c r="H151" i="542"/>
  <c r="V150" i="542"/>
  <c r="W150" i="542" s="1"/>
  <c r="N150" i="542"/>
  <c r="K150" i="542" a="1"/>
  <c r="K150" i="542" s="1"/>
  <c r="M150" i="542" s="1"/>
  <c r="J150" i="542" a="1"/>
  <c r="J150" i="542" s="1"/>
  <c r="H150" i="542"/>
  <c r="V149" i="542"/>
  <c r="W149" i="542" s="1"/>
  <c r="N149" i="542"/>
  <c r="K149" i="542" a="1"/>
  <c r="K149" i="542" s="1"/>
  <c r="J149" i="542" a="1"/>
  <c r="J149" i="542" s="1"/>
  <c r="H149" i="542"/>
  <c r="AA148" i="542"/>
  <c r="Z148" i="542"/>
  <c r="Y148" i="542"/>
  <c r="X148" i="542"/>
  <c r="U148" i="542"/>
  <c r="T148" i="542"/>
  <c r="S148" i="542"/>
  <c r="Q148" i="542"/>
  <c r="P148" i="542"/>
  <c r="O148" i="542"/>
  <c r="I148" i="542"/>
  <c r="G148" i="542"/>
  <c r="C528" i="542" s="1"/>
  <c r="V147" i="542"/>
  <c r="W147" i="542" s="1"/>
  <c r="N147" i="542"/>
  <c r="K147" i="542" a="1"/>
  <c r="K147" i="542" s="1"/>
  <c r="M147" i="542" s="1"/>
  <c r="J147" i="542" a="1"/>
  <c r="J147" i="542" s="1"/>
  <c r="H147" i="542"/>
  <c r="K145" i="542" a="1"/>
  <c r="K145" i="542" s="1"/>
  <c r="H145" i="542"/>
  <c r="K144" i="542" a="1"/>
  <c r="K144" i="542" s="1"/>
  <c r="H144" i="542"/>
  <c r="K143" i="542" a="1"/>
  <c r="K143" i="542" s="1"/>
  <c r="H143" i="542"/>
  <c r="V142" i="542"/>
  <c r="W142" i="542" s="1"/>
  <c r="N142" i="542"/>
  <c r="K142" i="542" a="1"/>
  <c r="K142" i="542" s="1"/>
  <c r="M142" i="542" s="1"/>
  <c r="J142" i="542" a="1"/>
  <c r="J142" i="542" s="1"/>
  <c r="H142" i="542"/>
  <c r="V141" i="542"/>
  <c r="W141" i="542" s="1"/>
  <c r="N141" i="542"/>
  <c r="K141" i="542" a="1"/>
  <c r="K141" i="542" s="1"/>
  <c r="M141" i="542" s="1"/>
  <c r="J141" i="542" a="1"/>
  <c r="J141" i="542" s="1"/>
  <c r="H141" i="542"/>
  <c r="V140" i="542"/>
  <c r="W140" i="542" s="1"/>
  <c r="N140" i="542"/>
  <c r="K140" i="542" a="1"/>
  <c r="K140" i="542" s="1"/>
  <c r="M140" i="542" s="1"/>
  <c r="J140" i="542" a="1"/>
  <c r="J140" i="542" s="1"/>
  <c r="H140" i="542"/>
  <c r="V139" i="542"/>
  <c r="W139" i="542" s="1"/>
  <c r="N139" i="542"/>
  <c r="K139" i="542" a="1"/>
  <c r="K139" i="542" s="1"/>
  <c r="M139" i="542" s="1"/>
  <c r="J139" i="542" a="1"/>
  <c r="J139" i="542" s="1"/>
  <c r="H139" i="542"/>
  <c r="V138" i="542"/>
  <c r="W138" i="542" s="1"/>
  <c r="N138" i="542"/>
  <c r="K138" i="542" a="1"/>
  <c r="K138" i="542" s="1"/>
  <c r="M138" i="542" s="1"/>
  <c r="J138" i="542" a="1"/>
  <c r="J138" i="542" s="1"/>
  <c r="H138" i="542"/>
  <c r="AA137" i="542"/>
  <c r="Z137" i="542"/>
  <c r="Y137" i="542"/>
  <c r="X137" i="542"/>
  <c r="U137" i="542"/>
  <c r="T137" i="542"/>
  <c r="S137" i="542"/>
  <c r="Q137" i="542"/>
  <c r="P137" i="542"/>
  <c r="O137" i="542"/>
  <c r="I137" i="542"/>
  <c r="G137" i="542"/>
  <c r="C527" i="542" s="1"/>
  <c r="V136" i="542"/>
  <c r="W136" i="542" s="1"/>
  <c r="N136" i="542"/>
  <c r="K136" i="542" a="1"/>
  <c r="K136" i="542" s="1"/>
  <c r="M136" i="542" s="1"/>
  <c r="J136" i="542" a="1"/>
  <c r="J136" i="542" s="1"/>
  <c r="H136" i="542"/>
  <c r="V135" i="542"/>
  <c r="W135" i="542" s="1"/>
  <c r="N135" i="542"/>
  <c r="K135" i="542" a="1"/>
  <c r="K135" i="542" s="1"/>
  <c r="M135" i="542" s="1"/>
  <c r="J135" i="542" a="1"/>
  <c r="J135" i="542" s="1"/>
  <c r="H135" i="542"/>
  <c r="V134" i="542"/>
  <c r="W134" i="542" s="1"/>
  <c r="N134" i="542"/>
  <c r="K134" i="542" a="1"/>
  <c r="K134" i="542" s="1"/>
  <c r="M134" i="542" s="1"/>
  <c r="J134" i="542" a="1"/>
  <c r="J134" i="542" s="1"/>
  <c r="H134" i="542"/>
  <c r="V133" i="542"/>
  <c r="W133" i="542" s="1"/>
  <c r="N133" i="542"/>
  <c r="K133" i="542" a="1"/>
  <c r="K133" i="542" s="1"/>
  <c r="M133" i="542" s="1"/>
  <c r="J133" i="542" a="1"/>
  <c r="J133" i="542" s="1"/>
  <c r="H133" i="542"/>
  <c r="V132" i="542"/>
  <c r="W132" i="542" s="1"/>
  <c r="N132" i="542"/>
  <c r="K132" i="542" a="1"/>
  <c r="K132" i="542" s="1"/>
  <c r="M132" i="542" s="1"/>
  <c r="J132" i="542" a="1"/>
  <c r="J132" i="542" s="1"/>
  <c r="H132" i="542"/>
  <c r="V131" i="542"/>
  <c r="W131" i="542" s="1"/>
  <c r="N131" i="542"/>
  <c r="K131" i="542" a="1"/>
  <c r="K131" i="542" s="1"/>
  <c r="M131" i="542" s="1"/>
  <c r="J131" i="542" a="1"/>
  <c r="J131" i="542" s="1"/>
  <c r="H131" i="542"/>
  <c r="V130" i="542"/>
  <c r="W130" i="542" s="1"/>
  <c r="N130" i="542"/>
  <c r="K130" i="542" a="1"/>
  <c r="K130" i="542" s="1"/>
  <c r="M130" i="542" s="1"/>
  <c r="J130" i="542" a="1"/>
  <c r="J130" i="542" s="1"/>
  <c r="H130" i="542"/>
  <c r="V129" i="542"/>
  <c r="W129" i="542" s="1"/>
  <c r="N129" i="542"/>
  <c r="K129" i="542" a="1"/>
  <c r="K129" i="542" s="1"/>
  <c r="M129" i="542" s="1"/>
  <c r="J129" i="542" a="1"/>
  <c r="J129" i="542" s="1"/>
  <c r="H129" i="542"/>
  <c r="V128" i="542"/>
  <c r="W128" i="542" s="1"/>
  <c r="N128" i="542"/>
  <c r="K128" i="542" a="1"/>
  <c r="K128" i="542" s="1"/>
  <c r="M128" i="542" s="1"/>
  <c r="J128" i="542" a="1"/>
  <c r="J128" i="542" s="1"/>
  <c r="H128" i="542"/>
  <c r="V127" i="542"/>
  <c r="W127" i="542" s="1"/>
  <c r="N127" i="542"/>
  <c r="K127" i="542" a="1"/>
  <c r="K127" i="542" s="1"/>
  <c r="M127" i="542" s="1"/>
  <c r="J127" i="542" a="1"/>
  <c r="J127" i="542" s="1"/>
  <c r="H127" i="542"/>
  <c r="V126" i="542"/>
  <c r="W126" i="542" s="1"/>
  <c r="N126" i="542"/>
  <c r="K126" i="542" a="1"/>
  <c r="K126" i="542" s="1"/>
  <c r="M126" i="542" s="1"/>
  <c r="J126" i="542" a="1"/>
  <c r="J126" i="542" s="1"/>
  <c r="H126" i="542"/>
  <c r="V125" i="542"/>
  <c r="W125" i="542" s="1"/>
  <c r="N125" i="542"/>
  <c r="K125" i="542" a="1"/>
  <c r="K125" i="542" s="1"/>
  <c r="M125" i="542" s="1"/>
  <c r="J125" i="542" a="1"/>
  <c r="J125" i="542" s="1"/>
  <c r="H125" i="542"/>
  <c r="V124" i="542"/>
  <c r="W124" i="542" s="1"/>
  <c r="N124" i="542"/>
  <c r="K124" i="542" a="1"/>
  <c r="K124" i="542" s="1"/>
  <c r="M124" i="542" s="1"/>
  <c r="J124" i="542" a="1"/>
  <c r="J124" i="542" s="1"/>
  <c r="H124" i="542"/>
  <c r="V123" i="542"/>
  <c r="W123" i="542" s="1"/>
  <c r="N123" i="542"/>
  <c r="K123" i="542" a="1"/>
  <c r="K123" i="542" s="1"/>
  <c r="M123" i="542" s="1"/>
  <c r="J123" i="542" a="1"/>
  <c r="J123" i="542" s="1"/>
  <c r="H123" i="542"/>
  <c r="V122" i="542"/>
  <c r="W122" i="542" s="1"/>
  <c r="N122" i="542"/>
  <c r="K122" i="542" a="1"/>
  <c r="K122" i="542" s="1"/>
  <c r="J122" i="542" a="1"/>
  <c r="J122" i="542" s="1"/>
  <c r="H122" i="542"/>
  <c r="AA121" i="542"/>
  <c r="Z121" i="542"/>
  <c r="Y121" i="542"/>
  <c r="X121" i="542"/>
  <c r="U121" i="542"/>
  <c r="T121" i="542"/>
  <c r="S121" i="542"/>
  <c r="R121" i="542"/>
  <c r="Q121" i="542"/>
  <c r="P121" i="542"/>
  <c r="O121" i="542"/>
  <c r="I121" i="542"/>
  <c r="G121" i="542"/>
  <c r="C526" i="542" s="1"/>
  <c r="V120" i="542"/>
  <c r="W120" i="542" s="1"/>
  <c r="N120" i="542"/>
  <c r="K120" i="542" a="1"/>
  <c r="K120" i="542" s="1"/>
  <c r="M120" i="542" s="1"/>
  <c r="J120" i="542" a="1"/>
  <c r="J120" i="542" s="1"/>
  <c r="H120" i="542"/>
  <c r="V119" i="542"/>
  <c r="W119" i="542" s="1"/>
  <c r="N119" i="542"/>
  <c r="K119" i="542" a="1"/>
  <c r="K119" i="542" s="1"/>
  <c r="M119" i="542" s="1"/>
  <c r="J119" i="542" a="1"/>
  <c r="J119" i="542" s="1"/>
  <c r="H119" i="542"/>
  <c r="V118" i="542"/>
  <c r="W118" i="542" s="1"/>
  <c r="N118" i="542"/>
  <c r="K118" i="542" a="1"/>
  <c r="K118" i="542" s="1"/>
  <c r="M118" i="542" s="1"/>
  <c r="J118" i="542" a="1"/>
  <c r="J118" i="542" s="1"/>
  <c r="H118" i="542"/>
  <c r="K117" i="542" a="1"/>
  <c r="K117" i="542" s="1"/>
  <c r="H117" i="542"/>
  <c r="K116" i="542" a="1"/>
  <c r="K116" i="542" s="1"/>
  <c r="H116" i="542"/>
  <c r="K115" i="542" a="1"/>
  <c r="K115" i="542" s="1"/>
  <c r="M115" i="542" s="1"/>
  <c r="H115" i="542"/>
  <c r="V114" i="542"/>
  <c r="W114" i="542" s="1"/>
  <c r="N114" i="542"/>
  <c r="K114" i="542" a="1"/>
  <c r="K114" i="542" s="1"/>
  <c r="M114" i="542" s="1"/>
  <c r="J114" i="542" a="1"/>
  <c r="J114" i="542" s="1"/>
  <c r="H114" i="542"/>
  <c r="V113" i="542"/>
  <c r="W113" i="542" s="1"/>
  <c r="N113" i="542"/>
  <c r="K113" i="542" a="1"/>
  <c r="K113" i="542" s="1"/>
  <c r="M113" i="542" s="1"/>
  <c r="J113" i="542" a="1"/>
  <c r="J113" i="542" s="1"/>
  <c r="H113" i="542"/>
  <c r="N112" i="542"/>
  <c r="K112" i="542" a="1"/>
  <c r="K112" i="542" s="1"/>
  <c r="M112" i="542" s="1"/>
  <c r="H112" i="542"/>
  <c r="N111" i="542"/>
  <c r="K111" i="542" a="1"/>
  <c r="K111" i="542" s="1"/>
  <c r="M111" i="542" s="1"/>
  <c r="H111" i="542"/>
  <c r="N110" i="542"/>
  <c r="K110" i="542" a="1"/>
  <c r="K110" i="542" s="1"/>
  <c r="M110" i="542" s="1"/>
  <c r="H110" i="542"/>
  <c r="N109" i="542"/>
  <c r="K109" i="542" a="1"/>
  <c r="K109" i="542" s="1"/>
  <c r="M109" i="542" s="1"/>
  <c r="H109" i="542"/>
  <c r="N108" i="542"/>
  <c r="K108" i="542" a="1"/>
  <c r="K108" i="542" s="1"/>
  <c r="M108" i="542" s="1"/>
  <c r="H108" i="542"/>
  <c r="N107" i="542"/>
  <c r="K107" i="542" a="1"/>
  <c r="K107" i="542" s="1"/>
  <c r="M107" i="542" s="1"/>
  <c r="H107" i="542"/>
  <c r="V106" i="542"/>
  <c r="W106" i="542" s="1"/>
  <c r="N106" i="542"/>
  <c r="K106" i="542" a="1"/>
  <c r="K106" i="542" s="1"/>
  <c r="M106" i="542" s="1"/>
  <c r="J106" i="542" a="1"/>
  <c r="J106" i="542" s="1"/>
  <c r="H106" i="542"/>
  <c r="V105" i="542"/>
  <c r="W105" i="542" s="1"/>
  <c r="N105" i="542"/>
  <c r="K105" i="542" a="1"/>
  <c r="K105" i="542" s="1"/>
  <c r="M105" i="542" s="1"/>
  <c r="J105" i="542" a="1"/>
  <c r="J105" i="542" s="1"/>
  <c r="H105" i="542"/>
  <c r="V104" i="542"/>
  <c r="W104" i="542" s="1"/>
  <c r="N104" i="542"/>
  <c r="K104" i="542" a="1"/>
  <c r="K104" i="542" s="1"/>
  <c r="M104" i="542" s="1"/>
  <c r="J104" i="542" a="1"/>
  <c r="J104" i="542" s="1"/>
  <c r="H104" i="542"/>
  <c r="V103" i="542"/>
  <c r="W103" i="542" s="1"/>
  <c r="N103" i="542"/>
  <c r="K103" i="542" a="1"/>
  <c r="K103" i="542" s="1"/>
  <c r="M103" i="542" s="1"/>
  <c r="J103" i="542" a="1"/>
  <c r="J103" i="542" s="1"/>
  <c r="H103" i="542"/>
  <c r="V102" i="542"/>
  <c r="W102" i="542" s="1"/>
  <c r="N102" i="542"/>
  <c r="K102" i="542" a="1"/>
  <c r="K102" i="542" s="1"/>
  <c r="M102" i="542" s="1"/>
  <c r="J102" i="542" a="1"/>
  <c r="J102" i="542" s="1"/>
  <c r="H102" i="542"/>
  <c r="V101" i="542"/>
  <c r="W101" i="542" s="1"/>
  <c r="N101" i="542"/>
  <c r="K101" i="542" a="1"/>
  <c r="K101" i="542" s="1"/>
  <c r="M101" i="542" s="1"/>
  <c r="J101" i="542" a="1"/>
  <c r="J101" i="542" s="1"/>
  <c r="H101" i="542"/>
  <c r="V100" i="542"/>
  <c r="W100" i="542" s="1"/>
  <c r="N100" i="542"/>
  <c r="K100" i="542" a="1"/>
  <c r="K100" i="542" s="1"/>
  <c r="M100" i="542" s="1"/>
  <c r="J100" i="542" a="1"/>
  <c r="J100" i="542" s="1"/>
  <c r="H100" i="542"/>
  <c r="V99" i="542"/>
  <c r="W99" i="542" s="1"/>
  <c r="N99" i="542"/>
  <c r="K99" i="542" a="1"/>
  <c r="K99" i="542" s="1"/>
  <c r="M99" i="542" s="1"/>
  <c r="J99" i="542" a="1"/>
  <c r="J99" i="542" s="1"/>
  <c r="H99" i="542"/>
  <c r="V98" i="542"/>
  <c r="W98" i="542" s="1"/>
  <c r="N98" i="542"/>
  <c r="K98" i="542" a="1"/>
  <c r="K98" i="542" s="1"/>
  <c r="M98" i="542" s="1"/>
  <c r="J98" i="542" a="1"/>
  <c r="J98" i="542" s="1"/>
  <c r="H98" i="542"/>
  <c r="V97" i="542"/>
  <c r="W97" i="542" s="1"/>
  <c r="N97" i="542"/>
  <c r="K97" i="542" a="1"/>
  <c r="K97" i="542" s="1"/>
  <c r="M97" i="542" s="1"/>
  <c r="J97" i="542" a="1"/>
  <c r="J97" i="542" s="1"/>
  <c r="H97" i="542"/>
  <c r="V96" i="542"/>
  <c r="W96" i="542" s="1"/>
  <c r="N96" i="542"/>
  <c r="K96" i="542" a="1"/>
  <c r="K96" i="542" s="1"/>
  <c r="M96" i="542" s="1"/>
  <c r="J96" i="542" a="1"/>
  <c r="J96" i="542" s="1"/>
  <c r="H96" i="542"/>
  <c r="V95" i="542"/>
  <c r="W95" i="542" s="1"/>
  <c r="N95" i="542"/>
  <c r="K95" i="542" a="1"/>
  <c r="K95" i="542" s="1"/>
  <c r="M95" i="542" s="1"/>
  <c r="J95" i="542" a="1"/>
  <c r="J95" i="542" s="1"/>
  <c r="H95" i="542"/>
  <c r="K94" i="542" a="1"/>
  <c r="K94" i="542" s="1"/>
  <c r="M94" i="542" s="1"/>
  <c r="H94" i="542"/>
  <c r="V93" i="542"/>
  <c r="W93" i="542" s="1"/>
  <c r="N93" i="542"/>
  <c r="K93" i="542" a="1"/>
  <c r="K93" i="542" s="1"/>
  <c r="M93" i="542" s="1"/>
  <c r="J93" i="542" a="1"/>
  <c r="J93" i="542" s="1"/>
  <c r="H93" i="542"/>
  <c r="V92" i="542"/>
  <c r="W92" i="542" s="1"/>
  <c r="N92" i="542"/>
  <c r="K92" i="542" a="1"/>
  <c r="K92" i="542" s="1"/>
  <c r="M92" i="542" s="1"/>
  <c r="J92" i="542" a="1"/>
  <c r="J92" i="542" s="1"/>
  <c r="H92" i="542"/>
  <c r="V91" i="542"/>
  <c r="W91" i="542" s="1"/>
  <c r="N91" i="542"/>
  <c r="K91" i="542" a="1"/>
  <c r="K91" i="542" s="1"/>
  <c r="M91" i="542" s="1"/>
  <c r="J91" i="542" a="1"/>
  <c r="J91" i="542" s="1"/>
  <c r="H91" i="542"/>
  <c r="V90" i="542"/>
  <c r="W90" i="542" s="1"/>
  <c r="N90" i="542"/>
  <c r="K90" i="542" a="1"/>
  <c r="K90" i="542" s="1"/>
  <c r="M90" i="542" s="1"/>
  <c r="J90" i="542" a="1"/>
  <c r="J90" i="542" s="1"/>
  <c r="H90" i="542"/>
  <c r="V89" i="542"/>
  <c r="W89" i="542" s="1"/>
  <c r="N89" i="542"/>
  <c r="K89" i="542" a="1"/>
  <c r="K89" i="542" s="1"/>
  <c r="M89" i="542" s="1"/>
  <c r="J89" i="542" a="1"/>
  <c r="J89" i="542" s="1"/>
  <c r="H89" i="542"/>
  <c r="V88" i="542"/>
  <c r="W88" i="542" s="1"/>
  <c r="N88" i="542"/>
  <c r="K88" i="542" a="1"/>
  <c r="K88" i="542" s="1"/>
  <c r="M88" i="542" s="1"/>
  <c r="J88" i="542" a="1"/>
  <c r="J88" i="542" s="1"/>
  <c r="H88" i="542"/>
  <c r="V87" i="542"/>
  <c r="N87" i="542"/>
  <c r="K87" i="542" a="1"/>
  <c r="K87" i="542" s="1"/>
  <c r="J87" i="542" a="1"/>
  <c r="J87" i="542" s="1"/>
  <c r="H87" i="542"/>
  <c r="AA86" i="542"/>
  <c r="Z86" i="542"/>
  <c r="Y86" i="542"/>
  <c r="X86" i="542"/>
  <c r="U86" i="542"/>
  <c r="T86" i="542"/>
  <c r="S86" i="542"/>
  <c r="R86" i="542"/>
  <c r="Q86" i="542"/>
  <c r="P86" i="542"/>
  <c r="O86" i="542"/>
  <c r="I86" i="542"/>
  <c r="G86" i="542"/>
  <c r="C525" i="542" s="1"/>
  <c r="K85" i="542" a="1"/>
  <c r="K85" i="542" s="1"/>
  <c r="H85" i="542"/>
  <c r="K84" i="542" a="1"/>
  <c r="K84" i="542" s="1"/>
  <c r="H84" i="542"/>
  <c r="K83" i="542" a="1"/>
  <c r="K83" i="542" s="1"/>
  <c r="H83" i="542"/>
  <c r="K82" i="542" a="1"/>
  <c r="K82" i="542" s="1"/>
  <c r="H82" i="542"/>
  <c r="K81" i="542" a="1"/>
  <c r="K81" i="542" s="1"/>
  <c r="H81" i="542"/>
  <c r="K80" i="542" a="1"/>
  <c r="K80" i="542" s="1"/>
  <c r="H80" i="542"/>
  <c r="K79" i="542" a="1"/>
  <c r="K79" i="542" s="1"/>
  <c r="M79" i="542" s="1"/>
  <c r="H79" i="542"/>
  <c r="K78" i="542" a="1"/>
  <c r="K78" i="542" s="1"/>
  <c r="M78" i="542" s="1"/>
  <c r="H78" i="542"/>
  <c r="K77" i="542" a="1"/>
  <c r="K77" i="542" s="1"/>
  <c r="M77" i="542" s="1"/>
  <c r="H77" i="542"/>
  <c r="K76" i="542" a="1"/>
  <c r="K76" i="542" s="1"/>
  <c r="M76" i="542" s="1"/>
  <c r="H76" i="542"/>
  <c r="W75" i="542"/>
  <c r="V75" i="542"/>
  <c r="N75" i="542"/>
  <c r="K75" i="542" a="1"/>
  <c r="K75" i="542" s="1"/>
  <c r="M75" i="542" s="1"/>
  <c r="J75" i="542" a="1"/>
  <c r="J75" i="542" s="1"/>
  <c r="H75" i="542"/>
  <c r="V74" i="542"/>
  <c r="W74" i="542" s="1"/>
  <c r="N74" i="542"/>
  <c r="K74" i="542" a="1"/>
  <c r="K74" i="542" s="1"/>
  <c r="M74" i="542" s="1"/>
  <c r="J74" i="542" a="1"/>
  <c r="J74" i="542" s="1"/>
  <c r="H74" i="542"/>
  <c r="V73" i="542"/>
  <c r="W73" i="542" s="1"/>
  <c r="N73" i="542"/>
  <c r="K73" i="542" a="1"/>
  <c r="K73" i="542" s="1"/>
  <c r="M73" i="542" s="1"/>
  <c r="J73" i="542" a="1"/>
  <c r="J73" i="542" s="1"/>
  <c r="H73" i="542"/>
  <c r="V72" i="542"/>
  <c r="W72" i="542" s="1"/>
  <c r="N72" i="542"/>
  <c r="K72" i="542" a="1"/>
  <c r="K72" i="542" s="1"/>
  <c r="M72" i="542" s="1"/>
  <c r="J72" i="542" a="1"/>
  <c r="J72" i="542" s="1"/>
  <c r="H72" i="542"/>
  <c r="H71" i="542"/>
  <c r="V70" i="542"/>
  <c r="W70" i="542" s="1"/>
  <c r="N70" i="542"/>
  <c r="K70" i="542" a="1"/>
  <c r="K70" i="542" s="1"/>
  <c r="M70" i="542" s="1"/>
  <c r="J70" i="542" a="1"/>
  <c r="J70" i="542" s="1"/>
  <c r="H70" i="542"/>
  <c r="V69" i="542"/>
  <c r="W69" i="542" s="1"/>
  <c r="N69" i="542"/>
  <c r="K69" i="542" a="1"/>
  <c r="K69" i="542" s="1"/>
  <c r="M69" i="542" s="1"/>
  <c r="J69" i="542" a="1"/>
  <c r="J69" i="542" s="1"/>
  <c r="H69" i="542"/>
  <c r="K68" i="542" a="1"/>
  <c r="K68" i="542" s="1"/>
  <c r="M68" i="542" s="1"/>
  <c r="H68" i="542"/>
  <c r="K67" i="542"/>
  <c r="K67" i="542" a="1"/>
  <c r="H67" i="542"/>
  <c r="V66" i="542"/>
  <c r="W66" i="542" s="1"/>
  <c r="N66" i="542"/>
  <c r="K66" i="542" a="1"/>
  <c r="K66" i="542" s="1"/>
  <c r="M66" i="542" s="1"/>
  <c r="J66" i="542" a="1"/>
  <c r="J66" i="542" s="1"/>
  <c r="H66" i="542"/>
  <c r="V65" i="542"/>
  <c r="W65" i="542" s="1"/>
  <c r="N65" i="542"/>
  <c r="K65" i="542" a="1"/>
  <c r="K65" i="542" s="1"/>
  <c r="M65" i="542" s="1"/>
  <c r="J65" i="542" a="1"/>
  <c r="J65" i="542" s="1"/>
  <c r="H65" i="542"/>
  <c r="V64" i="542"/>
  <c r="W64" i="542" s="1"/>
  <c r="N64" i="542"/>
  <c r="K64" i="542" a="1"/>
  <c r="K64" i="542" s="1"/>
  <c r="M64" i="542" s="1"/>
  <c r="J64" i="542" a="1"/>
  <c r="J64" i="542" s="1"/>
  <c r="H64" i="542"/>
  <c r="V63" i="542"/>
  <c r="W63" i="542" s="1"/>
  <c r="N63" i="542"/>
  <c r="K63" i="542" a="1"/>
  <c r="K63" i="542" s="1"/>
  <c r="M63" i="542" s="1"/>
  <c r="J63" i="542" a="1"/>
  <c r="J63" i="542" s="1"/>
  <c r="H63" i="542"/>
  <c r="V62" i="542"/>
  <c r="W62" i="542" s="1"/>
  <c r="N62" i="542"/>
  <c r="K62" i="542" a="1"/>
  <c r="K62" i="542" s="1"/>
  <c r="M62" i="542" s="1"/>
  <c r="J62" i="542" a="1"/>
  <c r="J62" i="542" s="1"/>
  <c r="H62" i="542"/>
  <c r="W61" i="542"/>
  <c r="V61" i="542"/>
  <c r="N61" i="542"/>
  <c r="K61" i="542" a="1"/>
  <c r="K61" i="542" s="1"/>
  <c r="M61" i="542" s="1"/>
  <c r="J61" i="542" a="1"/>
  <c r="J61" i="542" s="1"/>
  <c r="H61" i="542"/>
  <c r="V60" i="542"/>
  <c r="W60" i="542" s="1"/>
  <c r="N60" i="542"/>
  <c r="K60" i="542" a="1"/>
  <c r="K60" i="542" s="1"/>
  <c r="M60" i="542" s="1"/>
  <c r="J60" i="542" a="1"/>
  <c r="J60" i="542" s="1"/>
  <c r="H60" i="542"/>
  <c r="V59" i="542"/>
  <c r="W59" i="542" s="1"/>
  <c r="N59" i="542"/>
  <c r="K59" i="542" a="1"/>
  <c r="K59" i="542" s="1"/>
  <c r="M59" i="542" s="1"/>
  <c r="J59" i="542" a="1"/>
  <c r="J59" i="542" s="1"/>
  <c r="H59" i="542"/>
  <c r="V58" i="542"/>
  <c r="W58" i="542" s="1"/>
  <c r="N58" i="542"/>
  <c r="K58" i="542" a="1"/>
  <c r="K58" i="542" s="1"/>
  <c r="M58" i="542" s="1"/>
  <c r="J58" i="542" a="1"/>
  <c r="J58" i="542" s="1"/>
  <c r="H58" i="542"/>
  <c r="V57" i="542"/>
  <c r="W57" i="542" s="1"/>
  <c r="N57" i="542"/>
  <c r="K57" i="542" a="1"/>
  <c r="K57" i="542" s="1"/>
  <c r="M57" i="542" s="1"/>
  <c r="J57" i="542" a="1"/>
  <c r="J57" i="542" s="1"/>
  <c r="H57" i="542"/>
  <c r="K56" i="542" a="1"/>
  <c r="K56" i="542" s="1"/>
  <c r="M56" i="542" s="1"/>
  <c r="H56" i="542"/>
  <c r="K55" i="542" a="1"/>
  <c r="K55" i="542" s="1"/>
  <c r="M55" i="542" s="1"/>
  <c r="H55" i="542"/>
  <c r="K54" i="542" a="1"/>
  <c r="K54" i="542" s="1"/>
  <c r="M54" i="542" s="1"/>
  <c r="H54" i="542"/>
  <c r="K53" i="542" a="1"/>
  <c r="K53" i="542" s="1"/>
  <c r="M53" i="542" s="1"/>
  <c r="H53" i="542"/>
  <c r="N52" i="542"/>
  <c r="K52" i="542" a="1"/>
  <c r="K52" i="542" s="1"/>
  <c r="M52" i="542" s="1"/>
  <c r="H52" i="542"/>
  <c r="N51" i="542"/>
  <c r="K51" i="542" a="1"/>
  <c r="K51" i="542" s="1"/>
  <c r="M51" i="542" s="1"/>
  <c r="H51" i="542"/>
  <c r="N50" i="542"/>
  <c r="K50" i="542" a="1"/>
  <c r="K50" i="542" s="1"/>
  <c r="M50" i="542" s="1"/>
  <c r="H50" i="542"/>
  <c r="N49" i="542"/>
  <c r="K49" i="542" a="1"/>
  <c r="K49" i="542" s="1"/>
  <c r="M49" i="542" s="1"/>
  <c r="H49" i="542"/>
  <c r="V48" i="542"/>
  <c r="W48" i="542" s="1"/>
  <c r="N48" i="542"/>
  <c r="K48" i="542" a="1"/>
  <c r="K48" i="542" s="1"/>
  <c r="M48" i="542" s="1"/>
  <c r="J48" i="542" a="1"/>
  <c r="J48" i="542" s="1"/>
  <c r="H48" i="542"/>
  <c r="V47" i="542"/>
  <c r="W47" i="542" s="1"/>
  <c r="N47" i="542"/>
  <c r="K47" i="542" a="1"/>
  <c r="K47" i="542" s="1"/>
  <c r="M47" i="542" s="1"/>
  <c r="J47" i="542" a="1"/>
  <c r="J47" i="542" s="1"/>
  <c r="H47" i="542"/>
  <c r="V46" i="542"/>
  <c r="W46" i="542" s="1"/>
  <c r="N46" i="542"/>
  <c r="K46" i="542" a="1"/>
  <c r="K46" i="542" s="1"/>
  <c r="M46" i="542" s="1"/>
  <c r="J46" i="542" a="1"/>
  <c r="J46" i="542" s="1"/>
  <c r="H46" i="542"/>
  <c r="V45" i="542"/>
  <c r="W45" i="542" s="1"/>
  <c r="N45" i="542"/>
  <c r="K45" i="542" a="1"/>
  <c r="K45" i="542" s="1"/>
  <c r="M45" i="542" s="1"/>
  <c r="J45" i="542" a="1"/>
  <c r="J45" i="542" s="1"/>
  <c r="H45" i="542"/>
  <c r="V44" i="542"/>
  <c r="W44" i="542" s="1"/>
  <c r="N44" i="542"/>
  <c r="K44" i="542" a="1"/>
  <c r="K44" i="542" s="1"/>
  <c r="M44" i="542" s="1"/>
  <c r="J44" i="542" a="1"/>
  <c r="J44" i="542" s="1"/>
  <c r="H44" i="542"/>
  <c r="V43" i="542"/>
  <c r="W43" i="542" s="1"/>
  <c r="N43" i="542"/>
  <c r="K43" i="542" a="1"/>
  <c r="K43" i="542" s="1"/>
  <c r="M43" i="542" s="1"/>
  <c r="J43" i="542" a="1"/>
  <c r="J43" i="542" s="1"/>
  <c r="H43" i="542"/>
  <c r="V42" i="542"/>
  <c r="W42" i="542" s="1"/>
  <c r="N42" i="542"/>
  <c r="K42" i="542" a="1"/>
  <c r="K42" i="542" s="1"/>
  <c r="M42" i="542" s="1"/>
  <c r="J42" i="542" a="1"/>
  <c r="J42" i="542" s="1"/>
  <c r="H42" i="542"/>
  <c r="V41" i="542"/>
  <c r="W41" i="542" s="1"/>
  <c r="N41" i="542"/>
  <c r="K41" i="542" a="1"/>
  <c r="K41" i="542" s="1"/>
  <c r="M41" i="542" s="1"/>
  <c r="J41" i="542" a="1"/>
  <c r="J41" i="542" s="1"/>
  <c r="H41" i="542"/>
  <c r="V40" i="542"/>
  <c r="W40" i="542" s="1"/>
  <c r="N40" i="542"/>
  <c r="K40" i="542" a="1"/>
  <c r="K40" i="542" s="1"/>
  <c r="M40" i="542" s="1"/>
  <c r="J40" i="542" a="1"/>
  <c r="J40" i="542" s="1"/>
  <c r="H40" i="542"/>
  <c r="V39" i="542"/>
  <c r="W39" i="542" s="1"/>
  <c r="N39" i="542"/>
  <c r="K39" i="542" a="1"/>
  <c r="K39" i="542" s="1"/>
  <c r="M39" i="542" s="1"/>
  <c r="J39" i="542" a="1"/>
  <c r="J39" i="542" s="1"/>
  <c r="H39" i="542"/>
  <c r="V38" i="542"/>
  <c r="W38" i="542" s="1"/>
  <c r="N38" i="542"/>
  <c r="K38" i="542" a="1"/>
  <c r="K38" i="542" s="1"/>
  <c r="M38" i="542" s="1"/>
  <c r="J38" i="542" a="1"/>
  <c r="J38" i="542" s="1"/>
  <c r="H38" i="542"/>
  <c r="V37" i="542"/>
  <c r="W37" i="542" s="1"/>
  <c r="N37" i="542"/>
  <c r="K37" i="542" a="1"/>
  <c r="K37" i="542" s="1"/>
  <c r="M37" i="542" s="1"/>
  <c r="J37" i="542" a="1"/>
  <c r="J37" i="542" s="1"/>
  <c r="H37" i="542"/>
  <c r="H36" i="542"/>
  <c r="H35" i="542"/>
  <c r="H34" i="542"/>
  <c r="V33" i="542"/>
  <c r="W33" i="542" s="1"/>
  <c r="N33" i="542"/>
  <c r="K33" i="542" a="1"/>
  <c r="K33" i="542" s="1"/>
  <c r="M33" i="542" s="1"/>
  <c r="J33" i="542" a="1"/>
  <c r="J33" i="542" s="1"/>
  <c r="H33" i="542"/>
  <c r="V32" i="542"/>
  <c r="W32" i="542" s="1"/>
  <c r="N32" i="542"/>
  <c r="K32" i="542" a="1"/>
  <c r="K32" i="542" s="1"/>
  <c r="M32" i="542" s="1"/>
  <c r="J32" i="542" a="1"/>
  <c r="J32" i="542" s="1"/>
  <c r="H32" i="542"/>
  <c r="V31" i="542"/>
  <c r="W31" i="542" s="1"/>
  <c r="N31" i="542"/>
  <c r="K31" i="542" a="1"/>
  <c r="K31" i="542" s="1"/>
  <c r="M31" i="542" s="1"/>
  <c r="J31" i="542" a="1"/>
  <c r="J31" i="542" s="1"/>
  <c r="H31" i="542"/>
  <c r="K30" i="542" a="1"/>
  <c r="K30" i="542" s="1"/>
  <c r="H30" i="542"/>
  <c r="V29" i="542"/>
  <c r="N29" i="542"/>
  <c r="K29" i="542" a="1"/>
  <c r="K29" i="542" s="1"/>
  <c r="J29" i="542" a="1"/>
  <c r="J29" i="542" s="1"/>
  <c r="H29" i="542"/>
  <c r="AA28" i="542"/>
  <c r="Z28" i="542"/>
  <c r="Z164" i="542" s="1"/>
  <c r="Y28" i="542"/>
  <c r="X28" i="542"/>
  <c r="X164" i="542" s="1"/>
  <c r="U28" i="542"/>
  <c r="T28" i="542"/>
  <c r="T164" i="542" s="1"/>
  <c r="S28" i="542"/>
  <c r="R28" i="542"/>
  <c r="R164" i="542" s="1"/>
  <c r="Q28" i="542"/>
  <c r="Q164" i="542" s="1"/>
  <c r="P28" i="542"/>
  <c r="X167" i="542" s="1"/>
  <c r="O28" i="542"/>
  <c r="O164" i="542" s="1"/>
  <c r="I28" i="542"/>
  <c r="I164" i="542" s="1"/>
  <c r="B172" i="542" s="1"/>
  <c r="G28" i="542"/>
  <c r="C524" i="542" s="1"/>
  <c r="V27" i="542"/>
  <c r="W27" i="542" s="1"/>
  <c r="N27" i="542"/>
  <c r="K27" i="542" a="1"/>
  <c r="K27" i="542" s="1"/>
  <c r="M27" i="542" s="1"/>
  <c r="J27" i="542" a="1"/>
  <c r="J27" i="542" s="1"/>
  <c r="H27" i="542"/>
  <c r="V26" i="542"/>
  <c r="W26" i="542" s="1"/>
  <c r="N26" i="542"/>
  <c r="K26" i="542" a="1"/>
  <c r="K26" i="542" s="1"/>
  <c r="M26" i="542" s="1"/>
  <c r="J26" i="542" a="1"/>
  <c r="J26" i="542" s="1"/>
  <c r="H26" i="542"/>
  <c r="K25" i="542" a="1"/>
  <c r="K25" i="542" s="1"/>
  <c r="M25" i="542" s="1"/>
  <c r="J25" i="542" a="1"/>
  <c r="J25" i="542" s="1"/>
  <c r="H25" i="542"/>
  <c r="K24" i="542" a="1"/>
  <c r="K24" i="542" s="1"/>
  <c r="M24" i="542" s="1"/>
  <c r="J24" i="542" a="1"/>
  <c r="J24" i="542" s="1"/>
  <c r="H24" i="542"/>
  <c r="K23" i="542" a="1"/>
  <c r="K23" i="542" s="1"/>
  <c r="M23" i="542" s="1"/>
  <c r="J23" i="542" a="1"/>
  <c r="J23" i="542" s="1"/>
  <c r="H23" i="542"/>
  <c r="K22" i="542" a="1"/>
  <c r="K22" i="542" s="1"/>
  <c r="M22" i="542" s="1"/>
  <c r="J22" i="542" a="1"/>
  <c r="J22" i="542" s="1"/>
  <c r="H22" i="542"/>
  <c r="V21" i="542"/>
  <c r="W21" i="542" s="1"/>
  <c r="N21" i="542"/>
  <c r="K21" i="542" a="1"/>
  <c r="K21" i="542" s="1"/>
  <c r="M21" i="542" s="1"/>
  <c r="J21" i="542" a="1"/>
  <c r="J21" i="542" s="1"/>
  <c r="H21" i="542"/>
  <c r="V20" i="542"/>
  <c r="W20" i="542" s="1"/>
  <c r="N20" i="542"/>
  <c r="K20" i="542" a="1"/>
  <c r="K20" i="542" s="1"/>
  <c r="M20" i="542" s="1"/>
  <c r="J20" i="542" a="1"/>
  <c r="J20" i="542" s="1"/>
  <c r="H20" i="542"/>
  <c r="V19" i="542"/>
  <c r="W19" i="542" s="1"/>
  <c r="N19" i="542"/>
  <c r="K19" i="542" a="1"/>
  <c r="K19" i="542" s="1"/>
  <c r="M19" i="542" s="1"/>
  <c r="H19" i="542"/>
  <c r="N18" i="542"/>
  <c r="K18" i="542" a="1"/>
  <c r="K18" i="542" s="1"/>
  <c r="M18" i="542" s="1"/>
  <c r="J18" i="542" a="1"/>
  <c r="J18" i="542" s="1"/>
  <c r="H18" i="542"/>
  <c r="N17" i="542"/>
  <c r="K17" i="542" a="1"/>
  <c r="K17" i="542" s="1"/>
  <c r="M17" i="542" s="1"/>
  <c r="J17" i="542" a="1"/>
  <c r="J17" i="542" s="1"/>
  <c r="H17" i="542"/>
  <c r="W16" i="542"/>
  <c r="V16" i="542"/>
  <c r="N16" i="542"/>
  <c r="K16" i="542" a="1"/>
  <c r="K16" i="542" s="1"/>
  <c r="M16" i="542" s="1"/>
  <c r="J16" i="542" a="1"/>
  <c r="J16" i="542" s="1"/>
  <c r="H16" i="542"/>
  <c r="V15" i="542"/>
  <c r="W15" i="542" s="1"/>
  <c r="N15" i="542"/>
  <c r="K15" i="542" a="1"/>
  <c r="K15" i="542" s="1"/>
  <c r="M15" i="542" s="1"/>
  <c r="J15" i="542" a="1"/>
  <c r="J15" i="542" s="1"/>
  <c r="H15" i="542"/>
  <c r="N14" i="542"/>
  <c r="K14" i="542"/>
  <c r="M14" i="542" s="1"/>
  <c r="K14" i="542" a="1"/>
  <c r="H14" i="542"/>
  <c r="N13" i="542"/>
  <c r="K13" i="542" a="1"/>
  <c r="K13" i="542" s="1"/>
  <c r="M13" i="542" s="1"/>
  <c r="H13" i="542"/>
  <c r="V12" i="542"/>
  <c r="W12" i="542" s="1"/>
  <c r="N12" i="542"/>
  <c r="K12" i="542" a="1"/>
  <c r="K12" i="542" s="1"/>
  <c r="M12" i="542" s="1"/>
  <c r="J12" i="542" a="1"/>
  <c r="J12" i="542" s="1"/>
  <c r="H12" i="542"/>
  <c r="V11" i="542"/>
  <c r="W11" i="542" s="1"/>
  <c r="N11" i="542"/>
  <c r="K11" i="542" a="1"/>
  <c r="K11" i="542" s="1"/>
  <c r="M11" i="542" s="1"/>
  <c r="J11" i="542" a="1"/>
  <c r="J11" i="542" s="1"/>
  <c r="H11" i="542"/>
  <c r="V10" i="542"/>
  <c r="W10" i="542" s="1"/>
  <c r="N10" i="542"/>
  <c r="K10" i="542"/>
  <c r="M10" i="542" s="1"/>
  <c r="K10" i="542" a="1"/>
  <c r="J10" i="542"/>
  <c r="J10" i="542" a="1"/>
  <c r="H10" i="542"/>
  <c r="V9" i="542"/>
  <c r="W9" i="542" s="1"/>
  <c r="N9" i="542"/>
  <c r="K9" i="542" a="1"/>
  <c r="K9" i="542" s="1"/>
  <c r="M9" i="542" s="1"/>
  <c r="J9" i="542" a="1"/>
  <c r="J9" i="542" s="1"/>
  <c r="H9" i="542"/>
  <c r="V8" i="542"/>
  <c r="W8" i="542" s="1"/>
  <c r="N8" i="542"/>
  <c r="K8" i="542" a="1"/>
  <c r="K8" i="542" s="1"/>
  <c r="M8" i="542" s="1"/>
  <c r="J8" i="542" a="1"/>
  <c r="J8" i="542" s="1"/>
  <c r="H8" i="542"/>
  <c r="V7" i="542"/>
  <c r="N7" i="542"/>
  <c r="K7" i="542" a="1"/>
  <c r="K7" i="542" s="1"/>
  <c r="J7" i="542" a="1"/>
  <c r="J7" i="542" s="1"/>
  <c r="H7" i="542"/>
  <c r="P536" i="541"/>
  <c r="O536" i="541"/>
  <c r="N536" i="541"/>
  <c r="M536" i="541"/>
  <c r="L536" i="541"/>
  <c r="K536" i="541"/>
  <c r="I536" i="541"/>
  <c r="H536" i="541"/>
  <c r="G536" i="541"/>
  <c r="F536" i="541"/>
  <c r="E536" i="541"/>
  <c r="G517" i="541"/>
  <c r="N517" i="541" s="1"/>
  <c r="X515" i="541"/>
  <c r="X514" i="541"/>
  <c r="X513" i="541"/>
  <c r="G513" i="541"/>
  <c r="C513" i="541"/>
  <c r="X512" i="541"/>
  <c r="I512" i="541"/>
  <c r="E512" i="541"/>
  <c r="K512" i="541" s="1"/>
  <c r="M512" i="541" s="1"/>
  <c r="X511" i="541"/>
  <c r="I511" i="541"/>
  <c r="E511" i="541"/>
  <c r="I510" i="541"/>
  <c r="E510" i="541"/>
  <c r="I509" i="541"/>
  <c r="I513" i="541" s="1"/>
  <c r="E509" i="541"/>
  <c r="AA506" i="541"/>
  <c r="Z506" i="541"/>
  <c r="Y506" i="541"/>
  <c r="X506" i="541"/>
  <c r="U506" i="541"/>
  <c r="T506" i="541"/>
  <c r="S506" i="541"/>
  <c r="R506" i="541"/>
  <c r="Q506" i="541"/>
  <c r="P506" i="541"/>
  <c r="O506" i="541"/>
  <c r="R514" i="541" s="1"/>
  <c r="I506" i="541"/>
  <c r="G506" i="541"/>
  <c r="H505" i="541"/>
  <c r="H504" i="541"/>
  <c r="H503" i="541"/>
  <c r="D502" i="541"/>
  <c r="H502" i="541" s="1"/>
  <c r="V501" i="541"/>
  <c r="W501" i="541" s="1"/>
  <c r="N501" i="541"/>
  <c r="K501" i="541" a="1"/>
  <c r="K501" i="541" s="1"/>
  <c r="M501" i="541" s="1"/>
  <c r="J501" i="541" a="1"/>
  <c r="J501" i="541" s="1"/>
  <c r="H501" i="541"/>
  <c r="H500" i="541"/>
  <c r="H499" i="541"/>
  <c r="V498" i="541"/>
  <c r="W498" i="541" s="1"/>
  <c r="N498" i="541"/>
  <c r="K498" i="541" a="1"/>
  <c r="K498" i="541" s="1"/>
  <c r="M498" i="541" s="1"/>
  <c r="J498" i="541" a="1"/>
  <c r="J498" i="541" s="1"/>
  <c r="H498" i="541"/>
  <c r="V497" i="541"/>
  <c r="W497" i="541" s="1"/>
  <c r="N497" i="541"/>
  <c r="K497" i="541" a="1"/>
  <c r="K497" i="541" s="1"/>
  <c r="M497" i="541" s="1"/>
  <c r="J497" i="541" a="1"/>
  <c r="J497" i="541" s="1"/>
  <c r="H497" i="541"/>
  <c r="H496" i="541"/>
  <c r="H495" i="541"/>
  <c r="V494" i="541"/>
  <c r="W494" i="541" s="1"/>
  <c r="N494" i="541"/>
  <c r="K494" i="541" a="1"/>
  <c r="K494" i="541" s="1"/>
  <c r="M494" i="541" s="1"/>
  <c r="J494" i="541" a="1"/>
  <c r="J494" i="541" s="1"/>
  <c r="H494" i="541"/>
  <c r="V493" i="541"/>
  <c r="W493" i="541" s="1"/>
  <c r="N493" i="541"/>
  <c r="K493" i="541" a="1"/>
  <c r="K493" i="541" s="1"/>
  <c r="M493" i="541" s="1"/>
  <c r="J493" i="541" a="1"/>
  <c r="J493" i="541" s="1"/>
  <c r="H493" i="541"/>
  <c r="V492" i="541"/>
  <c r="W492" i="541" s="1"/>
  <c r="N492" i="541"/>
  <c r="K492" i="541"/>
  <c r="M492" i="541" s="1"/>
  <c r="K492" i="541" a="1"/>
  <c r="J492" i="541"/>
  <c r="J492" i="541" a="1"/>
  <c r="H492" i="541"/>
  <c r="V491" i="541"/>
  <c r="N491" i="541"/>
  <c r="N506" i="541" s="1"/>
  <c r="K491" i="541" a="1"/>
  <c r="K491" i="541" s="1"/>
  <c r="J491" i="541" a="1"/>
  <c r="J491" i="541" s="1"/>
  <c r="H491" i="541"/>
  <c r="AA490" i="541"/>
  <c r="Z490" i="541"/>
  <c r="Y490" i="541"/>
  <c r="X490" i="541"/>
  <c r="U490" i="541"/>
  <c r="T490" i="541"/>
  <c r="S490" i="541"/>
  <c r="Q490" i="541"/>
  <c r="P490" i="541"/>
  <c r="O490" i="541"/>
  <c r="I490" i="541"/>
  <c r="G490" i="541"/>
  <c r="V489" i="541"/>
  <c r="W489" i="541" s="1"/>
  <c r="N489" i="541"/>
  <c r="K489" i="541" a="1"/>
  <c r="K489" i="541" s="1"/>
  <c r="M489" i="541" s="1"/>
  <c r="J489" i="541" a="1"/>
  <c r="J489" i="541" s="1"/>
  <c r="H489" i="541"/>
  <c r="H487" i="541"/>
  <c r="H486" i="541"/>
  <c r="H485" i="541"/>
  <c r="V484" i="541"/>
  <c r="W484" i="541" s="1"/>
  <c r="N484" i="541"/>
  <c r="K484" i="541" a="1"/>
  <c r="K484" i="541" s="1"/>
  <c r="M484" i="541" s="1"/>
  <c r="J484" i="541" a="1"/>
  <c r="J484" i="541" s="1"/>
  <c r="H484" i="541"/>
  <c r="V483" i="541"/>
  <c r="W483" i="541" s="1"/>
  <c r="N483" i="541"/>
  <c r="K483" i="541" a="1"/>
  <c r="K483" i="541" s="1"/>
  <c r="M483" i="541" s="1"/>
  <c r="J483" i="541" a="1"/>
  <c r="J483" i="541" s="1"/>
  <c r="H483" i="541"/>
  <c r="V482" i="541"/>
  <c r="W482" i="541" s="1"/>
  <c r="N482" i="541"/>
  <c r="K482" i="541"/>
  <c r="M482" i="541" s="1"/>
  <c r="K482" i="541" a="1"/>
  <c r="J482" i="541"/>
  <c r="J482" i="541" a="1"/>
  <c r="H482" i="541"/>
  <c r="V481" i="541"/>
  <c r="W481" i="541" s="1"/>
  <c r="N481" i="541"/>
  <c r="K481" i="541" a="1"/>
  <c r="K481" i="541" s="1"/>
  <c r="M481" i="541" s="1"/>
  <c r="J481" i="541" a="1"/>
  <c r="J481" i="541" s="1"/>
  <c r="H481" i="541"/>
  <c r="V480" i="541"/>
  <c r="V490" i="541" s="1"/>
  <c r="W490" i="541" s="1"/>
  <c r="N480" i="541"/>
  <c r="K480" i="541" a="1"/>
  <c r="K480" i="541" s="1"/>
  <c r="M480" i="541" s="1"/>
  <c r="J480" i="541" a="1"/>
  <c r="J480" i="541" s="1"/>
  <c r="H480" i="541"/>
  <c r="H490" i="541" s="1"/>
  <c r="AA479" i="541"/>
  <c r="Z479" i="541"/>
  <c r="Y479" i="541"/>
  <c r="X479" i="541"/>
  <c r="U479" i="541"/>
  <c r="T479" i="541"/>
  <c r="S479" i="541"/>
  <c r="Q479" i="541"/>
  <c r="P479" i="541"/>
  <c r="O479" i="541"/>
  <c r="R512" i="541" s="1"/>
  <c r="I479" i="541"/>
  <c r="G479" i="541"/>
  <c r="J479" i="541" s="1" a="1"/>
  <c r="J479" i="541" s="1"/>
  <c r="V478" i="541"/>
  <c r="W478" i="541" s="1"/>
  <c r="N478" i="541"/>
  <c r="K478" i="541" a="1"/>
  <c r="K478" i="541" s="1"/>
  <c r="M478" i="541" s="1"/>
  <c r="J478" i="541" a="1"/>
  <c r="J478" i="541" s="1"/>
  <c r="H478" i="541"/>
  <c r="V477" i="541"/>
  <c r="W477" i="541" s="1"/>
  <c r="N477" i="541"/>
  <c r="K477" i="541"/>
  <c r="M477" i="541" s="1"/>
  <c r="K477" i="541" a="1"/>
  <c r="J477" i="541"/>
  <c r="J477" i="541" a="1"/>
  <c r="H477" i="541"/>
  <c r="V476" i="541"/>
  <c r="W476" i="541" s="1"/>
  <c r="N476" i="541"/>
  <c r="K476" i="541" a="1"/>
  <c r="K476" i="541" s="1"/>
  <c r="M476" i="541" s="1"/>
  <c r="J476" i="541" a="1"/>
  <c r="J476" i="541" s="1"/>
  <c r="H476" i="541"/>
  <c r="V475" i="541"/>
  <c r="W475" i="541" s="1"/>
  <c r="N475" i="541"/>
  <c r="K475" i="541" a="1"/>
  <c r="K475" i="541" s="1"/>
  <c r="M475" i="541" s="1"/>
  <c r="J475" i="541" a="1"/>
  <c r="J475" i="541" s="1"/>
  <c r="H475" i="541"/>
  <c r="V474" i="541"/>
  <c r="W474" i="541" s="1"/>
  <c r="N474" i="541"/>
  <c r="K474" i="541" a="1"/>
  <c r="K474" i="541" s="1"/>
  <c r="M474" i="541" s="1"/>
  <c r="J474" i="541" a="1"/>
  <c r="J474" i="541" s="1"/>
  <c r="H474" i="541"/>
  <c r="V473" i="541"/>
  <c r="W473" i="541" s="1"/>
  <c r="N473" i="541"/>
  <c r="K473" i="541" a="1"/>
  <c r="K473" i="541" s="1"/>
  <c r="M473" i="541" s="1"/>
  <c r="J473" i="541" a="1"/>
  <c r="J473" i="541" s="1"/>
  <c r="H473" i="541"/>
  <c r="V472" i="541"/>
  <c r="W472" i="541" s="1"/>
  <c r="N472" i="541"/>
  <c r="K472" i="541" a="1"/>
  <c r="K472" i="541" s="1"/>
  <c r="M472" i="541" s="1"/>
  <c r="J472" i="541" a="1"/>
  <c r="J472" i="541" s="1"/>
  <c r="H472" i="541"/>
  <c r="V471" i="541"/>
  <c r="W471" i="541" s="1"/>
  <c r="N471" i="541"/>
  <c r="K471" i="541" a="1"/>
  <c r="K471" i="541" s="1"/>
  <c r="M471" i="541" s="1"/>
  <c r="J471" i="541" a="1"/>
  <c r="J471" i="541" s="1"/>
  <c r="H471" i="541"/>
  <c r="V470" i="541"/>
  <c r="W470" i="541" s="1"/>
  <c r="N470" i="541"/>
  <c r="M470" i="541"/>
  <c r="K470" i="541" a="1"/>
  <c r="K470" i="541" s="1"/>
  <c r="J470" i="541" a="1"/>
  <c r="J470" i="541" s="1"/>
  <c r="H470" i="541"/>
  <c r="V469" i="541"/>
  <c r="W469" i="541" s="1"/>
  <c r="N469" i="541"/>
  <c r="K469" i="541" a="1"/>
  <c r="K469" i="541" s="1"/>
  <c r="M469" i="541" s="1"/>
  <c r="J469" i="541" a="1"/>
  <c r="J469" i="541" s="1"/>
  <c r="H469" i="541"/>
  <c r="V468" i="541"/>
  <c r="W468" i="541" s="1"/>
  <c r="N468" i="541"/>
  <c r="K468" i="541" a="1"/>
  <c r="K468" i="541" s="1"/>
  <c r="M468" i="541" s="1"/>
  <c r="J468" i="541" a="1"/>
  <c r="J468" i="541" s="1"/>
  <c r="H468" i="541"/>
  <c r="V467" i="541"/>
  <c r="W467" i="541" s="1"/>
  <c r="N467" i="541"/>
  <c r="K467" i="541" a="1"/>
  <c r="K467" i="541" s="1"/>
  <c r="M467" i="541" s="1"/>
  <c r="J467" i="541" a="1"/>
  <c r="J467" i="541" s="1"/>
  <c r="H467" i="541"/>
  <c r="V466" i="541"/>
  <c r="W466" i="541" s="1"/>
  <c r="N466" i="541"/>
  <c r="K466" i="541" a="1"/>
  <c r="K466" i="541" s="1"/>
  <c r="M466" i="541" s="1"/>
  <c r="J466" i="541" a="1"/>
  <c r="J466" i="541" s="1"/>
  <c r="H466" i="541"/>
  <c r="V465" i="541"/>
  <c r="W465" i="541" s="1"/>
  <c r="N465" i="541"/>
  <c r="K465" i="541" a="1"/>
  <c r="K465" i="541" s="1"/>
  <c r="M465" i="541" s="1"/>
  <c r="J465" i="541" a="1"/>
  <c r="J465" i="541" s="1"/>
  <c r="H465" i="541"/>
  <c r="V464" i="541"/>
  <c r="N464" i="541"/>
  <c r="K464" i="541" a="1"/>
  <c r="K464" i="541" s="1"/>
  <c r="M464" i="541" s="1"/>
  <c r="J464" i="541" a="1"/>
  <c r="J464" i="541" s="1"/>
  <c r="H464" i="541"/>
  <c r="H479" i="541" s="1"/>
  <c r="AA463" i="541"/>
  <c r="Z463" i="541"/>
  <c r="Y463" i="541"/>
  <c r="X463" i="541"/>
  <c r="U463" i="541"/>
  <c r="T463" i="541"/>
  <c r="S463" i="541"/>
  <c r="R463" i="541"/>
  <c r="Q463" i="541"/>
  <c r="P463" i="541"/>
  <c r="O463" i="541"/>
  <c r="I463" i="541"/>
  <c r="G463" i="541"/>
  <c r="V462" i="541"/>
  <c r="W462" i="541" s="1"/>
  <c r="N462" i="541"/>
  <c r="K462" i="541" a="1"/>
  <c r="K462" i="541" s="1"/>
  <c r="M462" i="541" s="1"/>
  <c r="J462" i="541" a="1"/>
  <c r="J462" i="541" s="1"/>
  <c r="H462" i="541"/>
  <c r="V461" i="541"/>
  <c r="W461" i="541" s="1"/>
  <c r="N461" i="541"/>
  <c r="K461" i="541" a="1"/>
  <c r="K461" i="541" s="1"/>
  <c r="M461" i="541" s="1"/>
  <c r="J461" i="541" a="1"/>
  <c r="J461" i="541" s="1"/>
  <c r="H461" i="541"/>
  <c r="V460" i="541"/>
  <c r="W460" i="541" s="1"/>
  <c r="N460" i="541"/>
  <c r="K460" i="541" a="1"/>
  <c r="K460" i="541" s="1"/>
  <c r="M460" i="541" s="1"/>
  <c r="J460" i="541" a="1"/>
  <c r="J460" i="541" s="1"/>
  <c r="H460" i="541"/>
  <c r="K459" i="541" a="1"/>
  <c r="K459" i="541" s="1"/>
  <c r="M459" i="541" s="1"/>
  <c r="H459" i="541"/>
  <c r="K458" i="541" a="1"/>
  <c r="K458" i="541" s="1"/>
  <c r="M458" i="541" s="1"/>
  <c r="H458" i="541"/>
  <c r="K457" i="541" a="1"/>
  <c r="K457" i="541" s="1"/>
  <c r="M457" i="541" s="1"/>
  <c r="H457" i="541"/>
  <c r="V456" i="541"/>
  <c r="W456" i="541" s="1"/>
  <c r="N456" i="541"/>
  <c r="K456" i="541" a="1"/>
  <c r="K456" i="541" s="1"/>
  <c r="M456" i="541" s="1"/>
  <c r="J456" i="541" a="1"/>
  <c r="J456" i="541" s="1"/>
  <c r="H456" i="541"/>
  <c r="V455" i="541"/>
  <c r="W455" i="541" s="1"/>
  <c r="N455" i="541"/>
  <c r="K455" i="541" a="1"/>
  <c r="K455" i="541" s="1"/>
  <c r="M455" i="541" s="1"/>
  <c r="J455" i="541" a="1"/>
  <c r="J455" i="541" s="1"/>
  <c r="H455" i="541"/>
  <c r="N454" i="541"/>
  <c r="K454" i="541"/>
  <c r="M454" i="541" s="1"/>
  <c r="K454" i="541" a="1"/>
  <c r="H454" i="541"/>
  <c r="N453" i="541"/>
  <c r="K453" i="541" a="1"/>
  <c r="K453" i="541" s="1"/>
  <c r="M453" i="541" s="1"/>
  <c r="H453" i="541"/>
  <c r="N452" i="541"/>
  <c r="K452" i="541" a="1"/>
  <c r="K452" i="541" s="1"/>
  <c r="M452" i="541" s="1"/>
  <c r="H452" i="541"/>
  <c r="N451" i="541"/>
  <c r="K451" i="541" a="1"/>
  <c r="K451" i="541" s="1"/>
  <c r="M451" i="541" s="1"/>
  <c r="H451" i="541"/>
  <c r="N450" i="541"/>
  <c r="K450" i="541" a="1"/>
  <c r="K450" i="541" s="1"/>
  <c r="M450" i="541" s="1"/>
  <c r="H450" i="541"/>
  <c r="N449" i="541"/>
  <c r="K449" i="541" a="1"/>
  <c r="K449" i="541" s="1"/>
  <c r="M449" i="541" s="1"/>
  <c r="H449" i="541"/>
  <c r="V448" i="541"/>
  <c r="W448" i="541" s="1"/>
  <c r="N448" i="541"/>
  <c r="K448" i="541" a="1"/>
  <c r="K448" i="541" s="1"/>
  <c r="M448" i="541" s="1"/>
  <c r="J448" i="541" a="1"/>
  <c r="J448" i="541" s="1"/>
  <c r="H448" i="541"/>
  <c r="V447" i="541"/>
  <c r="W447" i="541" s="1"/>
  <c r="N447" i="541"/>
  <c r="K447" i="541" a="1"/>
  <c r="K447" i="541" s="1"/>
  <c r="M447" i="541" s="1"/>
  <c r="J447" i="541" a="1"/>
  <c r="J447" i="541" s="1"/>
  <c r="H447" i="541"/>
  <c r="V446" i="541"/>
  <c r="W446" i="541" s="1"/>
  <c r="N446" i="541"/>
  <c r="K446" i="541"/>
  <c r="M446" i="541" s="1"/>
  <c r="K446" i="541" a="1"/>
  <c r="J446" i="541"/>
  <c r="J446" i="541" a="1"/>
  <c r="H446" i="541"/>
  <c r="V445" i="541"/>
  <c r="W445" i="541" s="1"/>
  <c r="N445" i="541"/>
  <c r="K445" i="541" a="1"/>
  <c r="K445" i="541" s="1"/>
  <c r="M445" i="541" s="1"/>
  <c r="J445" i="541" a="1"/>
  <c r="J445" i="541" s="1"/>
  <c r="H445" i="541"/>
  <c r="V444" i="541"/>
  <c r="W444" i="541" s="1"/>
  <c r="N444" i="541"/>
  <c r="K444" i="541" a="1"/>
  <c r="K444" i="541" s="1"/>
  <c r="M444" i="541" s="1"/>
  <c r="J444" i="541" a="1"/>
  <c r="J444" i="541" s="1"/>
  <c r="H444" i="541"/>
  <c r="V443" i="541"/>
  <c r="W443" i="541" s="1"/>
  <c r="N443" i="541"/>
  <c r="K443" i="541" a="1"/>
  <c r="K443" i="541" s="1"/>
  <c r="M443" i="541" s="1"/>
  <c r="J443" i="541" a="1"/>
  <c r="J443" i="541" s="1"/>
  <c r="H443" i="541"/>
  <c r="V442" i="541"/>
  <c r="W442" i="541" s="1"/>
  <c r="N442" i="541"/>
  <c r="K442" i="541"/>
  <c r="M442" i="541" s="1"/>
  <c r="K442" i="541" a="1"/>
  <c r="J442" i="541"/>
  <c r="J442" i="541" a="1"/>
  <c r="H442" i="541"/>
  <c r="V441" i="541"/>
  <c r="W441" i="541" s="1"/>
  <c r="N441" i="541"/>
  <c r="K441" i="541" a="1"/>
  <c r="K441" i="541" s="1"/>
  <c r="M441" i="541" s="1"/>
  <c r="J441" i="541" a="1"/>
  <c r="J441" i="541" s="1"/>
  <c r="H441" i="541"/>
  <c r="W440" i="541"/>
  <c r="V440" i="541"/>
  <c r="N440" i="541"/>
  <c r="K440" i="541" a="1"/>
  <c r="K440" i="541" s="1"/>
  <c r="M440" i="541" s="1"/>
  <c r="J440" i="541" a="1"/>
  <c r="J440" i="541" s="1"/>
  <c r="H440" i="541"/>
  <c r="V439" i="541"/>
  <c r="W439" i="541" s="1"/>
  <c r="N439" i="541"/>
  <c r="K439" i="541" a="1"/>
  <c r="K439" i="541" s="1"/>
  <c r="M439" i="541" s="1"/>
  <c r="J439" i="541" a="1"/>
  <c r="J439" i="541" s="1"/>
  <c r="H439" i="541"/>
  <c r="V438" i="541"/>
  <c r="W438" i="541" s="1"/>
  <c r="N438" i="541"/>
  <c r="K438" i="541" a="1"/>
  <c r="K438" i="541" s="1"/>
  <c r="M438" i="541" s="1"/>
  <c r="J438" i="541" a="1"/>
  <c r="J438" i="541" s="1"/>
  <c r="H438" i="541"/>
  <c r="V437" i="541"/>
  <c r="W437" i="541" s="1"/>
  <c r="N437" i="541"/>
  <c r="K437" i="541" a="1"/>
  <c r="K437" i="541" s="1"/>
  <c r="M437" i="541" s="1"/>
  <c r="J437" i="541" a="1"/>
  <c r="J437" i="541" s="1"/>
  <c r="H437" i="541"/>
  <c r="N436" i="541"/>
  <c r="K436" i="541" a="1"/>
  <c r="K436" i="541" s="1"/>
  <c r="M436" i="541" s="1"/>
  <c r="H436" i="541"/>
  <c r="V435" i="541"/>
  <c r="W435" i="541" s="1"/>
  <c r="N435" i="541"/>
  <c r="K435" i="541" a="1"/>
  <c r="K435" i="541" s="1"/>
  <c r="M435" i="541" s="1"/>
  <c r="J435" i="541" a="1"/>
  <c r="J435" i="541" s="1"/>
  <c r="H435" i="541"/>
  <c r="V434" i="541"/>
  <c r="W434" i="541" s="1"/>
  <c r="N434" i="541"/>
  <c r="K434" i="541" a="1"/>
  <c r="K434" i="541" s="1"/>
  <c r="M434" i="541" s="1"/>
  <c r="J434" i="541" a="1"/>
  <c r="J434" i="541" s="1"/>
  <c r="H434" i="541"/>
  <c r="V433" i="541"/>
  <c r="W433" i="541" s="1"/>
  <c r="N433" i="541"/>
  <c r="K433" i="541" a="1"/>
  <c r="K433" i="541" s="1"/>
  <c r="M433" i="541" s="1"/>
  <c r="J433" i="541" a="1"/>
  <c r="J433" i="541" s="1"/>
  <c r="H433" i="541"/>
  <c r="V432" i="541"/>
  <c r="W432" i="541" s="1"/>
  <c r="N432" i="541"/>
  <c r="K432" i="541" a="1"/>
  <c r="K432" i="541" s="1"/>
  <c r="M432" i="541" s="1"/>
  <c r="J432" i="541" a="1"/>
  <c r="J432" i="541" s="1"/>
  <c r="H432" i="541"/>
  <c r="V431" i="541"/>
  <c r="W431" i="541" s="1"/>
  <c r="N431" i="541"/>
  <c r="K431" i="541" a="1"/>
  <c r="K431" i="541" s="1"/>
  <c r="M431" i="541" s="1"/>
  <c r="J431" i="541" a="1"/>
  <c r="J431" i="541" s="1"/>
  <c r="H431" i="541"/>
  <c r="V430" i="541"/>
  <c r="W430" i="541" s="1"/>
  <c r="N430" i="541"/>
  <c r="K430" i="541" a="1"/>
  <c r="K430" i="541" s="1"/>
  <c r="M430" i="541" s="1"/>
  <c r="J430" i="541" a="1"/>
  <c r="J430" i="541" s="1"/>
  <c r="H430" i="541"/>
  <c r="V429" i="541"/>
  <c r="N429" i="541"/>
  <c r="K429" i="541" a="1"/>
  <c r="K429" i="541" s="1"/>
  <c r="J429" i="541" a="1"/>
  <c r="J429" i="541" s="1"/>
  <c r="H429" i="541"/>
  <c r="AA428" i="541"/>
  <c r="Z428" i="541"/>
  <c r="Y428" i="541"/>
  <c r="X428" i="541"/>
  <c r="U428" i="541"/>
  <c r="T428" i="541"/>
  <c r="S428" i="541"/>
  <c r="R428" i="541"/>
  <c r="Q428" i="541"/>
  <c r="P428" i="541"/>
  <c r="O428" i="541"/>
  <c r="I428" i="541"/>
  <c r="G428" i="541"/>
  <c r="K427" i="541" a="1"/>
  <c r="K427" i="541" s="1"/>
  <c r="M427" i="541" s="1"/>
  <c r="H427" i="541"/>
  <c r="K426" i="541"/>
  <c r="M426" i="541" s="1"/>
  <c r="K426" i="541" a="1"/>
  <c r="H426" i="541"/>
  <c r="K425" i="541" a="1"/>
  <c r="K425" i="541" s="1"/>
  <c r="M425" i="541" s="1"/>
  <c r="H425" i="541"/>
  <c r="K424" i="541" a="1"/>
  <c r="K424" i="541" s="1"/>
  <c r="M424" i="541" s="1"/>
  <c r="H424" i="541"/>
  <c r="K423" i="541" a="1"/>
  <c r="K423" i="541" s="1"/>
  <c r="M423" i="541" s="1"/>
  <c r="H423" i="541"/>
  <c r="K422" i="541"/>
  <c r="M422" i="541" s="1"/>
  <c r="K422" i="541" a="1"/>
  <c r="H422" i="541"/>
  <c r="K421" i="541" a="1"/>
  <c r="K421" i="541" s="1"/>
  <c r="M421" i="541" s="1"/>
  <c r="H421" i="541"/>
  <c r="K420" i="541" a="1"/>
  <c r="K420" i="541" s="1"/>
  <c r="M420" i="541" s="1"/>
  <c r="H420" i="541"/>
  <c r="K419" i="541" a="1"/>
  <c r="K419" i="541" s="1"/>
  <c r="M419" i="541" s="1"/>
  <c r="H419" i="541"/>
  <c r="K418" i="541"/>
  <c r="M418" i="541" s="1"/>
  <c r="K418" i="541" a="1"/>
  <c r="H418" i="541"/>
  <c r="V417" i="541"/>
  <c r="W417" i="541" s="1"/>
  <c r="N417" i="541"/>
  <c r="K417" i="541" a="1"/>
  <c r="K417" i="541" s="1"/>
  <c r="M417" i="541" s="1"/>
  <c r="J417" i="541" a="1"/>
  <c r="J417" i="541" s="1"/>
  <c r="H417" i="541"/>
  <c r="V416" i="541"/>
  <c r="W416" i="541" s="1"/>
  <c r="N416" i="541"/>
  <c r="K416" i="541" a="1"/>
  <c r="K416" i="541" s="1"/>
  <c r="M416" i="541" s="1"/>
  <c r="J416" i="541" a="1"/>
  <c r="J416" i="541" s="1"/>
  <c r="H416" i="541"/>
  <c r="V415" i="541"/>
  <c r="W415" i="541" s="1"/>
  <c r="N415" i="541"/>
  <c r="K415" i="541" a="1"/>
  <c r="K415" i="541" s="1"/>
  <c r="M415" i="541" s="1"/>
  <c r="J415" i="541" a="1"/>
  <c r="J415" i="541" s="1"/>
  <c r="H415" i="541"/>
  <c r="V414" i="541"/>
  <c r="W414" i="541" s="1"/>
  <c r="N414" i="541"/>
  <c r="K414" i="541" a="1"/>
  <c r="K414" i="541" s="1"/>
  <c r="M414" i="541" s="1"/>
  <c r="J414" i="541" a="1"/>
  <c r="J414" i="541" s="1"/>
  <c r="H414" i="541"/>
  <c r="H413" i="541"/>
  <c r="V412" i="541"/>
  <c r="W412" i="541" s="1"/>
  <c r="N412" i="541"/>
  <c r="K412" i="541" a="1"/>
  <c r="K412" i="541" s="1"/>
  <c r="M412" i="541" s="1"/>
  <c r="J412" i="541" a="1"/>
  <c r="J412" i="541" s="1"/>
  <c r="H412" i="541"/>
  <c r="V411" i="541"/>
  <c r="W411" i="541" s="1"/>
  <c r="N411" i="541"/>
  <c r="K411" i="541" a="1"/>
  <c r="K411" i="541" s="1"/>
  <c r="M411" i="541" s="1"/>
  <c r="J411" i="541" a="1"/>
  <c r="J411" i="541" s="1"/>
  <c r="H411" i="541"/>
  <c r="H410" i="541"/>
  <c r="K409" i="541" a="1"/>
  <c r="K409" i="541" s="1"/>
  <c r="H409" i="541"/>
  <c r="V408" i="541"/>
  <c r="W408" i="541" s="1"/>
  <c r="N408" i="541"/>
  <c r="K408" i="541" a="1"/>
  <c r="K408" i="541" s="1"/>
  <c r="M408" i="541" s="1"/>
  <c r="J408" i="541" a="1"/>
  <c r="J408" i="541" s="1"/>
  <c r="H408" i="541"/>
  <c r="V407" i="541"/>
  <c r="W407" i="541" s="1"/>
  <c r="N407" i="541"/>
  <c r="K407" i="541" a="1"/>
  <c r="K407" i="541" s="1"/>
  <c r="M407" i="541" s="1"/>
  <c r="J407" i="541" a="1"/>
  <c r="J407" i="541" s="1"/>
  <c r="H407" i="541"/>
  <c r="V406" i="541"/>
  <c r="W406" i="541" s="1"/>
  <c r="N406" i="541"/>
  <c r="K406" i="541" a="1"/>
  <c r="K406" i="541" s="1"/>
  <c r="M406" i="541" s="1"/>
  <c r="J406" i="541" a="1"/>
  <c r="J406" i="541" s="1"/>
  <c r="H406" i="541"/>
  <c r="V405" i="541"/>
  <c r="W405" i="541" s="1"/>
  <c r="N405" i="541"/>
  <c r="K405" i="541" a="1"/>
  <c r="K405" i="541" s="1"/>
  <c r="M405" i="541" s="1"/>
  <c r="J405" i="541" a="1"/>
  <c r="J405" i="541" s="1"/>
  <c r="H405" i="541"/>
  <c r="V404" i="541"/>
  <c r="W404" i="541" s="1"/>
  <c r="N404" i="541"/>
  <c r="K404" i="541" a="1"/>
  <c r="K404" i="541" s="1"/>
  <c r="M404" i="541" s="1"/>
  <c r="J404" i="541" a="1"/>
  <c r="J404" i="541" s="1"/>
  <c r="H404" i="541"/>
  <c r="V403" i="541"/>
  <c r="W403" i="541" s="1"/>
  <c r="N403" i="541"/>
  <c r="K403" i="541" a="1"/>
  <c r="K403" i="541" s="1"/>
  <c r="M403" i="541" s="1"/>
  <c r="J403" i="541" a="1"/>
  <c r="J403" i="541" s="1"/>
  <c r="H403" i="541"/>
  <c r="V402" i="541"/>
  <c r="W402" i="541" s="1"/>
  <c r="N402" i="541"/>
  <c r="K402" i="541" a="1"/>
  <c r="K402" i="541" s="1"/>
  <c r="M402" i="541" s="1"/>
  <c r="J402" i="541" a="1"/>
  <c r="J402" i="541" s="1"/>
  <c r="H402" i="541"/>
  <c r="V401" i="541"/>
  <c r="W401" i="541" s="1"/>
  <c r="N401" i="541"/>
  <c r="K401" i="541" a="1"/>
  <c r="K401" i="541" s="1"/>
  <c r="M401" i="541" s="1"/>
  <c r="J401" i="541" a="1"/>
  <c r="J401" i="541" s="1"/>
  <c r="H401" i="541"/>
  <c r="V400" i="541"/>
  <c r="W400" i="541" s="1"/>
  <c r="N400" i="541"/>
  <c r="K400" i="541"/>
  <c r="M400" i="541" s="1"/>
  <c r="K400" i="541" a="1"/>
  <c r="J400" i="541"/>
  <c r="J400" i="541" a="1"/>
  <c r="H400" i="541"/>
  <c r="V399" i="541"/>
  <c r="W399" i="541" s="1"/>
  <c r="N399" i="541"/>
  <c r="K399" i="541" a="1"/>
  <c r="K399" i="541" s="1"/>
  <c r="M399" i="541" s="1"/>
  <c r="J399" i="541" a="1"/>
  <c r="J399" i="541" s="1"/>
  <c r="H399" i="541"/>
  <c r="K398" i="541" a="1"/>
  <c r="K398" i="541" s="1"/>
  <c r="M398" i="541" s="1"/>
  <c r="H398" i="541"/>
  <c r="K397" i="541" a="1"/>
  <c r="K397" i="541" s="1"/>
  <c r="M397" i="541" s="1"/>
  <c r="H397" i="541"/>
  <c r="K396" i="541" a="1"/>
  <c r="K396" i="541" s="1"/>
  <c r="M396" i="541" s="1"/>
  <c r="H396" i="541"/>
  <c r="K395" i="541" a="1"/>
  <c r="K395" i="541" s="1"/>
  <c r="M395" i="541" s="1"/>
  <c r="H395" i="541"/>
  <c r="N394" i="541"/>
  <c r="K394" i="541" a="1"/>
  <c r="K394" i="541" s="1"/>
  <c r="M394" i="541" s="1"/>
  <c r="H394" i="541"/>
  <c r="N393" i="541"/>
  <c r="K393" i="541" a="1"/>
  <c r="K393" i="541" s="1"/>
  <c r="M393" i="541" s="1"/>
  <c r="H393" i="541"/>
  <c r="N392" i="541"/>
  <c r="K392" i="541" a="1"/>
  <c r="K392" i="541" s="1"/>
  <c r="M392" i="541" s="1"/>
  <c r="H392" i="541"/>
  <c r="N391" i="541"/>
  <c r="K391" i="541" a="1"/>
  <c r="K391" i="541" s="1"/>
  <c r="M391" i="541" s="1"/>
  <c r="H391" i="541"/>
  <c r="V390" i="541"/>
  <c r="W390" i="541" s="1"/>
  <c r="N390" i="541"/>
  <c r="K390" i="541" a="1"/>
  <c r="K390" i="541" s="1"/>
  <c r="M390" i="541" s="1"/>
  <c r="J390" i="541" a="1"/>
  <c r="J390" i="541" s="1"/>
  <c r="H390" i="541"/>
  <c r="V389" i="541"/>
  <c r="W389" i="541" s="1"/>
  <c r="N389" i="541"/>
  <c r="K389" i="541" a="1"/>
  <c r="K389" i="541" s="1"/>
  <c r="M389" i="541" s="1"/>
  <c r="J389" i="541" a="1"/>
  <c r="J389" i="541" s="1"/>
  <c r="H389" i="541"/>
  <c r="V388" i="541"/>
  <c r="W388" i="541" s="1"/>
  <c r="N388" i="541"/>
  <c r="K388" i="541"/>
  <c r="M388" i="541" s="1"/>
  <c r="K388" i="541" a="1"/>
  <c r="J388" i="541"/>
  <c r="J388" i="541" a="1"/>
  <c r="H388" i="541"/>
  <c r="V387" i="541"/>
  <c r="W387" i="541" s="1"/>
  <c r="N387" i="541"/>
  <c r="K387" i="541" a="1"/>
  <c r="K387" i="541" s="1"/>
  <c r="M387" i="541" s="1"/>
  <c r="J387" i="541" a="1"/>
  <c r="J387" i="541" s="1"/>
  <c r="H387" i="541"/>
  <c r="V386" i="541"/>
  <c r="W386" i="541" s="1"/>
  <c r="N386" i="541"/>
  <c r="K386" i="541" a="1"/>
  <c r="K386" i="541" s="1"/>
  <c r="M386" i="541" s="1"/>
  <c r="J386" i="541" a="1"/>
  <c r="J386" i="541" s="1"/>
  <c r="H386" i="541"/>
  <c r="V385" i="541"/>
  <c r="W385" i="541" s="1"/>
  <c r="N385" i="541"/>
  <c r="K385" i="541" a="1"/>
  <c r="K385" i="541" s="1"/>
  <c r="M385" i="541" s="1"/>
  <c r="J385" i="541" a="1"/>
  <c r="J385" i="541" s="1"/>
  <c r="H385" i="541"/>
  <c r="V384" i="541"/>
  <c r="W384" i="541" s="1"/>
  <c r="N384" i="541"/>
  <c r="K384" i="541"/>
  <c r="M384" i="541" s="1"/>
  <c r="K384" i="541" a="1"/>
  <c r="J384" i="541"/>
  <c r="J384" i="541" a="1"/>
  <c r="H384" i="541"/>
  <c r="V383" i="541"/>
  <c r="W383" i="541" s="1"/>
  <c r="N383" i="541"/>
  <c r="K383" i="541" a="1"/>
  <c r="K383" i="541" s="1"/>
  <c r="M383" i="541" s="1"/>
  <c r="J383" i="541" a="1"/>
  <c r="J383" i="541" s="1"/>
  <c r="H383" i="541"/>
  <c r="V382" i="541"/>
  <c r="W382" i="541" s="1"/>
  <c r="N382" i="541"/>
  <c r="K382" i="541" a="1"/>
  <c r="K382" i="541" s="1"/>
  <c r="M382" i="541" s="1"/>
  <c r="J382" i="541" a="1"/>
  <c r="J382" i="541" s="1"/>
  <c r="H382" i="541"/>
  <c r="V381" i="541"/>
  <c r="W381" i="541" s="1"/>
  <c r="N381" i="541"/>
  <c r="K381" i="541" a="1"/>
  <c r="K381" i="541" s="1"/>
  <c r="M381" i="541" s="1"/>
  <c r="J381" i="541" a="1"/>
  <c r="J381" i="541" s="1"/>
  <c r="H381" i="541"/>
  <c r="V380" i="541"/>
  <c r="W380" i="541" s="1"/>
  <c r="N380" i="541"/>
  <c r="K380" i="541" a="1"/>
  <c r="K380" i="541" s="1"/>
  <c r="M380" i="541" s="1"/>
  <c r="J380" i="541" a="1"/>
  <c r="J380" i="541" s="1"/>
  <c r="H380" i="541"/>
  <c r="V379" i="541"/>
  <c r="W379" i="541" s="1"/>
  <c r="N379" i="541"/>
  <c r="K379" i="541" a="1"/>
  <c r="K379" i="541" s="1"/>
  <c r="M379" i="541" s="1"/>
  <c r="J379" i="541" a="1"/>
  <c r="J379" i="541" s="1"/>
  <c r="H379" i="541"/>
  <c r="K378" i="541" a="1"/>
  <c r="K378" i="541" s="1"/>
  <c r="M378" i="541" s="1"/>
  <c r="H378" i="541"/>
  <c r="K377" i="541" a="1"/>
  <c r="K377" i="541" s="1"/>
  <c r="M377" i="541" s="1"/>
  <c r="H377" i="541"/>
  <c r="K376" i="541" a="1"/>
  <c r="K376" i="541" s="1"/>
  <c r="M376" i="541" s="1"/>
  <c r="H376" i="541"/>
  <c r="V375" i="541"/>
  <c r="W375" i="541" s="1"/>
  <c r="N375" i="541"/>
  <c r="K375" i="541" a="1"/>
  <c r="K375" i="541" s="1"/>
  <c r="M375" i="541" s="1"/>
  <c r="J375" i="541" a="1"/>
  <c r="J375" i="541" s="1"/>
  <c r="H375" i="541"/>
  <c r="V374" i="541"/>
  <c r="W374" i="541" s="1"/>
  <c r="N374" i="541"/>
  <c r="K374" i="541" a="1"/>
  <c r="K374" i="541" s="1"/>
  <c r="M374" i="541" s="1"/>
  <c r="J374" i="541" a="1"/>
  <c r="J374" i="541" s="1"/>
  <c r="H374" i="541"/>
  <c r="V373" i="541"/>
  <c r="W373" i="541" s="1"/>
  <c r="N373" i="541"/>
  <c r="K373" i="541" a="1"/>
  <c r="K373" i="541" s="1"/>
  <c r="M373" i="541" s="1"/>
  <c r="J373" i="541" a="1"/>
  <c r="J373" i="541" s="1"/>
  <c r="H373" i="541"/>
  <c r="K372" i="541" a="1"/>
  <c r="K372" i="541" s="1"/>
  <c r="H372" i="541"/>
  <c r="V371" i="541"/>
  <c r="N371" i="541"/>
  <c r="K371" i="541" a="1"/>
  <c r="K371" i="541" s="1"/>
  <c r="J371" i="541" a="1"/>
  <c r="J371" i="541" s="1"/>
  <c r="H371" i="541"/>
  <c r="AA370" i="541"/>
  <c r="AA507" i="541" s="1"/>
  <c r="Z370" i="541"/>
  <c r="Z507" i="541" s="1"/>
  <c r="Y370" i="541"/>
  <c r="Y507" i="541" s="1"/>
  <c r="X370" i="541"/>
  <c r="X507" i="541" s="1"/>
  <c r="U370" i="541"/>
  <c r="U507" i="541" s="1"/>
  <c r="T370" i="541"/>
  <c r="T507" i="541" s="1"/>
  <c r="S370" i="541"/>
  <c r="S507" i="541" s="1"/>
  <c r="R370" i="541"/>
  <c r="R507" i="541" s="1"/>
  <c r="Q370" i="541"/>
  <c r="Q507" i="541" s="1"/>
  <c r="P370" i="541"/>
  <c r="P507" i="541" s="1"/>
  <c r="O370" i="541"/>
  <c r="I370" i="541"/>
  <c r="I507" i="541" s="1"/>
  <c r="B515" i="541" s="1"/>
  <c r="G370" i="541"/>
  <c r="G507" i="541" s="1"/>
  <c r="V369" i="541"/>
  <c r="W369" i="541" s="1"/>
  <c r="N369" i="541"/>
  <c r="K369" i="541" a="1"/>
  <c r="K369" i="541" s="1"/>
  <c r="M369" i="541" s="1"/>
  <c r="J369" i="541" a="1"/>
  <c r="J369" i="541" s="1"/>
  <c r="H369" i="541"/>
  <c r="V368" i="541"/>
  <c r="W368" i="541" s="1"/>
  <c r="N368" i="541"/>
  <c r="K368" i="541" a="1"/>
  <c r="K368" i="541" s="1"/>
  <c r="M368" i="541" s="1"/>
  <c r="J368" i="541" a="1"/>
  <c r="J368" i="541" s="1"/>
  <c r="H368" i="541"/>
  <c r="K367" i="541" a="1"/>
  <c r="K367" i="541" s="1"/>
  <c r="M367" i="541" s="1"/>
  <c r="H367" i="541"/>
  <c r="K366" i="541" a="1"/>
  <c r="K366" i="541" s="1"/>
  <c r="M366" i="541" s="1"/>
  <c r="H366" i="541"/>
  <c r="K365" i="541" a="1"/>
  <c r="K365" i="541" s="1"/>
  <c r="M365" i="541" s="1"/>
  <c r="H365" i="541"/>
  <c r="K364" i="541" a="1"/>
  <c r="K364" i="541" s="1"/>
  <c r="M364" i="541" s="1"/>
  <c r="H364" i="541"/>
  <c r="V363" i="541"/>
  <c r="W363" i="541" s="1"/>
  <c r="N363" i="541"/>
  <c r="K363" i="541" a="1"/>
  <c r="K363" i="541" s="1"/>
  <c r="M363" i="541" s="1"/>
  <c r="J363" i="541" a="1"/>
  <c r="J363" i="541" s="1"/>
  <c r="H363" i="541"/>
  <c r="V362" i="541"/>
  <c r="W362" i="541" s="1"/>
  <c r="N362" i="541"/>
  <c r="K362" i="541" a="1"/>
  <c r="K362" i="541" s="1"/>
  <c r="M362" i="541" s="1"/>
  <c r="J362" i="541" a="1"/>
  <c r="J362" i="541" s="1"/>
  <c r="H362" i="541"/>
  <c r="V361" i="541"/>
  <c r="W361" i="541" s="1"/>
  <c r="N361" i="541"/>
  <c r="K361" i="541" a="1"/>
  <c r="K361" i="541" s="1"/>
  <c r="M361" i="541" s="1"/>
  <c r="J361" i="541" a="1"/>
  <c r="J361" i="541" s="1"/>
  <c r="H361" i="541"/>
  <c r="H360" i="541"/>
  <c r="H359" i="541"/>
  <c r="V358" i="541"/>
  <c r="W358" i="541" s="1"/>
  <c r="N358" i="541"/>
  <c r="K358" i="541" a="1"/>
  <c r="K358" i="541" s="1"/>
  <c r="M358" i="541" s="1"/>
  <c r="J358" i="541" a="1"/>
  <c r="J358" i="541" s="1"/>
  <c r="H358" i="541"/>
  <c r="V357" i="541"/>
  <c r="W357" i="541" s="1"/>
  <c r="N357" i="541"/>
  <c r="K357" i="541" a="1"/>
  <c r="K357" i="541" s="1"/>
  <c r="M357" i="541" s="1"/>
  <c r="J357" i="541" a="1"/>
  <c r="J357" i="541" s="1"/>
  <c r="H357" i="541"/>
  <c r="K356" i="541" a="1"/>
  <c r="K356" i="541" s="1"/>
  <c r="M356" i="541" s="1"/>
  <c r="H356" i="541"/>
  <c r="K355" i="541" a="1"/>
  <c r="K355" i="541" s="1"/>
  <c r="M355" i="541" s="1"/>
  <c r="H355" i="541"/>
  <c r="V354" i="541"/>
  <c r="W354" i="541" s="1"/>
  <c r="N354" i="541"/>
  <c r="K354" i="541" a="1"/>
  <c r="K354" i="541" s="1"/>
  <c r="M354" i="541" s="1"/>
  <c r="J354" i="541" a="1"/>
  <c r="J354" i="541" s="1"/>
  <c r="H354" i="541"/>
  <c r="V353" i="541"/>
  <c r="W353" i="541" s="1"/>
  <c r="N353" i="541"/>
  <c r="K353" i="541" a="1"/>
  <c r="K353" i="541" s="1"/>
  <c r="M353" i="541" s="1"/>
  <c r="J353" i="541" a="1"/>
  <c r="J353" i="541" s="1"/>
  <c r="H353" i="541"/>
  <c r="V352" i="541"/>
  <c r="W352" i="541" s="1"/>
  <c r="N352" i="541"/>
  <c r="K352" i="541" a="1"/>
  <c r="K352" i="541" s="1"/>
  <c r="M352" i="541" s="1"/>
  <c r="J352" i="541" a="1"/>
  <c r="J352" i="541" s="1"/>
  <c r="H352" i="541"/>
  <c r="V351" i="541"/>
  <c r="W351" i="541" s="1"/>
  <c r="N351" i="541"/>
  <c r="K351" i="541" a="1"/>
  <c r="K351" i="541" s="1"/>
  <c r="M351" i="541" s="1"/>
  <c r="J351" i="541" a="1"/>
  <c r="J351" i="541" s="1"/>
  <c r="H351" i="541"/>
  <c r="V350" i="541"/>
  <c r="W350" i="541" s="1"/>
  <c r="N350" i="541"/>
  <c r="K350" i="541"/>
  <c r="M350" i="541" s="1"/>
  <c r="K350" i="541" a="1"/>
  <c r="J350" i="541"/>
  <c r="J350" i="541" a="1"/>
  <c r="H350" i="541"/>
  <c r="V349" i="541"/>
  <c r="N349" i="541"/>
  <c r="K349" i="541" a="1"/>
  <c r="K349" i="541" s="1"/>
  <c r="J349" i="541" a="1"/>
  <c r="J349" i="541" s="1"/>
  <c r="H349" i="541"/>
  <c r="X343" i="541"/>
  <c r="X342" i="541"/>
  <c r="X341" i="541"/>
  <c r="G341" i="541"/>
  <c r="C341" i="541"/>
  <c r="X340" i="541"/>
  <c r="I340" i="541"/>
  <c r="E340" i="541"/>
  <c r="I339" i="541"/>
  <c r="E339" i="541"/>
  <c r="I338" i="541"/>
  <c r="E338" i="541"/>
  <c r="X337" i="541"/>
  <c r="I337" i="541"/>
  <c r="E337" i="541"/>
  <c r="E341" i="541" s="1"/>
  <c r="AA334" i="541"/>
  <c r="Z334" i="541"/>
  <c r="Y334" i="541"/>
  <c r="X334" i="541"/>
  <c r="U334" i="541"/>
  <c r="T334" i="541"/>
  <c r="S334" i="541"/>
  <c r="R334" i="541"/>
  <c r="Q334" i="541"/>
  <c r="P334" i="541"/>
  <c r="O334" i="541"/>
  <c r="I334" i="541"/>
  <c r="G334" i="541"/>
  <c r="K333" i="541" a="1"/>
  <c r="K333" i="541" s="1"/>
  <c r="H333" i="541"/>
  <c r="K332" i="541" a="1"/>
  <c r="K332" i="541" s="1"/>
  <c r="H332" i="541"/>
  <c r="K331" i="541"/>
  <c r="K331" i="541" a="1"/>
  <c r="H331" i="541"/>
  <c r="V330" i="541"/>
  <c r="W330" i="541" s="1"/>
  <c r="N330" i="541"/>
  <c r="K330" i="541" a="1"/>
  <c r="K330" i="541" s="1"/>
  <c r="H330" i="541"/>
  <c r="D330" i="541"/>
  <c r="H329" i="541"/>
  <c r="K328" i="541" a="1"/>
  <c r="K328" i="541" s="1"/>
  <c r="H328" i="541"/>
  <c r="H327" i="541"/>
  <c r="V326" i="541"/>
  <c r="W326" i="541" s="1"/>
  <c r="N326" i="541"/>
  <c r="K326" i="541" a="1"/>
  <c r="K326" i="541" s="1"/>
  <c r="M326" i="541" s="1"/>
  <c r="J326" i="541" a="1"/>
  <c r="J326" i="541" s="1"/>
  <c r="H326" i="541"/>
  <c r="V325" i="541"/>
  <c r="W325" i="541" s="1"/>
  <c r="N325" i="541"/>
  <c r="K325" i="541" a="1"/>
  <c r="K325" i="541" s="1"/>
  <c r="M325" i="541" s="1"/>
  <c r="J325" i="541" a="1"/>
  <c r="J325" i="541" s="1"/>
  <c r="H325" i="541"/>
  <c r="H324" i="541"/>
  <c r="V323" i="541"/>
  <c r="W323" i="541" s="1"/>
  <c r="N323" i="541"/>
  <c r="K323" i="541" a="1"/>
  <c r="K323" i="541" s="1"/>
  <c r="M323" i="541" s="1"/>
  <c r="J323" i="541" a="1"/>
  <c r="J323" i="541" s="1"/>
  <c r="H323" i="541"/>
  <c r="V322" i="541"/>
  <c r="W322" i="541" s="1"/>
  <c r="N322" i="541"/>
  <c r="K322" i="541" a="1"/>
  <c r="K322" i="541" s="1"/>
  <c r="M322" i="541" s="1"/>
  <c r="J322" i="541" a="1"/>
  <c r="J322" i="541" s="1"/>
  <c r="H322" i="541"/>
  <c r="V321" i="541"/>
  <c r="W321" i="541" s="1"/>
  <c r="N321" i="541"/>
  <c r="K321" i="541" a="1"/>
  <c r="K321" i="541" s="1"/>
  <c r="M321" i="541" s="1"/>
  <c r="J321" i="541" a="1"/>
  <c r="J321" i="541" s="1"/>
  <c r="H321" i="541"/>
  <c r="V320" i="541"/>
  <c r="W320" i="541" s="1"/>
  <c r="N320" i="541"/>
  <c r="K320" i="541" a="1"/>
  <c r="K320" i="541" s="1"/>
  <c r="J320" i="541" a="1"/>
  <c r="J320" i="541" s="1"/>
  <c r="H320" i="541"/>
  <c r="AA319" i="541"/>
  <c r="Z319" i="541"/>
  <c r="Y319" i="541"/>
  <c r="X319" i="541"/>
  <c r="U319" i="541"/>
  <c r="T319" i="541"/>
  <c r="S319" i="541"/>
  <c r="Q319" i="541"/>
  <c r="P319" i="541"/>
  <c r="O319" i="541"/>
  <c r="R341" i="541" s="1"/>
  <c r="I319" i="541"/>
  <c r="G319" i="541"/>
  <c r="V318" i="541"/>
  <c r="W318" i="541" s="1"/>
  <c r="N318" i="541"/>
  <c r="K318" i="541" a="1"/>
  <c r="K318" i="541" s="1"/>
  <c r="M318" i="541" s="1"/>
  <c r="J318" i="541" a="1"/>
  <c r="J318" i="541" s="1"/>
  <c r="H318" i="541"/>
  <c r="H316" i="541"/>
  <c r="H315" i="541"/>
  <c r="H314" i="541"/>
  <c r="V313" i="541"/>
  <c r="W313" i="541" s="1"/>
  <c r="N313" i="541"/>
  <c r="K313" i="541" a="1"/>
  <c r="K313" i="541" s="1"/>
  <c r="M313" i="541" s="1"/>
  <c r="J313" i="541" a="1"/>
  <c r="J313" i="541" s="1"/>
  <c r="H313" i="541"/>
  <c r="V312" i="541"/>
  <c r="W312" i="541" s="1"/>
  <c r="N312" i="541"/>
  <c r="K312" i="541" a="1"/>
  <c r="K312" i="541" s="1"/>
  <c r="M312" i="541" s="1"/>
  <c r="J312" i="541" a="1"/>
  <c r="J312" i="541" s="1"/>
  <c r="H312" i="541"/>
  <c r="V311" i="541"/>
  <c r="W311" i="541" s="1"/>
  <c r="N311" i="541"/>
  <c r="K311" i="541" a="1"/>
  <c r="K311" i="541" s="1"/>
  <c r="M311" i="541" s="1"/>
  <c r="J311" i="541" a="1"/>
  <c r="J311" i="541" s="1"/>
  <c r="H311" i="541"/>
  <c r="V310" i="541"/>
  <c r="W310" i="541" s="1"/>
  <c r="N310" i="541"/>
  <c r="K310" i="541" a="1"/>
  <c r="K310" i="541" s="1"/>
  <c r="M310" i="541" s="1"/>
  <c r="J310" i="541" a="1"/>
  <c r="J310" i="541" s="1"/>
  <c r="H310" i="541"/>
  <c r="V309" i="541"/>
  <c r="N309" i="541"/>
  <c r="N319" i="541" s="1"/>
  <c r="K309" i="541" a="1"/>
  <c r="K309" i="541" s="1"/>
  <c r="M309" i="541" s="1"/>
  <c r="J309" i="541" a="1"/>
  <c r="J309" i="541" s="1"/>
  <c r="H309" i="541"/>
  <c r="AA308" i="541"/>
  <c r="Z308" i="541"/>
  <c r="Y308" i="541"/>
  <c r="X308" i="541"/>
  <c r="U308" i="541"/>
  <c r="T308" i="541"/>
  <c r="S308" i="541"/>
  <c r="Q308" i="541"/>
  <c r="P308" i="541"/>
  <c r="O308" i="541"/>
  <c r="I308" i="541"/>
  <c r="G308" i="541"/>
  <c r="V307" i="541"/>
  <c r="W307" i="541" s="1"/>
  <c r="N307" i="541"/>
  <c r="K307" i="541" a="1"/>
  <c r="K307" i="541" s="1"/>
  <c r="M307" i="541" s="1"/>
  <c r="J307" i="541" a="1"/>
  <c r="J307" i="541" s="1"/>
  <c r="H307" i="541"/>
  <c r="V306" i="541"/>
  <c r="W306" i="541" s="1"/>
  <c r="N306" i="541"/>
  <c r="K306" i="541" a="1"/>
  <c r="K306" i="541" s="1"/>
  <c r="M306" i="541" s="1"/>
  <c r="J306" i="541" a="1"/>
  <c r="J306" i="541" s="1"/>
  <c r="H306" i="541"/>
  <c r="V305" i="541"/>
  <c r="W305" i="541" s="1"/>
  <c r="N305" i="541"/>
  <c r="K305" i="541" a="1"/>
  <c r="K305" i="541" s="1"/>
  <c r="M305" i="541" s="1"/>
  <c r="J305" i="541" a="1"/>
  <c r="J305" i="541" s="1"/>
  <c r="H305" i="541"/>
  <c r="V304" i="541"/>
  <c r="W304" i="541" s="1"/>
  <c r="N304" i="541"/>
  <c r="K304" i="541" a="1"/>
  <c r="K304" i="541" s="1"/>
  <c r="M304" i="541" s="1"/>
  <c r="J304" i="541" a="1"/>
  <c r="J304" i="541" s="1"/>
  <c r="H304" i="541"/>
  <c r="V303" i="541"/>
  <c r="W303" i="541" s="1"/>
  <c r="N303" i="541"/>
  <c r="K303" i="541" a="1"/>
  <c r="K303" i="541" s="1"/>
  <c r="M303" i="541" s="1"/>
  <c r="J303" i="541" a="1"/>
  <c r="J303" i="541" s="1"/>
  <c r="H303" i="541"/>
  <c r="V302" i="541"/>
  <c r="W302" i="541" s="1"/>
  <c r="N302" i="541"/>
  <c r="K302" i="541" a="1"/>
  <c r="K302" i="541" s="1"/>
  <c r="M302" i="541" s="1"/>
  <c r="J302" i="541" a="1"/>
  <c r="J302" i="541" s="1"/>
  <c r="H302" i="541"/>
  <c r="V301" i="541"/>
  <c r="W301" i="541" s="1"/>
  <c r="N301" i="541"/>
  <c r="K301" i="541" a="1"/>
  <c r="K301" i="541" s="1"/>
  <c r="M301" i="541" s="1"/>
  <c r="J301" i="541" a="1"/>
  <c r="J301" i="541" s="1"/>
  <c r="H301" i="541"/>
  <c r="V300" i="541"/>
  <c r="W300" i="541" s="1"/>
  <c r="N300" i="541"/>
  <c r="K300" i="541" a="1"/>
  <c r="K300" i="541" s="1"/>
  <c r="M300" i="541" s="1"/>
  <c r="J300" i="541" a="1"/>
  <c r="J300" i="541" s="1"/>
  <c r="H300" i="541"/>
  <c r="V299" i="541"/>
  <c r="W299" i="541" s="1"/>
  <c r="N299" i="541"/>
  <c r="K299" i="541" a="1"/>
  <c r="K299" i="541" s="1"/>
  <c r="M299" i="541" s="1"/>
  <c r="J299" i="541" a="1"/>
  <c r="J299" i="541" s="1"/>
  <c r="H299" i="541"/>
  <c r="V298" i="541"/>
  <c r="W298" i="541" s="1"/>
  <c r="N298" i="541"/>
  <c r="K298" i="541" a="1"/>
  <c r="K298" i="541" s="1"/>
  <c r="M298" i="541" s="1"/>
  <c r="J298" i="541" a="1"/>
  <c r="J298" i="541" s="1"/>
  <c r="H298" i="541"/>
  <c r="V297" i="541"/>
  <c r="W297" i="541" s="1"/>
  <c r="N297" i="541"/>
  <c r="K297" i="541" a="1"/>
  <c r="K297" i="541" s="1"/>
  <c r="M297" i="541" s="1"/>
  <c r="J297" i="541" a="1"/>
  <c r="J297" i="541" s="1"/>
  <c r="H297" i="541"/>
  <c r="V296" i="541"/>
  <c r="W296" i="541" s="1"/>
  <c r="N296" i="541"/>
  <c r="K296" i="541" a="1"/>
  <c r="K296" i="541" s="1"/>
  <c r="M296" i="541" s="1"/>
  <c r="J296" i="541" a="1"/>
  <c r="J296" i="541" s="1"/>
  <c r="H296" i="541"/>
  <c r="V295" i="541"/>
  <c r="W295" i="541" s="1"/>
  <c r="N295" i="541"/>
  <c r="K295" i="541" a="1"/>
  <c r="K295" i="541" s="1"/>
  <c r="M295" i="541" s="1"/>
  <c r="J295" i="541" a="1"/>
  <c r="J295" i="541" s="1"/>
  <c r="H295" i="541"/>
  <c r="V294" i="541"/>
  <c r="W294" i="541" s="1"/>
  <c r="N294" i="541"/>
  <c r="K294" i="541" a="1"/>
  <c r="K294" i="541" s="1"/>
  <c r="M294" i="541" s="1"/>
  <c r="J294" i="541" a="1"/>
  <c r="J294" i="541" s="1"/>
  <c r="H294" i="541"/>
  <c r="V293" i="541"/>
  <c r="W293" i="541" s="1"/>
  <c r="N293" i="541"/>
  <c r="K293" i="541" a="1"/>
  <c r="K293" i="541" s="1"/>
  <c r="J293" i="541" a="1"/>
  <c r="J293" i="541" s="1"/>
  <c r="H293" i="541"/>
  <c r="AA292" i="541"/>
  <c r="Z292" i="541"/>
  <c r="Y292" i="541"/>
  <c r="X292" i="541"/>
  <c r="U292" i="541"/>
  <c r="T292" i="541"/>
  <c r="S292" i="541"/>
  <c r="R292" i="541"/>
  <c r="Q292" i="541"/>
  <c r="P292" i="541"/>
  <c r="O292" i="541"/>
  <c r="I292" i="541"/>
  <c r="G292" i="541"/>
  <c r="V291" i="541"/>
  <c r="W291" i="541" s="1"/>
  <c r="N291" i="541"/>
  <c r="K291" i="541" a="1"/>
  <c r="K291" i="541" s="1"/>
  <c r="M291" i="541" s="1"/>
  <c r="J291" i="541" a="1"/>
  <c r="J291" i="541" s="1"/>
  <c r="H291" i="541"/>
  <c r="V290" i="541"/>
  <c r="W290" i="541" s="1"/>
  <c r="N290" i="541"/>
  <c r="K290" i="541" a="1"/>
  <c r="K290" i="541" s="1"/>
  <c r="M290" i="541" s="1"/>
  <c r="J290" i="541" a="1"/>
  <c r="J290" i="541" s="1"/>
  <c r="H290" i="541"/>
  <c r="V289" i="541"/>
  <c r="W289" i="541" s="1"/>
  <c r="N289" i="541"/>
  <c r="K289" i="541" a="1"/>
  <c r="K289" i="541" s="1"/>
  <c r="M289" i="541" s="1"/>
  <c r="J289" i="541" a="1"/>
  <c r="J289" i="541" s="1"/>
  <c r="H289" i="541"/>
  <c r="H288" i="541"/>
  <c r="H287" i="541"/>
  <c r="H286" i="541"/>
  <c r="V285" i="541"/>
  <c r="W285" i="541" s="1"/>
  <c r="N285" i="541"/>
  <c r="K285" i="541" a="1"/>
  <c r="K285" i="541" s="1"/>
  <c r="M285" i="541" s="1"/>
  <c r="H285" i="541"/>
  <c r="V284" i="541"/>
  <c r="W284" i="541" s="1"/>
  <c r="N284" i="541"/>
  <c r="K284" i="541"/>
  <c r="M284" i="541" s="1"/>
  <c r="K284" i="541" a="1"/>
  <c r="H284" i="541"/>
  <c r="N283" i="541"/>
  <c r="K283" i="541" a="1"/>
  <c r="K283" i="541" s="1"/>
  <c r="M283" i="541" s="1"/>
  <c r="H283" i="541"/>
  <c r="N282" i="541"/>
  <c r="K282" i="541" a="1"/>
  <c r="K282" i="541" s="1"/>
  <c r="M282" i="541" s="1"/>
  <c r="H282" i="541"/>
  <c r="N281" i="541"/>
  <c r="K281" i="541" a="1"/>
  <c r="K281" i="541" s="1"/>
  <c r="M281" i="541" s="1"/>
  <c r="H281" i="541"/>
  <c r="N280" i="541"/>
  <c r="K280" i="541" a="1"/>
  <c r="K280" i="541" s="1"/>
  <c r="M280" i="541" s="1"/>
  <c r="H280" i="541"/>
  <c r="N279" i="541"/>
  <c r="K279" i="541" a="1"/>
  <c r="K279" i="541" s="1"/>
  <c r="M279" i="541" s="1"/>
  <c r="H279" i="541"/>
  <c r="N278" i="541"/>
  <c r="K278" i="541" a="1"/>
  <c r="K278" i="541" s="1"/>
  <c r="M278" i="541" s="1"/>
  <c r="H278" i="541"/>
  <c r="V277" i="541"/>
  <c r="W277" i="541" s="1"/>
  <c r="N277" i="541"/>
  <c r="K277" i="541" a="1"/>
  <c r="K277" i="541" s="1"/>
  <c r="M277" i="541" s="1"/>
  <c r="H277" i="541"/>
  <c r="V276" i="541"/>
  <c r="W276" i="541" s="1"/>
  <c r="N276" i="541"/>
  <c r="K276" i="541" a="1"/>
  <c r="K276" i="541" s="1"/>
  <c r="M276" i="541" s="1"/>
  <c r="H276" i="541"/>
  <c r="V275" i="541"/>
  <c r="W275" i="541" s="1"/>
  <c r="N275" i="541"/>
  <c r="K275" i="541" a="1"/>
  <c r="K275" i="541" s="1"/>
  <c r="M275" i="541" s="1"/>
  <c r="H275" i="541"/>
  <c r="V274" i="541"/>
  <c r="W274" i="541" s="1"/>
  <c r="N274" i="541"/>
  <c r="K274" i="541" a="1"/>
  <c r="K274" i="541" s="1"/>
  <c r="M274" i="541" s="1"/>
  <c r="H274" i="541"/>
  <c r="V273" i="541"/>
  <c r="W273" i="541" s="1"/>
  <c r="N273" i="541"/>
  <c r="K273" i="541" a="1"/>
  <c r="K273" i="541" s="1"/>
  <c r="M273" i="541" s="1"/>
  <c r="H273" i="541"/>
  <c r="V272" i="541"/>
  <c r="W272" i="541" s="1"/>
  <c r="N272" i="541"/>
  <c r="K272" i="541" a="1"/>
  <c r="K272" i="541" s="1"/>
  <c r="M272" i="541" s="1"/>
  <c r="H272" i="541"/>
  <c r="V271" i="541"/>
  <c r="W271" i="541" s="1"/>
  <c r="N271" i="541"/>
  <c r="K271" i="541" a="1"/>
  <c r="K271" i="541" s="1"/>
  <c r="M271" i="541" s="1"/>
  <c r="H271" i="541"/>
  <c r="V270" i="541"/>
  <c r="W270" i="541" s="1"/>
  <c r="N270" i="541"/>
  <c r="K270" i="541" a="1"/>
  <c r="K270" i="541" s="1"/>
  <c r="M270" i="541" s="1"/>
  <c r="H270" i="541"/>
  <c r="V269" i="541"/>
  <c r="W269" i="541" s="1"/>
  <c r="N269" i="541"/>
  <c r="K269" i="541" a="1"/>
  <c r="K269" i="541" s="1"/>
  <c r="M269" i="541" s="1"/>
  <c r="H269" i="541"/>
  <c r="V268" i="541"/>
  <c r="W268" i="541" s="1"/>
  <c r="N268" i="541"/>
  <c r="K268" i="541"/>
  <c r="M268" i="541" s="1"/>
  <c r="K268" i="541" a="1"/>
  <c r="H268" i="541"/>
  <c r="V267" i="541"/>
  <c r="W267" i="541" s="1"/>
  <c r="N267" i="541"/>
  <c r="K267" i="541" a="1"/>
  <c r="K267" i="541" s="1"/>
  <c r="M267" i="541" s="1"/>
  <c r="H267" i="541"/>
  <c r="V266" i="541"/>
  <c r="W266" i="541" s="1"/>
  <c r="N266" i="541"/>
  <c r="K266" i="541" a="1"/>
  <c r="K266" i="541" s="1"/>
  <c r="M266" i="541" s="1"/>
  <c r="H266" i="541"/>
  <c r="N265" i="541"/>
  <c r="K265" i="541" a="1"/>
  <c r="K265" i="541" s="1"/>
  <c r="M265" i="541" s="1"/>
  <c r="H265" i="541"/>
  <c r="V264" i="541"/>
  <c r="W264" i="541" s="1"/>
  <c r="N264" i="541"/>
  <c r="K264" i="541" a="1"/>
  <c r="K264" i="541" s="1"/>
  <c r="M264" i="541" s="1"/>
  <c r="J264" i="541" a="1"/>
  <c r="J264" i="541" s="1"/>
  <c r="H264" i="541"/>
  <c r="V263" i="541"/>
  <c r="W263" i="541" s="1"/>
  <c r="N263" i="541"/>
  <c r="K263" i="541" a="1"/>
  <c r="K263" i="541" s="1"/>
  <c r="M263" i="541" s="1"/>
  <c r="J263" i="541" a="1"/>
  <c r="J263" i="541" s="1"/>
  <c r="H263" i="541"/>
  <c r="V262" i="541"/>
  <c r="W262" i="541" s="1"/>
  <c r="N262" i="541"/>
  <c r="K262" i="541" a="1"/>
  <c r="K262" i="541" s="1"/>
  <c r="M262" i="541" s="1"/>
  <c r="J262" i="541" a="1"/>
  <c r="J262" i="541" s="1"/>
  <c r="H262" i="541"/>
  <c r="V261" i="541"/>
  <c r="W261" i="541" s="1"/>
  <c r="N261" i="541"/>
  <c r="K261" i="541" a="1"/>
  <c r="K261" i="541" s="1"/>
  <c r="M261" i="541" s="1"/>
  <c r="J261" i="541" a="1"/>
  <c r="J261" i="541" s="1"/>
  <c r="H261" i="541"/>
  <c r="V260" i="541"/>
  <c r="W260" i="541" s="1"/>
  <c r="N260" i="541"/>
  <c r="K260" i="541"/>
  <c r="M260" i="541" s="1"/>
  <c r="K260" i="541" a="1"/>
  <c r="J260" i="541"/>
  <c r="J260" i="541" a="1"/>
  <c r="H260" i="541"/>
  <c r="V259" i="541"/>
  <c r="W259" i="541" s="1"/>
  <c r="N259" i="541"/>
  <c r="K259" i="541" a="1"/>
  <c r="K259" i="541" s="1"/>
  <c r="M259" i="541" s="1"/>
  <c r="J259" i="541" a="1"/>
  <c r="J259" i="541" s="1"/>
  <c r="H259" i="541"/>
  <c r="V258" i="541"/>
  <c r="W258" i="541" s="1"/>
  <c r="N258" i="541"/>
  <c r="K258" i="541" a="1"/>
  <c r="K258" i="541" s="1"/>
  <c r="J258" i="541" a="1"/>
  <c r="J258" i="541" s="1"/>
  <c r="H258" i="541"/>
  <c r="AA257" i="541"/>
  <c r="Z257" i="541"/>
  <c r="Y257" i="541"/>
  <c r="X257" i="541"/>
  <c r="U257" i="541"/>
  <c r="T257" i="541"/>
  <c r="S257" i="541"/>
  <c r="R257" i="541"/>
  <c r="Q257" i="541"/>
  <c r="P257" i="541"/>
  <c r="O257" i="541"/>
  <c r="I257" i="541"/>
  <c r="G257" i="541"/>
  <c r="H256" i="541"/>
  <c r="H255" i="541"/>
  <c r="H254" i="541"/>
  <c r="H253" i="541"/>
  <c r="H252" i="541"/>
  <c r="H251" i="541"/>
  <c r="K250" i="541" a="1"/>
  <c r="K250" i="541" s="1"/>
  <c r="M250" i="541" s="1"/>
  <c r="H250" i="541"/>
  <c r="K249" i="541" a="1"/>
  <c r="K249" i="541" s="1"/>
  <c r="M249" i="541" s="1"/>
  <c r="H249" i="541"/>
  <c r="M248" i="541"/>
  <c r="K248" i="541" a="1"/>
  <c r="K248" i="541" s="1"/>
  <c r="H248" i="541"/>
  <c r="K247" i="541" a="1"/>
  <c r="K247" i="541" s="1"/>
  <c r="M247" i="541" s="1"/>
  <c r="H247" i="541"/>
  <c r="V246" i="541"/>
  <c r="W246" i="541" s="1"/>
  <c r="N246" i="541"/>
  <c r="K246" i="541" a="1"/>
  <c r="K246" i="541" s="1"/>
  <c r="M246" i="541" s="1"/>
  <c r="J246" i="541" a="1"/>
  <c r="J246" i="541" s="1"/>
  <c r="H246" i="541"/>
  <c r="V245" i="541"/>
  <c r="W245" i="541" s="1"/>
  <c r="N245" i="541"/>
  <c r="K245" i="541" a="1"/>
  <c r="K245" i="541" s="1"/>
  <c r="M245" i="541" s="1"/>
  <c r="J245" i="541" a="1"/>
  <c r="J245" i="541" s="1"/>
  <c r="H245" i="541"/>
  <c r="V244" i="541"/>
  <c r="W244" i="541" s="1"/>
  <c r="N244" i="541"/>
  <c r="K244" i="541" a="1"/>
  <c r="K244" i="541" s="1"/>
  <c r="M244" i="541" s="1"/>
  <c r="J244" i="541" a="1"/>
  <c r="J244" i="541" s="1"/>
  <c r="H244" i="541"/>
  <c r="V243" i="541"/>
  <c r="W243" i="541" s="1"/>
  <c r="N243" i="541"/>
  <c r="K243" i="541" a="1"/>
  <c r="K243" i="541" s="1"/>
  <c r="M243" i="541" s="1"/>
  <c r="J243" i="541" a="1"/>
  <c r="J243" i="541" s="1"/>
  <c r="H243" i="541"/>
  <c r="M242" i="541"/>
  <c r="H242" i="541"/>
  <c r="V241" i="541"/>
  <c r="W241" i="541" s="1"/>
  <c r="N241" i="541"/>
  <c r="K241" i="541" a="1"/>
  <c r="K241" i="541" s="1"/>
  <c r="M241" i="541" s="1"/>
  <c r="J241" i="541" a="1"/>
  <c r="J241" i="541" s="1"/>
  <c r="H241" i="541"/>
  <c r="V240" i="541"/>
  <c r="W240" i="541" s="1"/>
  <c r="N240" i="541"/>
  <c r="K240" i="541" a="1"/>
  <c r="K240" i="541" s="1"/>
  <c r="M240" i="541" s="1"/>
  <c r="J240" i="541" a="1"/>
  <c r="J240" i="541" s="1"/>
  <c r="H240" i="541"/>
  <c r="K239" i="541" a="1"/>
  <c r="K239" i="541" s="1"/>
  <c r="M239" i="541" s="1"/>
  <c r="H239" i="541"/>
  <c r="H238" i="541"/>
  <c r="V237" i="541"/>
  <c r="W237" i="541" s="1"/>
  <c r="N237" i="541"/>
  <c r="K237" i="541" a="1"/>
  <c r="K237" i="541" s="1"/>
  <c r="M237" i="541" s="1"/>
  <c r="J237" i="541" a="1"/>
  <c r="J237" i="541" s="1"/>
  <c r="H237" i="541"/>
  <c r="V236" i="541"/>
  <c r="W236" i="541" s="1"/>
  <c r="N236" i="541"/>
  <c r="K236" i="541" a="1"/>
  <c r="K236" i="541" s="1"/>
  <c r="M236" i="541" s="1"/>
  <c r="J236" i="541" a="1"/>
  <c r="J236" i="541" s="1"/>
  <c r="H236" i="541"/>
  <c r="V235" i="541"/>
  <c r="W235" i="541" s="1"/>
  <c r="N235" i="541"/>
  <c r="K235" i="541" a="1"/>
  <c r="K235" i="541" s="1"/>
  <c r="M235" i="541" s="1"/>
  <c r="J235" i="541" a="1"/>
  <c r="J235" i="541" s="1"/>
  <c r="H235" i="541"/>
  <c r="V234" i="541"/>
  <c r="W234" i="541" s="1"/>
  <c r="N234" i="541"/>
  <c r="K234" i="541" a="1"/>
  <c r="K234" i="541" s="1"/>
  <c r="M234" i="541" s="1"/>
  <c r="J234" i="541" a="1"/>
  <c r="J234" i="541" s="1"/>
  <c r="H234" i="541"/>
  <c r="V233" i="541"/>
  <c r="W233" i="541" s="1"/>
  <c r="N233" i="541"/>
  <c r="K233" i="541" a="1"/>
  <c r="K233" i="541" s="1"/>
  <c r="M233" i="541" s="1"/>
  <c r="J233" i="541" a="1"/>
  <c r="J233" i="541" s="1"/>
  <c r="H233" i="541"/>
  <c r="V232" i="541"/>
  <c r="W232" i="541" s="1"/>
  <c r="N232" i="541"/>
  <c r="K232" i="541" a="1"/>
  <c r="K232" i="541" s="1"/>
  <c r="M232" i="541" s="1"/>
  <c r="J232" i="541" a="1"/>
  <c r="J232" i="541" s="1"/>
  <c r="H232" i="541"/>
  <c r="V231" i="541"/>
  <c r="W231" i="541" s="1"/>
  <c r="N231" i="541"/>
  <c r="K231" i="541" a="1"/>
  <c r="K231" i="541" s="1"/>
  <c r="M231" i="541" s="1"/>
  <c r="J231" i="541" a="1"/>
  <c r="J231" i="541" s="1"/>
  <c r="H231" i="541"/>
  <c r="V230" i="541"/>
  <c r="W230" i="541" s="1"/>
  <c r="N230" i="541"/>
  <c r="K230" i="541" a="1"/>
  <c r="K230" i="541" s="1"/>
  <c r="M230" i="541" s="1"/>
  <c r="J230" i="541" a="1"/>
  <c r="J230" i="541" s="1"/>
  <c r="H230" i="541"/>
  <c r="V229" i="541"/>
  <c r="W229" i="541" s="1"/>
  <c r="N229" i="541"/>
  <c r="K229" i="541" a="1"/>
  <c r="K229" i="541" s="1"/>
  <c r="M229" i="541" s="1"/>
  <c r="J229" i="541" a="1"/>
  <c r="J229" i="541" s="1"/>
  <c r="H229" i="541"/>
  <c r="V228" i="541"/>
  <c r="W228" i="541" s="1"/>
  <c r="N228" i="541"/>
  <c r="K228" i="541" a="1"/>
  <c r="K228" i="541" s="1"/>
  <c r="M228" i="541" s="1"/>
  <c r="J228" i="541" a="1"/>
  <c r="J228" i="541" s="1"/>
  <c r="H228" i="541"/>
  <c r="N227" i="541"/>
  <c r="K227" i="541" a="1"/>
  <c r="K227" i="541" s="1"/>
  <c r="M227" i="541" s="1"/>
  <c r="H227" i="541"/>
  <c r="N226" i="541"/>
  <c r="K226" i="541" a="1"/>
  <c r="K226" i="541" s="1"/>
  <c r="M226" i="541" s="1"/>
  <c r="H226" i="541"/>
  <c r="N225" i="541"/>
  <c r="K225" i="541" a="1"/>
  <c r="K225" i="541" s="1"/>
  <c r="M225" i="541" s="1"/>
  <c r="H225" i="541"/>
  <c r="N224" i="541"/>
  <c r="K224" i="541" a="1"/>
  <c r="K224" i="541" s="1"/>
  <c r="M224" i="541" s="1"/>
  <c r="H224" i="541"/>
  <c r="N223" i="541"/>
  <c r="K223" i="541" a="1"/>
  <c r="K223" i="541" s="1"/>
  <c r="M223" i="541" s="1"/>
  <c r="H223" i="541"/>
  <c r="N222" i="541"/>
  <c r="K222" i="541" a="1"/>
  <c r="K222" i="541" s="1"/>
  <c r="M222" i="541" s="1"/>
  <c r="H222" i="541"/>
  <c r="N221" i="541"/>
  <c r="K221" i="541" a="1"/>
  <c r="K221" i="541" s="1"/>
  <c r="M221" i="541" s="1"/>
  <c r="H221" i="541"/>
  <c r="N220" i="541"/>
  <c r="K220" i="541" a="1"/>
  <c r="K220" i="541" s="1"/>
  <c r="M220" i="541" s="1"/>
  <c r="H220" i="541"/>
  <c r="V219" i="541"/>
  <c r="W219" i="541" s="1"/>
  <c r="N219" i="541"/>
  <c r="K219" i="541" a="1"/>
  <c r="K219" i="541" s="1"/>
  <c r="M219" i="541" s="1"/>
  <c r="J219" i="541" a="1"/>
  <c r="J219" i="541" s="1"/>
  <c r="H219" i="541"/>
  <c r="V218" i="541"/>
  <c r="W218" i="541" s="1"/>
  <c r="N218" i="541"/>
  <c r="K218" i="541" a="1"/>
  <c r="K218" i="541" s="1"/>
  <c r="M218" i="541" s="1"/>
  <c r="J218" i="541" a="1"/>
  <c r="J218" i="541" s="1"/>
  <c r="H218" i="541"/>
  <c r="V217" i="541"/>
  <c r="W217" i="541" s="1"/>
  <c r="N217" i="541"/>
  <c r="K217" i="541" a="1"/>
  <c r="K217" i="541" s="1"/>
  <c r="M217" i="541" s="1"/>
  <c r="J217" i="541" a="1"/>
  <c r="J217" i="541" s="1"/>
  <c r="H217" i="541"/>
  <c r="V216" i="541"/>
  <c r="W216" i="541" s="1"/>
  <c r="N216" i="541"/>
  <c r="K216" i="541" a="1"/>
  <c r="K216" i="541" s="1"/>
  <c r="M216" i="541" s="1"/>
  <c r="J216" i="541" a="1"/>
  <c r="J216" i="541" s="1"/>
  <c r="H216" i="541"/>
  <c r="V215" i="541"/>
  <c r="W215" i="541" s="1"/>
  <c r="N215" i="541"/>
  <c r="K215" i="541" a="1"/>
  <c r="K215" i="541" s="1"/>
  <c r="M215" i="541" s="1"/>
  <c r="J215" i="541" a="1"/>
  <c r="J215" i="541" s="1"/>
  <c r="H215" i="541"/>
  <c r="V214" i="541"/>
  <c r="W214" i="541" s="1"/>
  <c r="N214" i="541"/>
  <c r="K214" i="541" a="1"/>
  <c r="K214" i="541" s="1"/>
  <c r="M214" i="541" s="1"/>
  <c r="J214" i="541" a="1"/>
  <c r="J214" i="541" s="1"/>
  <c r="H214" i="541"/>
  <c r="V213" i="541"/>
  <c r="W213" i="541" s="1"/>
  <c r="N213" i="541"/>
  <c r="K213" i="541" a="1"/>
  <c r="K213" i="541" s="1"/>
  <c r="M213" i="541" s="1"/>
  <c r="J213" i="541" a="1"/>
  <c r="J213" i="541" s="1"/>
  <c r="H213" i="541"/>
  <c r="V212" i="541"/>
  <c r="W212" i="541" s="1"/>
  <c r="N212" i="541"/>
  <c r="K212" i="541" a="1"/>
  <c r="K212" i="541" s="1"/>
  <c r="M212" i="541" s="1"/>
  <c r="J212" i="541" a="1"/>
  <c r="J212" i="541" s="1"/>
  <c r="H212" i="541"/>
  <c r="V211" i="541"/>
  <c r="W211" i="541" s="1"/>
  <c r="N211" i="541"/>
  <c r="K211" i="541" a="1"/>
  <c r="K211" i="541" s="1"/>
  <c r="M211" i="541" s="1"/>
  <c r="J211" i="541" a="1"/>
  <c r="J211" i="541" s="1"/>
  <c r="H211" i="541"/>
  <c r="V210" i="541"/>
  <c r="W210" i="541" s="1"/>
  <c r="N210" i="541"/>
  <c r="K210" i="541" a="1"/>
  <c r="K210" i="541" s="1"/>
  <c r="M210" i="541" s="1"/>
  <c r="J210" i="541" a="1"/>
  <c r="J210" i="541" s="1"/>
  <c r="H210" i="541"/>
  <c r="V209" i="541"/>
  <c r="W209" i="541" s="1"/>
  <c r="N209" i="541"/>
  <c r="K209" i="541" a="1"/>
  <c r="K209" i="541" s="1"/>
  <c r="M209" i="541" s="1"/>
  <c r="J209" i="541" a="1"/>
  <c r="J209" i="541" s="1"/>
  <c r="H209" i="541"/>
  <c r="V208" i="541"/>
  <c r="W208" i="541" s="1"/>
  <c r="N208" i="541"/>
  <c r="K208" i="541" a="1"/>
  <c r="K208" i="541" s="1"/>
  <c r="M208" i="541" s="1"/>
  <c r="J208" i="541" a="1"/>
  <c r="J208" i="541" s="1"/>
  <c r="H208" i="541"/>
  <c r="H207" i="541"/>
  <c r="H206" i="541"/>
  <c r="H205" i="541"/>
  <c r="W204" i="541"/>
  <c r="V204" i="541"/>
  <c r="N204" i="541"/>
  <c r="K204" i="541" a="1"/>
  <c r="K204" i="541" s="1"/>
  <c r="M204" i="541" s="1"/>
  <c r="J204" i="541" a="1"/>
  <c r="J204" i="541" s="1"/>
  <c r="H204" i="541"/>
  <c r="V203" i="541"/>
  <c r="W203" i="541" s="1"/>
  <c r="N203" i="541"/>
  <c r="K203" i="541"/>
  <c r="M203" i="541" s="1"/>
  <c r="K203" i="541" a="1"/>
  <c r="J203" i="541" a="1"/>
  <c r="J203" i="541" s="1"/>
  <c r="H203" i="541"/>
  <c r="W202" i="541"/>
  <c r="V202" i="541"/>
  <c r="N202" i="541"/>
  <c r="K202" i="541" a="1"/>
  <c r="K202" i="541" s="1"/>
  <c r="M202" i="541" s="1"/>
  <c r="J202" i="541" a="1"/>
  <c r="J202" i="541" s="1"/>
  <c r="H202" i="541"/>
  <c r="H201" i="541"/>
  <c r="V200" i="541"/>
  <c r="N200" i="541"/>
  <c r="K200" i="541" a="1"/>
  <c r="K200" i="541" s="1"/>
  <c r="J200" i="541" a="1"/>
  <c r="J200" i="541" s="1"/>
  <c r="H200" i="541"/>
  <c r="AA199" i="541"/>
  <c r="AA335" i="541" s="1"/>
  <c r="Z199" i="541"/>
  <c r="Z335" i="541" s="1"/>
  <c r="Y199" i="541"/>
  <c r="Y335" i="541" s="1"/>
  <c r="X199" i="541"/>
  <c r="X335" i="541" s="1"/>
  <c r="U199" i="541"/>
  <c r="U335" i="541" s="1"/>
  <c r="T199" i="541"/>
  <c r="T335" i="541" s="1"/>
  <c r="S199" i="541"/>
  <c r="S335" i="541" s="1"/>
  <c r="R199" i="541"/>
  <c r="R335" i="541" s="1"/>
  <c r="Q199" i="541"/>
  <c r="Q335" i="541" s="1"/>
  <c r="P199" i="541"/>
  <c r="O199" i="541"/>
  <c r="I199" i="541"/>
  <c r="I335" i="541" s="1"/>
  <c r="B343" i="541" s="1"/>
  <c r="G199" i="541"/>
  <c r="G335" i="541" s="1"/>
  <c r="V198" i="541"/>
  <c r="W198" i="541" s="1"/>
  <c r="N198" i="541"/>
  <c r="K198" i="541" a="1"/>
  <c r="K198" i="541" s="1"/>
  <c r="M198" i="541" s="1"/>
  <c r="J198" i="541" a="1"/>
  <c r="J198" i="541" s="1"/>
  <c r="H198" i="541"/>
  <c r="V197" i="541"/>
  <c r="W197" i="541" s="1"/>
  <c r="N197" i="541"/>
  <c r="K197" i="541" a="1"/>
  <c r="K197" i="541" s="1"/>
  <c r="M197" i="541" s="1"/>
  <c r="J197" i="541" a="1"/>
  <c r="J197" i="541" s="1"/>
  <c r="H197" i="541"/>
  <c r="K196" i="541" a="1"/>
  <c r="K196" i="541" s="1"/>
  <c r="M196" i="541" s="1"/>
  <c r="H196" i="541"/>
  <c r="K195" i="541" a="1"/>
  <c r="K195" i="541" s="1"/>
  <c r="M195" i="541" s="1"/>
  <c r="H195" i="541"/>
  <c r="K194" i="541"/>
  <c r="M194" i="541" s="1"/>
  <c r="K194" i="541" a="1"/>
  <c r="H194" i="541"/>
  <c r="K193" i="541" a="1"/>
  <c r="K193" i="541" s="1"/>
  <c r="M193" i="541" s="1"/>
  <c r="H193" i="541"/>
  <c r="V192" i="541"/>
  <c r="W192" i="541" s="1"/>
  <c r="N192" i="541"/>
  <c r="K192" i="541" a="1"/>
  <c r="K192" i="541" s="1"/>
  <c r="M192" i="541" s="1"/>
  <c r="J192" i="541" a="1"/>
  <c r="J192" i="541" s="1"/>
  <c r="H192" i="541"/>
  <c r="V191" i="541"/>
  <c r="W191" i="541" s="1"/>
  <c r="N191" i="541"/>
  <c r="K191" i="541" a="1"/>
  <c r="K191" i="541" s="1"/>
  <c r="M191" i="541" s="1"/>
  <c r="J191" i="541" a="1"/>
  <c r="J191" i="541" s="1"/>
  <c r="H191" i="541"/>
  <c r="V190" i="541"/>
  <c r="W190" i="541" s="1"/>
  <c r="N190" i="541"/>
  <c r="K190" i="541" a="1"/>
  <c r="K190" i="541" s="1"/>
  <c r="M190" i="541" s="1"/>
  <c r="J190" i="541" a="1"/>
  <c r="J190" i="541" s="1"/>
  <c r="H190" i="541"/>
  <c r="N189" i="541"/>
  <c r="K189" i="541" a="1"/>
  <c r="K189" i="541" s="1"/>
  <c r="M189" i="541" s="1"/>
  <c r="J189" i="541" a="1"/>
  <c r="J189" i="541" s="1"/>
  <c r="H189" i="541"/>
  <c r="N188" i="541"/>
  <c r="K188" i="541" a="1"/>
  <c r="K188" i="541" s="1"/>
  <c r="M188" i="541" s="1"/>
  <c r="J188" i="541" a="1"/>
  <c r="J188" i="541" s="1"/>
  <c r="H188" i="541"/>
  <c r="V187" i="541"/>
  <c r="W187" i="541" s="1"/>
  <c r="N187" i="541"/>
  <c r="K187" i="541" a="1"/>
  <c r="K187" i="541" s="1"/>
  <c r="M187" i="541" s="1"/>
  <c r="J187" i="541" a="1"/>
  <c r="J187" i="541" s="1"/>
  <c r="H187" i="541"/>
  <c r="V186" i="541"/>
  <c r="W186" i="541" s="1"/>
  <c r="N186" i="541"/>
  <c r="K186" i="541" a="1"/>
  <c r="K186" i="541" s="1"/>
  <c r="M186" i="541" s="1"/>
  <c r="J186" i="541" a="1"/>
  <c r="J186" i="541" s="1"/>
  <c r="H186" i="541"/>
  <c r="N185" i="541"/>
  <c r="K185" i="541" a="1"/>
  <c r="K185" i="541" s="1"/>
  <c r="M185" i="541" s="1"/>
  <c r="H185" i="541"/>
  <c r="N184" i="541"/>
  <c r="K184" i="541" a="1"/>
  <c r="K184" i="541" s="1"/>
  <c r="M184" i="541" s="1"/>
  <c r="H184" i="541"/>
  <c r="V183" i="541"/>
  <c r="W183" i="541" s="1"/>
  <c r="N183" i="541"/>
  <c r="K183" i="541" a="1"/>
  <c r="K183" i="541" s="1"/>
  <c r="M183" i="541" s="1"/>
  <c r="J183" i="541" a="1"/>
  <c r="J183" i="541" s="1"/>
  <c r="H183" i="541"/>
  <c r="V182" i="541"/>
  <c r="W182" i="541" s="1"/>
  <c r="N182" i="541"/>
  <c r="K182" i="541" a="1"/>
  <c r="K182" i="541" s="1"/>
  <c r="M182" i="541" s="1"/>
  <c r="J182" i="541" a="1"/>
  <c r="J182" i="541" s="1"/>
  <c r="H182" i="541"/>
  <c r="V181" i="541"/>
  <c r="W181" i="541" s="1"/>
  <c r="N181" i="541"/>
  <c r="K181" i="541" a="1"/>
  <c r="K181" i="541" s="1"/>
  <c r="M181" i="541" s="1"/>
  <c r="J181" i="541" a="1"/>
  <c r="J181" i="541" s="1"/>
  <c r="H181" i="541"/>
  <c r="V180" i="541"/>
  <c r="W180" i="541" s="1"/>
  <c r="N180" i="541"/>
  <c r="K180" i="541" a="1"/>
  <c r="K180" i="541" s="1"/>
  <c r="M180" i="541" s="1"/>
  <c r="J180" i="541" a="1"/>
  <c r="J180" i="541" s="1"/>
  <c r="H180" i="541"/>
  <c r="V179" i="541"/>
  <c r="W179" i="541" s="1"/>
  <c r="N179" i="541"/>
  <c r="K179" i="541" a="1"/>
  <c r="K179" i="541" s="1"/>
  <c r="M179" i="541" s="1"/>
  <c r="J179" i="541" a="1"/>
  <c r="J179" i="541" s="1"/>
  <c r="H179" i="541"/>
  <c r="V178" i="541"/>
  <c r="V199" i="541" s="1"/>
  <c r="N178" i="541"/>
  <c r="K178" i="541" a="1"/>
  <c r="K178" i="541" s="1"/>
  <c r="J178" i="541" a="1"/>
  <c r="J178" i="541" s="1"/>
  <c r="H178" i="541"/>
  <c r="X171" i="541"/>
  <c r="Q529" i="541" s="1"/>
  <c r="X170" i="541"/>
  <c r="Q528" i="541" s="1"/>
  <c r="G170" i="541"/>
  <c r="C170" i="541"/>
  <c r="X169" i="541"/>
  <c r="Q527" i="541" s="1"/>
  <c r="I169" i="541"/>
  <c r="E169" i="541"/>
  <c r="K169" i="541" s="1"/>
  <c r="M169" i="541" s="1"/>
  <c r="I168" i="541"/>
  <c r="E168" i="541"/>
  <c r="K168" i="541" s="1"/>
  <c r="M168" i="541" s="1"/>
  <c r="I167" i="541"/>
  <c r="E167" i="541"/>
  <c r="K167" i="541" s="1"/>
  <c r="M167" i="541" s="1"/>
  <c r="X166" i="541"/>
  <c r="Q524" i="541" s="1"/>
  <c r="I166" i="541"/>
  <c r="I170" i="541" s="1"/>
  <c r="E166" i="541"/>
  <c r="AA163" i="541"/>
  <c r="Z163" i="541"/>
  <c r="Y163" i="541"/>
  <c r="X163" i="541"/>
  <c r="U163" i="541"/>
  <c r="T163" i="541"/>
  <c r="S163" i="541"/>
  <c r="R163" i="541"/>
  <c r="Q163" i="541"/>
  <c r="P163" i="541"/>
  <c r="O163" i="541"/>
  <c r="R171" i="541" s="1"/>
  <c r="I163" i="541"/>
  <c r="G163" i="541"/>
  <c r="C529" i="541" s="1"/>
  <c r="H162" i="541"/>
  <c r="H161" i="541"/>
  <c r="H160" i="541"/>
  <c r="V159" i="541"/>
  <c r="W159" i="541" s="1"/>
  <c r="N159" i="541"/>
  <c r="K159" i="541"/>
  <c r="K159" i="541" a="1"/>
  <c r="J159" i="541" a="1"/>
  <c r="J159" i="541" s="1"/>
  <c r="H159" i="541"/>
  <c r="D159" i="541"/>
  <c r="V158" i="541"/>
  <c r="W158" i="541" s="1"/>
  <c r="N158" i="541"/>
  <c r="K158" i="541" a="1"/>
  <c r="K158" i="541" s="1"/>
  <c r="M158" i="541" s="1"/>
  <c r="J158" i="541" a="1"/>
  <c r="J158" i="541" s="1"/>
  <c r="H158" i="541"/>
  <c r="H157" i="541"/>
  <c r="H156" i="541"/>
  <c r="V155" i="541"/>
  <c r="W155" i="541" s="1"/>
  <c r="N155" i="541"/>
  <c r="K155" i="541" a="1"/>
  <c r="K155" i="541" s="1"/>
  <c r="M155" i="541" s="1"/>
  <c r="J155" i="541" a="1"/>
  <c r="J155" i="541" s="1"/>
  <c r="H155" i="541"/>
  <c r="V154" i="541"/>
  <c r="W154" i="541" s="1"/>
  <c r="N154" i="541"/>
  <c r="K154" i="541"/>
  <c r="M154" i="541" s="1"/>
  <c r="K154" i="541" a="1"/>
  <c r="J154" i="541"/>
  <c r="J154" i="541" a="1"/>
  <c r="H154" i="541"/>
  <c r="H153" i="541"/>
  <c r="V152" i="541"/>
  <c r="W152" i="541" s="1"/>
  <c r="N152" i="541"/>
  <c r="K152" i="541" a="1"/>
  <c r="K152" i="541" s="1"/>
  <c r="M152" i="541" s="1"/>
  <c r="J152" i="541" a="1"/>
  <c r="J152" i="541" s="1"/>
  <c r="H152" i="541"/>
  <c r="V151" i="541"/>
  <c r="W151" i="541" s="1"/>
  <c r="N151" i="541"/>
  <c r="K151" i="541" a="1"/>
  <c r="K151" i="541" s="1"/>
  <c r="M151" i="541" s="1"/>
  <c r="J151" i="541" a="1"/>
  <c r="J151" i="541" s="1"/>
  <c r="H151" i="541"/>
  <c r="V150" i="541"/>
  <c r="W150" i="541" s="1"/>
  <c r="N150" i="541"/>
  <c r="K150" i="541"/>
  <c r="M150" i="541" s="1"/>
  <c r="K150" i="541" a="1"/>
  <c r="J150" i="541"/>
  <c r="J150" i="541" a="1"/>
  <c r="H150" i="541"/>
  <c r="V149" i="541"/>
  <c r="W149" i="541" s="1"/>
  <c r="N149" i="541"/>
  <c r="K149" i="541" a="1"/>
  <c r="K149" i="541" s="1"/>
  <c r="J149" i="541" a="1"/>
  <c r="J149" i="541" s="1"/>
  <c r="H149" i="541"/>
  <c r="AA148" i="541"/>
  <c r="Z148" i="541"/>
  <c r="Y148" i="541"/>
  <c r="X148" i="541"/>
  <c r="U148" i="541"/>
  <c r="T148" i="541"/>
  <c r="S148" i="541"/>
  <c r="Q148" i="541"/>
  <c r="P148" i="541"/>
  <c r="O148" i="541"/>
  <c r="I148" i="541"/>
  <c r="G148" i="541"/>
  <c r="C528" i="541" s="1"/>
  <c r="V147" i="541"/>
  <c r="W147" i="541" s="1"/>
  <c r="N147" i="541"/>
  <c r="K147" i="541" a="1"/>
  <c r="K147" i="541" s="1"/>
  <c r="M147" i="541" s="1"/>
  <c r="J147" i="541" a="1"/>
  <c r="J147" i="541" s="1"/>
  <c r="H147" i="541"/>
  <c r="K145" i="541" a="1"/>
  <c r="K145" i="541" s="1"/>
  <c r="H145" i="541"/>
  <c r="K144" i="541" a="1"/>
  <c r="K144" i="541" s="1"/>
  <c r="H144" i="541"/>
  <c r="K143" i="541" a="1"/>
  <c r="K143" i="541" s="1"/>
  <c r="H143" i="541"/>
  <c r="V142" i="541"/>
  <c r="W142" i="541" s="1"/>
  <c r="N142" i="541"/>
  <c r="K142" i="541" a="1"/>
  <c r="K142" i="541" s="1"/>
  <c r="M142" i="541" s="1"/>
  <c r="J142" i="541" a="1"/>
  <c r="J142" i="541" s="1"/>
  <c r="H142" i="541"/>
  <c r="V141" i="541"/>
  <c r="W141" i="541" s="1"/>
  <c r="N141" i="541"/>
  <c r="K141" i="541" a="1"/>
  <c r="K141" i="541" s="1"/>
  <c r="M141" i="541" s="1"/>
  <c r="J141" i="541" a="1"/>
  <c r="J141" i="541" s="1"/>
  <c r="H141" i="541"/>
  <c r="V140" i="541"/>
  <c r="W140" i="541" s="1"/>
  <c r="N140" i="541"/>
  <c r="K140" i="541" a="1"/>
  <c r="K140" i="541" s="1"/>
  <c r="M140" i="541" s="1"/>
  <c r="J140" i="541" a="1"/>
  <c r="J140" i="541" s="1"/>
  <c r="H140" i="541"/>
  <c r="V139" i="541"/>
  <c r="W139" i="541" s="1"/>
  <c r="N139" i="541"/>
  <c r="K139" i="541" a="1"/>
  <c r="K139" i="541" s="1"/>
  <c r="M139" i="541" s="1"/>
  <c r="J139" i="541" a="1"/>
  <c r="J139" i="541" s="1"/>
  <c r="H139" i="541"/>
  <c r="V138" i="541"/>
  <c r="V148" i="541" s="1"/>
  <c r="W148" i="541" s="1"/>
  <c r="N138" i="541"/>
  <c r="K138" i="541"/>
  <c r="M138" i="541" s="1"/>
  <c r="K138" i="541" a="1"/>
  <c r="J138" i="541" a="1"/>
  <c r="J138" i="541" s="1"/>
  <c r="H138" i="541"/>
  <c r="AA137" i="541"/>
  <c r="Z137" i="541"/>
  <c r="Y137" i="541"/>
  <c r="X137" i="541"/>
  <c r="U137" i="541"/>
  <c r="T137" i="541"/>
  <c r="S137" i="541"/>
  <c r="Q137" i="541"/>
  <c r="P137" i="541"/>
  <c r="O137" i="541"/>
  <c r="I137" i="541"/>
  <c r="G137" i="541"/>
  <c r="C527" i="541" s="1"/>
  <c r="V136" i="541"/>
  <c r="W136" i="541" s="1"/>
  <c r="N136" i="541"/>
  <c r="K136" i="541" a="1"/>
  <c r="K136" i="541" s="1"/>
  <c r="M136" i="541" s="1"/>
  <c r="J136" i="541" a="1"/>
  <c r="J136" i="541" s="1"/>
  <c r="H136" i="541"/>
  <c r="V135" i="541"/>
  <c r="W135" i="541" s="1"/>
  <c r="N135" i="541"/>
  <c r="K135" i="541" a="1"/>
  <c r="K135" i="541" s="1"/>
  <c r="M135" i="541" s="1"/>
  <c r="J135" i="541" a="1"/>
  <c r="J135" i="541" s="1"/>
  <c r="H135" i="541"/>
  <c r="V134" i="541"/>
  <c r="W134" i="541" s="1"/>
  <c r="N134" i="541"/>
  <c r="K134" i="541" a="1"/>
  <c r="K134" i="541" s="1"/>
  <c r="M134" i="541" s="1"/>
  <c r="J134" i="541" a="1"/>
  <c r="J134" i="541" s="1"/>
  <c r="H134" i="541"/>
  <c r="V133" i="541"/>
  <c r="W133" i="541" s="1"/>
  <c r="N133" i="541"/>
  <c r="K133" i="541" a="1"/>
  <c r="K133" i="541" s="1"/>
  <c r="M133" i="541" s="1"/>
  <c r="J133" i="541" a="1"/>
  <c r="J133" i="541" s="1"/>
  <c r="H133" i="541"/>
  <c r="V132" i="541"/>
  <c r="W132" i="541" s="1"/>
  <c r="N132" i="541"/>
  <c r="K132" i="541" a="1"/>
  <c r="K132" i="541" s="1"/>
  <c r="M132" i="541" s="1"/>
  <c r="J132" i="541" a="1"/>
  <c r="J132" i="541" s="1"/>
  <c r="H132" i="541"/>
  <c r="V131" i="541"/>
  <c r="W131" i="541" s="1"/>
  <c r="N131" i="541"/>
  <c r="K131" i="541" a="1"/>
  <c r="K131" i="541" s="1"/>
  <c r="M131" i="541" s="1"/>
  <c r="J131" i="541" a="1"/>
  <c r="J131" i="541" s="1"/>
  <c r="H131" i="541"/>
  <c r="V130" i="541"/>
  <c r="W130" i="541" s="1"/>
  <c r="N130" i="541"/>
  <c r="K130" i="541" a="1"/>
  <c r="K130" i="541" s="1"/>
  <c r="M130" i="541" s="1"/>
  <c r="J130" i="541" a="1"/>
  <c r="J130" i="541" s="1"/>
  <c r="H130" i="541"/>
  <c r="V129" i="541"/>
  <c r="W129" i="541" s="1"/>
  <c r="N129" i="541"/>
  <c r="K129" i="541" a="1"/>
  <c r="K129" i="541" s="1"/>
  <c r="M129" i="541" s="1"/>
  <c r="J129" i="541" a="1"/>
  <c r="J129" i="541" s="1"/>
  <c r="H129" i="541"/>
  <c r="V128" i="541"/>
  <c r="W128" i="541" s="1"/>
  <c r="N128" i="541"/>
  <c r="K128" i="541" a="1"/>
  <c r="K128" i="541" s="1"/>
  <c r="M128" i="541" s="1"/>
  <c r="J128" i="541" a="1"/>
  <c r="J128" i="541" s="1"/>
  <c r="H128" i="541"/>
  <c r="V127" i="541"/>
  <c r="W127" i="541" s="1"/>
  <c r="N127" i="541"/>
  <c r="K127" i="541" a="1"/>
  <c r="K127" i="541" s="1"/>
  <c r="M127" i="541" s="1"/>
  <c r="J127" i="541" a="1"/>
  <c r="J127" i="541" s="1"/>
  <c r="H127" i="541"/>
  <c r="V126" i="541"/>
  <c r="W126" i="541" s="1"/>
  <c r="N126" i="541"/>
  <c r="K126" i="541" a="1"/>
  <c r="K126" i="541" s="1"/>
  <c r="M126" i="541" s="1"/>
  <c r="J126" i="541" a="1"/>
  <c r="J126" i="541" s="1"/>
  <c r="H126" i="541"/>
  <c r="V125" i="541"/>
  <c r="W125" i="541" s="1"/>
  <c r="N125" i="541"/>
  <c r="K125" i="541" a="1"/>
  <c r="K125" i="541" s="1"/>
  <c r="M125" i="541" s="1"/>
  <c r="J125" i="541" a="1"/>
  <c r="J125" i="541" s="1"/>
  <c r="H125" i="541"/>
  <c r="V124" i="541"/>
  <c r="W124" i="541" s="1"/>
  <c r="N124" i="541"/>
  <c r="K124" i="541" a="1"/>
  <c r="K124" i="541" s="1"/>
  <c r="M124" i="541" s="1"/>
  <c r="J124" i="541" a="1"/>
  <c r="J124" i="541" s="1"/>
  <c r="H124" i="541"/>
  <c r="V123" i="541"/>
  <c r="W123" i="541" s="1"/>
  <c r="N123" i="541"/>
  <c r="K123" i="541" a="1"/>
  <c r="K123" i="541" s="1"/>
  <c r="M123" i="541" s="1"/>
  <c r="J123" i="541" a="1"/>
  <c r="J123" i="541" s="1"/>
  <c r="H123" i="541"/>
  <c r="V122" i="541"/>
  <c r="W122" i="541" s="1"/>
  <c r="N122" i="541"/>
  <c r="K122" i="541" a="1"/>
  <c r="K122" i="541" s="1"/>
  <c r="J122" i="541" a="1"/>
  <c r="J122" i="541" s="1"/>
  <c r="H122" i="541"/>
  <c r="AA121" i="541"/>
  <c r="Z121" i="541"/>
  <c r="Y121" i="541"/>
  <c r="X121" i="541"/>
  <c r="U121" i="541"/>
  <c r="T121" i="541"/>
  <c r="S121" i="541"/>
  <c r="R121" i="541"/>
  <c r="Q121" i="541"/>
  <c r="P121" i="541"/>
  <c r="O121" i="541"/>
  <c r="I121" i="541"/>
  <c r="G121" i="541"/>
  <c r="C526" i="541" s="1"/>
  <c r="V120" i="541"/>
  <c r="W120" i="541" s="1"/>
  <c r="N120" i="541"/>
  <c r="K120" i="541" a="1"/>
  <c r="K120" i="541" s="1"/>
  <c r="M120" i="541" s="1"/>
  <c r="J120" i="541" a="1"/>
  <c r="J120" i="541" s="1"/>
  <c r="H120" i="541"/>
  <c r="V119" i="541"/>
  <c r="W119" i="541" s="1"/>
  <c r="N119" i="541"/>
  <c r="K119" i="541" a="1"/>
  <c r="K119" i="541" s="1"/>
  <c r="M119" i="541" s="1"/>
  <c r="J119" i="541" a="1"/>
  <c r="J119" i="541" s="1"/>
  <c r="H119" i="541"/>
  <c r="V118" i="541"/>
  <c r="W118" i="541" s="1"/>
  <c r="N118" i="541"/>
  <c r="K118" i="541" a="1"/>
  <c r="K118" i="541" s="1"/>
  <c r="M118" i="541" s="1"/>
  <c r="J118" i="541" a="1"/>
  <c r="J118" i="541" s="1"/>
  <c r="H118" i="541"/>
  <c r="K117" i="541" a="1"/>
  <c r="K117" i="541" s="1"/>
  <c r="M117" i="541" s="1"/>
  <c r="H117" i="541"/>
  <c r="K116" i="541" a="1"/>
  <c r="K116" i="541" s="1"/>
  <c r="M116" i="541" s="1"/>
  <c r="H116" i="541"/>
  <c r="K115" i="541" a="1"/>
  <c r="K115" i="541" s="1"/>
  <c r="M115" i="541" s="1"/>
  <c r="H115" i="541"/>
  <c r="V114" i="541"/>
  <c r="W114" i="541" s="1"/>
  <c r="N114" i="541"/>
  <c r="K114" i="541" a="1"/>
  <c r="K114" i="541" s="1"/>
  <c r="M114" i="541" s="1"/>
  <c r="H114" i="541"/>
  <c r="V113" i="541"/>
  <c r="W113" i="541" s="1"/>
  <c r="N113" i="541"/>
  <c r="K113" i="541" a="1"/>
  <c r="K113" i="541" s="1"/>
  <c r="M113" i="541" s="1"/>
  <c r="H113" i="541"/>
  <c r="N112" i="541"/>
  <c r="K112" i="541" a="1"/>
  <c r="K112" i="541" s="1"/>
  <c r="M112" i="541" s="1"/>
  <c r="H112" i="541"/>
  <c r="N111" i="541"/>
  <c r="K111" i="541" a="1"/>
  <c r="K111" i="541" s="1"/>
  <c r="M111" i="541" s="1"/>
  <c r="H111" i="541"/>
  <c r="N110" i="541"/>
  <c r="K110" i="541" a="1"/>
  <c r="K110" i="541" s="1"/>
  <c r="M110" i="541" s="1"/>
  <c r="H110" i="541"/>
  <c r="N109" i="541"/>
  <c r="K109" i="541" a="1"/>
  <c r="K109" i="541" s="1"/>
  <c r="M109" i="541" s="1"/>
  <c r="H109" i="541"/>
  <c r="N108" i="541"/>
  <c r="K108" i="541" a="1"/>
  <c r="K108" i="541" s="1"/>
  <c r="M108" i="541" s="1"/>
  <c r="H108" i="541"/>
  <c r="N107" i="541"/>
  <c r="K107" i="541" a="1"/>
  <c r="K107" i="541" s="1"/>
  <c r="M107" i="541" s="1"/>
  <c r="H107" i="541"/>
  <c r="V106" i="541"/>
  <c r="W106" i="541" s="1"/>
  <c r="N106" i="541"/>
  <c r="K106" i="541" a="1"/>
  <c r="K106" i="541" s="1"/>
  <c r="M106" i="541" s="1"/>
  <c r="H106" i="541"/>
  <c r="V105" i="541"/>
  <c r="W105" i="541" s="1"/>
  <c r="N105" i="541"/>
  <c r="K105" i="541"/>
  <c r="M105" i="541" s="1"/>
  <c r="K105" i="541" a="1"/>
  <c r="H105" i="541"/>
  <c r="V104" i="541"/>
  <c r="W104" i="541" s="1"/>
  <c r="N104" i="541"/>
  <c r="K104" i="541" a="1"/>
  <c r="K104" i="541" s="1"/>
  <c r="M104" i="541" s="1"/>
  <c r="H104" i="541"/>
  <c r="V103" i="541"/>
  <c r="W103" i="541" s="1"/>
  <c r="N103" i="541"/>
  <c r="K103" i="541" a="1"/>
  <c r="K103" i="541" s="1"/>
  <c r="M103" i="541" s="1"/>
  <c r="H103" i="541"/>
  <c r="V102" i="541"/>
  <c r="W102" i="541" s="1"/>
  <c r="N102" i="541"/>
  <c r="K102" i="541" a="1"/>
  <c r="K102" i="541" s="1"/>
  <c r="M102" i="541" s="1"/>
  <c r="H102" i="541"/>
  <c r="V101" i="541"/>
  <c r="W101" i="541" s="1"/>
  <c r="N101" i="541"/>
  <c r="K101" i="541"/>
  <c r="M101" i="541" s="1"/>
  <c r="K101" i="541" a="1"/>
  <c r="H101" i="541"/>
  <c r="V100" i="541"/>
  <c r="W100" i="541" s="1"/>
  <c r="N100" i="541"/>
  <c r="K100" i="541" a="1"/>
  <c r="K100" i="541" s="1"/>
  <c r="M100" i="541" s="1"/>
  <c r="H100" i="541"/>
  <c r="V99" i="541"/>
  <c r="W99" i="541" s="1"/>
  <c r="N99" i="541"/>
  <c r="K99" i="541" a="1"/>
  <c r="K99" i="541" s="1"/>
  <c r="M99" i="541" s="1"/>
  <c r="H99" i="541"/>
  <c r="V98" i="541"/>
  <c r="W98" i="541" s="1"/>
  <c r="N98" i="541"/>
  <c r="K98" i="541" a="1"/>
  <c r="K98" i="541" s="1"/>
  <c r="M98" i="541" s="1"/>
  <c r="H98" i="541"/>
  <c r="V97" i="541"/>
  <c r="W97" i="541" s="1"/>
  <c r="N97" i="541"/>
  <c r="K97" i="541" a="1"/>
  <c r="K97" i="541" s="1"/>
  <c r="M97" i="541" s="1"/>
  <c r="H97" i="541"/>
  <c r="V96" i="541"/>
  <c r="W96" i="541" s="1"/>
  <c r="N96" i="541"/>
  <c r="K96" i="541" a="1"/>
  <c r="K96" i="541" s="1"/>
  <c r="M96" i="541" s="1"/>
  <c r="H96" i="541"/>
  <c r="V95" i="541"/>
  <c r="W95" i="541" s="1"/>
  <c r="N95" i="541"/>
  <c r="K95" i="541" a="1"/>
  <c r="K95" i="541" s="1"/>
  <c r="M95" i="541" s="1"/>
  <c r="H95" i="541"/>
  <c r="K94" i="541" a="1"/>
  <c r="K94" i="541" s="1"/>
  <c r="M94" i="541" s="1"/>
  <c r="H94" i="541"/>
  <c r="V93" i="541"/>
  <c r="W93" i="541" s="1"/>
  <c r="N93" i="541"/>
  <c r="K93" i="541" a="1"/>
  <c r="K93" i="541" s="1"/>
  <c r="M93" i="541" s="1"/>
  <c r="J93" i="541" a="1"/>
  <c r="J93" i="541" s="1"/>
  <c r="H93" i="541"/>
  <c r="V92" i="541"/>
  <c r="W92" i="541" s="1"/>
  <c r="N92" i="541"/>
  <c r="K92" i="541" a="1"/>
  <c r="K92" i="541" s="1"/>
  <c r="M92" i="541" s="1"/>
  <c r="J92" i="541" a="1"/>
  <c r="J92" i="541" s="1"/>
  <c r="H92" i="541"/>
  <c r="V91" i="541"/>
  <c r="W91" i="541" s="1"/>
  <c r="N91" i="541"/>
  <c r="K91" i="541" a="1"/>
  <c r="K91" i="541" s="1"/>
  <c r="M91" i="541" s="1"/>
  <c r="J91" i="541" a="1"/>
  <c r="J91" i="541" s="1"/>
  <c r="H91" i="541"/>
  <c r="V90" i="541"/>
  <c r="W90" i="541" s="1"/>
  <c r="N90" i="541"/>
  <c r="K90" i="541" a="1"/>
  <c r="K90" i="541" s="1"/>
  <c r="M90" i="541" s="1"/>
  <c r="J90" i="541" a="1"/>
  <c r="J90" i="541" s="1"/>
  <c r="H90" i="541"/>
  <c r="V89" i="541"/>
  <c r="W89" i="541" s="1"/>
  <c r="N89" i="541"/>
  <c r="K89" i="541" a="1"/>
  <c r="K89" i="541" s="1"/>
  <c r="M89" i="541" s="1"/>
  <c r="J89" i="541" a="1"/>
  <c r="J89" i="541" s="1"/>
  <c r="H89" i="541"/>
  <c r="V88" i="541"/>
  <c r="W88" i="541" s="1"/>
  <c r="N88" i="541"/>
  <c r="K88" i="541" a="1"/>
  <c r="K88" i="541" s="1"/>
  <c r="M88" i="541" s="1"/>
  <c r="J88" i="541" a="1"/>
  <c r="J88" i="541" s="1"/>
  <c r="H88" i="541"/>
  <c r="V87" i="541"/>
  <c r="N87" i="541"/>
  <c r="K87" i="541" a="1"/>
  <c r="K87" i="541" s="1"/>
  <c r="J87" i="541" a="1"/>
  <c r="J87" i="541" s="1"/>
  <c r="H87" i="541"/>
  <c r="AA86" i="541"/>
  <c r="Z86" i="541"/>
  <c r="Y86" i="541"/>
  <c r="X86" i="541"/>
  <c r="U86" i="541"/>
  <c r="T86" i="541"/>
  <c r="S86" i="541"/>
  <c r="R86" i="541"/>
  <c r="Q86" i="541"/>
  <c r="P86" i="541"/>
  <c r="O86" i="541"/>
  <c r="I86" i="541"/>
  <c r="G86" i="541"/>
  <c r="C525" i="541" s="1"/>
  <c r="K85" i="541" a="1"/>
  <c r="K85" i="541" s="1"/>
  <c r="H85" i="541"/>
  <c r="K84" i="541" a="1"/>
  <c r="K84" i="541" s="1"/>
  <c r="H84" i="541"/>
  <c r="K83" i="541" a="1"/>
  <c r="K83" i="541" s="1"/>
  <c r="H83" i="541"/>
  <c r="K82" i="541" a="1"/>
  <c r="K82" i="541" s="1"/>
  <c r="H82" i="541"/>
  <c r="K81" i="541" a="1"/>
  <c r="K81" i="541" s="1"/>
  <c r="H81" i="541"/>
  <c r="K80" i="541"/>
  <c r="K80" i="541" a="1"/>
  <c r="H80" i="541"/>
  <c r="K79" i="541" a="1"/>
  <c r="K79" i="541" s="1"/>
  <c r="M79" i="541" s="1"/>
  <c r="H79" i="541"/>
  <c r="K78" i="541" a="1"/>
  <c r="K78" i="541" s="1"/>
  <c r="M78" i="541" s="1"/>
  <c r="H78" i="541"/>
  <c r="K77" i="541" a="1"/>
  <c r="K77" i="541" s="1"/>
  <c r="M77" i="541" s="1"/>
  <c r="H77" i="541"/>
  <c r="K76" i="541" a="1"/>
  <c r="K76" i="541" s="1"/>
  <c r="M76" i="541" s="1"/>
  <c r="H76" i="541"/>
  <c r="V75" i="541"/>
  <c r="W75" i="541" s="1"/>
  <c r="N75" i="541"/>
  <c r="K75" i="541" a="1"/>
  <c r="K75" i="541" s="1"/>
  <c r="M75" i="541" s="1"/>
  <c r="J75" i="541" a="1"/>
  <c r="J75" i="541" s="1"/>
  <c r="H75" i="541"/>
  <c r="V74" i="541"/>
  <c r="W74" i="541" s="1"/>
  <c r="N74" i="541"/>
  <c r="K74" i="541" a="1"/>
  <c r="K74" i="541" s="1"/>
  <c r="M74" i="541" s="1"/>
  <c r="J74" i="541" a="1"/>
  <c r="J74" i="541" s="1"/>
  <c r="H74" i="541"/>
  <c r="V73" i="541"/>
  <c r="W73" i="541" s="1"/>
  <c r="N73" i="541"/>
  <c r="K73" i="541" a="1"/>
  <c r="K73" i="541" s="1"/>
  <c r="M73" i="541" s="1"/>
  <c r="J73" i="541" a="1"/>
  <c r="J73" i="541" s="1"/>
  <c r="H73" i="541"/>
  <c r="V72" i="541"/>
  <c r="W72" i="541" s="1"/>
  <c r="N72" i="541"/>
  <c r="K72" i="541" a="1"/>
  <c r="K72" i="541" s="1"/>
  <c r="M72" i="541" s="1"/>
  <c r="J72" i="541" a="1"/>
  <c r="J72" i="541" s="1"/>
  <c r="H72" i="541"/>
  <c r="H71" i="541"/>
  <c r="V70" i="541"/>
  <c r="W70" i="541" s="1"/>
  <c r="N70" i="541"/>
  <c r="K70" i="541" a="1"/>
  <c r="K70" i="541" s="1"/>
  <c r="M70" i="541" s="1"/>
  <c r="J70" i="541" a="1"/>
  <c r="J70" i="541" s="1"/>
  <c r="H70" i="541"/>
  <c r="V69" i="541"/>
  <c r="W69" i="541" s="1"/>
  <c r="N69" i="541"/>
  <c r="K69" i="541" a="1"/>
  <c r="K69" i="541" s="1"/>
  <c r="M69" i="541" s="1"/>
  <c r="J69" i="541" a="1"/>
  <c r="J69" i="541" s="1"/>
  <c r="H69" i="541"/>
  <c r="K68" i="541" a="1"/>
  <c r="K68" i="541" s="1"/>
  <c r="H68" i="541"/>
  <c r="K67" i="541" a="1"/>
  <c r="K67" i="541" s="1"/>
  <c r="H67" i="541"/>
  <c r="V66" i="541"/>
  <c r="W66" i="541" s="1"/>
  <c r="N66" i="541"/>
  <c r="K66" i="541" a="1"/>
  <c r="K66" i="541" s="1"/>
  <c r="M66" i="541" s="1"/>
  <c r="J66" i="541" a="1"/>
  <c r="J66" i="541" s="1"/>
  <c r="H66" i="541"/>
  <c r="V65" i="541"/>
  <c r="W65" i="541" s="1"/>
  <c r="N65" i="541"/>
  <c r="K65" i="541" a="1"/>
  <c r="K65" i="541" s="1"/>
  <c r="M65" i="541" s="1"/>
  <c r="J65" i="541" a="1"/>
  <c r="J65" i="541" s="1"/>
  <c r="H65" i="541"/>
  <c r="V64" i="541"/>
  <c r="W64" i="541" s="1"/>
  <c r="N64" i="541"/>
  <c r="K64" i="541" a="1"/>
  <c r="K64" i="541" s="1"/>
  <c r="M64" i="541" s="1"/>
  <c r="J64" i="541" a="1"/>
  <c r="J64" i="541" s="1"/>
  <c r="H64" i="541"/>
  <c r="V63" i="541"/>
  <c r="W63" i="541" s="1"/>
  <c r="N63" i="541"/>
  <c r="K63" i="541" a="1"/>
  <c r="K63" i="541" s="1"/>
  <c r="M63" i="541" s="1"/>
  <c r="J63" i="541" a="1"/>
  <c r="J63" i="541" s="1"/>
  <c r="H63" i="541"/>
  <c r="V62" i="541"/>
  <c r="W62" i="541" s="1"/>
  <c r="N62" i="541"/>
  <c r="K62" i="541" a="1"/>
  <c r="K62" i="541" s="1"/>
  <c r="M62" i="541" s="1"/>
  <c r="J62" i="541" a="1"/>
  <c r="J62" i="541" s="1"/>
  <c r="H62" i="541"/>
  <c r="V61" i="541"/>
  <c r="W61" i="541" s="1"/>
  <c r="N61" i="541"/>
  <c r="K61" i="541" a="1"/>
  <c r="K61" i="541" s="1"/>
  <c r="M61" i="541" s="1"/>
  <c r="J61" i="541" a="1"/>
  <c r="J61" i="541" s="1"/>
  <c r="H61" i="541"/>
  <c r="V60" i="541"/>
  <c r="W60" i="541" s="1"/>
  <c r="N60" i="541"/>
  <c r="K60" i="541" a="1"/>
  <c r="K60" i="541" s="1"/>
  <c r="M60" i="541" s="1"/>
  <c r="J60" i="541" a="1"/>
  <c r="J60" i="541" s="1"/>
  <c r="H60" i="541"/>
  <c r="V59" i="541"/>
  <c r="W59" i="541" s="1"/>
  <c r="N59" i="541"/>
  <c r="K59" i="541" a="1"/>
  <c r="K59" i="541" s="1"/>
  <c r="M59" i="541" s="1"/>
  <c r="J59" i="541" a="1"/>
  <c r="J59" i="541" s="1"/>
  <c r="H59" i="541"/>
  <c r="V58" i="541"/>
  <c r="W58" i="541" s="1"/>
  <c r="N58" i="541"/>
  <c r="K58" i="541" a="1"/>
  <c r="K58" i="541" s="1"/>
  <c r="M58" i="541" s="1"/>
  <c r="J58" i="541" a="1"/>
  <c r="J58" i="541" s="1"/>
  <c r="H58" i="541"/>
  <c r="V57" i="541"/>
  <c r="W57" i="541" s="1"/>
  <c r="N57" i="541"/>
  <c r="K57" i="541" a="1"/>
  <c r="K57" i="541" s="1"/>
  <c r="M57" i="541" s="1"/>
  <c r="J57" i="541" a="1"/>
  <c r="J57" i="541" s="1"/>
  <c r="H57" i="541"/>
  <c r="K56" i="541" a="1"/>
  <c r="K56" i="541" s="1"/>
  <c r="M56" i="541" s="1"/>
  <c r="H56" i="541"/>
  <c r="K55" i="541" a="1"/>
  <c r="K55" i="541" s="1"/>
  <c r="M55" i="541" s="1"/>
  <c r="H55" i="541"/>
  <c r="K54" i="541" a="1"/>
  <c r="K54" i="541" s="1"/>
  <c r="M54" i="541" s="1"/>
  <c r="H54" i="541"/>
  <c r="K53" i="541" a="1"/>
  <c r="K53" i="541" s="1"/>
  <c r="M53" i="541" s="1"/>
  <c r="H53" i="541"/>
  <c r="N52" i="541"/>
  <c r="K52" i="541" a="1"/>
  <c r="K52" i="541" s="1"/>
  <c r="M52" i="541" s="1"/>
  <c r="H52" i="541"/>
  <c r="N51" i="541"/>
  <c r="K51" i="541" a="1"/>
  <c r="K51" i="541" s="1"/>
  <c r="M51" i="541" s="1"/>
  <c r="H51" i="541"/>
  <c r="N50" i="541"/>
  <c r="K50" i="541" a="1"/>
  <c r="K50" i="541" s="1"/>
  <c r="M50" i="541" s="1"/>
  <c r="H50" i="541"/>
  <c r="N49" i="541"/>
  <c r="K49" i="541" a="1"/>
  <c r="K49" i="541" s="1"/>
  <c r="M49" i="541" s="1"/>
  <c r="H49" i="541"/>
  <c r="V48" i="541"/>
  <c r="W48" i="541" s="1"/>
  <c r="N48" i="541"/>
  <c r="K48" i="541" a="1"/>
  <c r="K48" i="541" s="1"/>
  <c r="M48" i="541" s="1"/>
  <c r="J48" i="541" a="1"/>
  <c r="J48" i="541" s="1"/>
  <c r="H48" i="541"/>
  <c r="V47" i="541"/>
  <c r="W47" i="541" s="1"/>
  <c r="N47" i="541"/>
  <c r="K47" i="541" a="1"/>
  <c r="K47" i="541" s="1"/>
  <c r="M47" i="541" s="1"/>
  <c r="J47" i="541" a="1"/>
  <c r="J47" i="541" s="1"/>
  <c r="H47" i="541"/>
  <c r="V46" i="541"/>
  <c r="W46" i="541" s="1"/>
  <c r="N46" i="541"/>
  <c r="K46" i="541" a="1"/>
  <c r="K46" i="541" s="1"/>
  <c r="M46" i="541" s="1"/>
  <c r="J46" i="541" a="1"/>
  <c r="J46" i="541" s="1"/>
  <c r="H46" i="541"/>
  <c r="V45" i="541"/>
  <c r="W45" i="541" s="1"/>
  <c r="N45" i="541"/>
  <c r="K45" i="541" a="1"/>
  <c r="K45" i="541" s="1"/>
  <c r="M45" i="541" s="1"/>
  <c r="J45" i="541" a="1"/>
  <c r="J45" i="541" s="1"/>
  <c r="H45" i="541"/>
  <c r="V44" i="541"/>
  <c r="W44" i="541" s="1"/>
  <c r="N44" i="541"/>
  <c r="K44" i="541" a="1"/>
  <c r="K44" i="541" s="1"/>
  <c r="M44" i="541" s="1"/>
  <c r="J44" i="541" a="1"/>
  <c r="J44" i="541" s="1"/>
  <c r="H44" i="541"/>
  <c r="V43" i="541"/>
  <c r="W43" i="541" s="1"/>
  <c r="N43" i="541"/>
  <c r="K43" i="541" a="1"/>
  <c r="K43" i="541" s="1"/>
  <c r="M43" i="541" s="1"/>
  <c r="J43" i="541" a="1"/>
  <c r="J43" i="541" s="1"/>
  <c r="H43" i="541"/>
  <c r="V42" i="541"/>
  <c r="W42" i="541" s="1"/>
  <c r="N42" i="541"/>
  <c r="K42" i="541" a="1"/>
  <c r="K42" i="541" s="1"/>
  <c r="M42" i="541" s="1"/>
  <c r="J42" i="541" a="1"/>
  <c r="J42" i="541" s="1"/>
  <c r="H42" i="541"/>
  <c r="V41" i="541"/>
  <c r="W41" i="541" s="1"/>
  <c r="N41" i="541"/>
  <c r="K41" i="541" a="1"/>
  <c r="K41" i="541" s="1"/>
  <c r="M41" i="541" s="1"/>
  <c r="J41" i="541" a="1"/>
  <c r="J41" i="541" s="1"/>
  <c r="H41" i="541"/>
  <c r="V40" i="541"/>
  <c r="W40" i="541" s="1"/>
  <c r="N40" i="541"/>
  <c r="K40" i="541" a="1"/>
  <c r="K40" i="541" s="1"/>
  <c r="M40" i="541" s="1"/>
  <c r="J40" i="541" a="1"/>
  <c r="J40" i="541" s="1"/>
  <c r="H40" i="541"/>
  <c r="V39" i="541"/>
  <c r="W39" i="541" s="1"/>
  <c r="N39" i="541"/>
  <c r="K39" i="541" a="1"/>
  <c r="K39" i="541" s="1"/>
  <c r="M39" i="541" s="1"/>
  <c r="J39" i="541" a="1"/>
  <c r="J39" i="541" s="1"/>
  <c r="H39" i="541"/>
  <c r="V38" i="541"/>
  <c r="W38" i="541" s="1"/>
  <c r="N38" i="541"/>
  <c r="K38" i="541" a="1"/>
  <c r="K38" i="541" s="1"/>
  <c r="M38" i="541" s="1"/>
  <c r="J38" i="541" a="1"/>
  <c r="J38" i="541" s="1"/>
  <c r="H38" i="541"/>
  <c r="V37" i="541"/>
  <c r="W37" i="541" s="1"/>
  <c r="N37" i="541"/>
  <c r="K37" i="541" a="1"/>
  <c r="K37" i="541" s="1"/>
  <c r="M37" i="541" s="1"/>
  <c r="J37" i="541" a="1"/>
  <c r="J37" i="541" s="1"/>
  <c r="H37" i="541"/>
  <c r="H36" i="541"/>
  <c r="H35" i="541"/>
  <c r="H34" i="541"/>
  <c r="V33" i="541"/>
  <c r="W33" i="541" s="1"/>
  <c r="N33" i="541"/>
  <c r="K33" i="541" a="1"/>
  <c r="K33" i="541" s="1"/>
  <c r="M33" i="541" s="1"/>
  <c r="J33" i="541" a="1"/>
  <c r="J33" i="541" s="1"/>
  <c r="H33" i="541"/>
  <c r="V32" i="541"/>
  <c r="W32" i="541" s="1"/>
  <c r="N32" i="541"/>
  <c r="K32" i="541" a="1"/>
  <c r="K32" i="541" s="1"/>
  <c r="M32" i="541" s="1"/>
  <c r="J32" i="541" a="1"/>
  <c r="J32" i="541" s="1"/>
  <c r="H32" i="541"/>
  <c r="V31" i="541"/>
  <c r="W31" i="541" s="1"/>
  <c r="N31" i="541"/>
  <c r="K31" i="541" a="1"/>
  <c r="K31" i="541" s="1"/>
  <c r="M31" i="541" s="1"/>
  <c r="J31" i="541" a="1"/>
  <c r="J31" i="541" s="1"/>
  <c r="H31" i="541"/>
  <c r="K30" i="541" a="1"/>
  <c r="K30" i="541" s="1"/>
  <c r="H30" i="541"/>
  <c r="V29" i="541"/>
  <c r="N29" i="541"/>
  <c r="K29" i="541" a="1"/>
  <c r="K29" i="541" s="1"/>
  <c r="J29" i="541" a="1"/>
  <c r="J29" i="541" s="1"/>
  <c r="H29" i="541"/>
  <c r="AA28" i="541"/>
  <c r="AA164" i="541" s="1"/>
  <c r="Z28" i="541"/>
  <c r="Y28" i="541"/>
  <c r="Y164" i="541" s="1"/>
  <c r="X28" i="541"/>
  <c r="U28" i="541"/>
  <c r="U164" i="541" s="1"/>
  <c r="T28" i="541"/>
  <c r="S28" i="541"/>
  <c r="S164" i="541" s="1"/>
  <c r="R28" i="541"/>
  <c r="Q28" i="541"/>
  <c r="Q164" i="541" s="1"/>
  <c r="P28" i="541"/>
  <c r="O28" i="541"/>
  <c r="O164" i="541" s="1"/>
  <c r="I28" i="541"/>
  <c r="G28" i="541"/>
  <c r="C524" i="541" s="1"/>
  <c r="V27" i="541"/>
  <c r="W27" i="541" s="1"/>
  <c r="N27" i="541"/>
  <c r="K27" i="541" a="1"/>
  <c r="K27" i="541" s="1"/>
  <c r="M27" i="541" s="1"/>
  <c r="J27" i="541" a="1"/>
  <c r="J27" i="541" s="1"/>
  <c r="H27" i="541"/>
  <c r="V26" i="541"/>
  <c r="W26" i="541" s="1"/>
  <c r="N26" i="541"/>
  <c r="K26" i="541" a="1"/>
  <c r="K26" i="541" s="1"/>
  <c r="M26" i="541" s="1"/>
  <c r="J26" i="541" a="1"/>
  <c r="J26" i="541" s="1"/>
  <c r="H26" i="541"/>
  <c r="K25" i="541" a="1"/>
  <c r="K25" i="541" s="1"/>
  <c r="M25" i="541" s="1"/>
  <c r="J25" i="541" a="1"/>
  <c r="J25" i="541" s="1"/>
  <c r="H25" i="541"/>
  <c r="K24" i="541" a="1"/>
  <c r="K24" i="541" s="1"/>
  <c r="M24" i="541" s="1"/>
  <c r="J24" i="541" a="1"/>
  <c r="J24" i="541" s="1"/>
  <c r="H24" i="541"/>
  <c r="K23" i="541" a="1"/>
  <c r="K23" i="541" s="1"/>
  <c r="M23" i="541" s="1"/>
  <c r="J23" i="541" a="1"/>
  <c r="J23" i="541" s="1"/>
  <c r="H23" i="541"/>
  <c r="K22" i="541" a="1"/>
  <c r="K22" i="541" s="1"/>
  <c r="M22" i="541" s="1"/>
  <c r="J22" i="541" a="1"/>
  <c r="J22" i="541" s="1"/>
  <c r="H22" i="541"/>
  <c r="V21" i="541"/>
  <c r="W21" i="541" s="1"/>
  <c r="N21" i="541"/>
  <c r="K21" i="541" a="1"/>
  <c r="K21" i="541" s="1"/>
  <c r="M21" i="541" s="1"/>
  <c r="J21" i="541" a="1"/>
  <c r="J21" i="541" s="1"/>
  <c r="H21" i="541"/>
  <c r="V20" i="541"/>
  <c r="W20" i="541" s="1"/>
  <c r="N20" i="541"/>
  <c r="K20" i="541" a="1"/>
  <c r="K20" i="541" s="1"/>
  <c r="M20" i="541" s="1"/>
  <c r="J20" i="541" a="1"/>
  <c r="J20" i="541" s="1"/>
  <c r="H20" i="541"/>
  <c r="V19" i="541"/>
  <c r="W19" i="541" s="1"/>
  <c r="N19" i="541"/>
  <c r="K19" i="541" a="1"/>
  <c r="K19" i="541" s="1"/>
  <c r="M19" i="541" s="1"/>
  <c r="J19" i="541" a="1"/>
  <c r="J19" i="541" s="1"/>
  <c r="H19" i="541"/>
  <c r="N18" i="541"/>
  <c r="K18" i="541" a="1"/>
  <c r="K18" i="541" s="1"/>
  <c r="M18" i="541" s="1"/>
  <c r="J18" i="541" a="1"/>
  <c r="J18" i="541" s="1"/>
  <c r="H18" i="541"/>
  <c r="N17" i="541"/>
  <c r="K17" i="541" a="1"/>
  <c r="K17" i="541" s="1"/>
  <c r="M17" i="541" s="1"/>
  <c r="J17" i="541" a="1"/>
  <c r="J17" i="541" s="1"/>
  <c r="H17" i="541"/>
  <c r="V16" i="541"/>
  <c r="W16" i="541" s="1"/>
  <c r="N16" i="541"/>
  <c r="K16" i="541" a="1"/>
  <c r="K16" i="541" s="1"/>
  <c r="M16" i="541" s="1"/>
  <c r="J16" i="541" a="1"/>
  <c r="J16" i="541" s="1"/>
  <c r="H16" i="541"/>
  <c r="V15" i="541"/>
  <c r="W15" i="541" s="1"/>
  <c r="N15" i="541"/>
  <c r="K15" i="541" a="1"/>
  <c r="K15" i="541" s="1"/>
  <c r="M15" i="541" s="1"/>
  <c r="J15" i="541" a="1"/>
  <c r="J15" i="541" s="1"/>
  <c r="H15" i="541"/>
  <c r="N14" i="541"/>
  <c r="K14" i="541" a="1"/>
  <c r="K14" i="541" s="1"/>
  <c r="M14" i="541" s="1"/>
  <c r="H14" i="541"/>
  <c r="N13" i="541"/>
  <c r="K13" i="541" a="1"/>
  <c r="K13" i="541" s="1"/>
  <c r="M13" i="541" s="1"/>
  <c r="H13" i="541"/>
  <c r="V12" i="541"/>
  <c r="W12" i="541" s="1"/>
  <c r="N12" i="541"/>
  <c r="K12" i="541" a="1"/>
  <c r="K12" i="541" s="1"/>
  <c r="M12" i="541" s="1"/>
  <c r="J12" i="541" a="1"/>
  <c r="J12" i="541" s="1"/>
  <c r="H12" i="541"/>
  <c r="V11" i="541"/>
  <c r="W11" i="541" s="1"/>
  <c r="N11" i="541"/>
  <c r="K11" i="541" a="1"/>
  <c r="K11" i="541" s="1"/>
  <c r="M11" i="541" s="1"/>
  <c r="J11" i="541" a="1"/>
  <c r="J11" i="541" s="1"/>
  <c r="H11" i="541"/>
  <c r="V10" i="541"/>
  <c r="W10" i="541" s="1"/>
  <c r="N10" i="541"/>
  <c r="K10" i="541" a="1"/>
  <c r="K10" i="541" s="1"/>
  <c r="M10" i="541" s="1"/>
  <c r="J10" i="541" a="1"/>
  <c r="J10" i="541" s="1"/>
  <c r="H10" i="541"/>
  <c r="V9" i="541"/>
  <c r="W9" i="541" s="1"/>
  <c r="N9" i="541"/>
  <c r="K9" i="541" a="1"/>
  <c r="K9" i="541" s="1"/>
  <c r="M9" i="541" s="1"/>
  <c r="J9" i="541" a="1"/>
  <c r="J9" i="541" s="1"/>
  <c r="H9" i="541"/>
  <c r="V8" i="541"/>
  <c r="W8" i="541" s="1"/>
  <c r="N8" i="541"/>
  <c r="K8" i="541" a="1"/>
  <c r="K8" i="541" s="1"/>
  <c r="M8" i="541" s="1"/>
  <c r="J8" i="541" a="1"/>
  <c r="J8" i="541" s="1"/>
  <c r="H8" i="541"/>
  <c r="V7" i="541"/>
  <c r="W7" i="541" s="1"/>
  <c r="N7" i="541"/>
  <c r="K7" i="541" a="1"/>
  <c r="K7" i="541" s="1"/>
  <c r="J7" i="541" a="1"/>
  <c r="J7" i="541" s="1"/>
  <c r="H7" i="541"/>
  <c r="J506" i="541" l="1" a="1"/>
  <c r="J506" i="541" s="1"/>
  <c r="E170" i="541"/>
  <c r="R338" i="541"/>
  <c r="N292" i="541"/>
  <c r="R339" i="541"/>
  <c r="V319" i="541"/>
  <c r="N334" i="541"/>
  <c r="R342" i="541"/>
  <c r="I341" i="541"/>
  <c r="K338" i="541"/>
  <c r="M338" i="541" s="1"/>
  <c r="K339" i="541"/>
  <c r="M339" i="541" s="1"/>
  <c r="K340" i="541"/>
  <c r="M340" i="541" s="1"/>
  <c r="J428" i="541" a="1"/>
  <c r="J428" i="541" s="1"/>
  <c r="R510" i="541"/>
  <c r="R511" i="541"/>
  <c r="N490" i="541"/>
  <c r="J490" i="541" a="1"/>
  <c r="J490" i="541" s="1"/>
  <c r="H506" i="541"/>
  <c r="E513" i="541"/>
  <c r="K510" i="541"/>
  <c r="M510" i="541" s="1"/>
  <c r="K511" i="541"/>
  <c r="M511" i="541" s="1"/>
  <c r="R167" i="541"/>
  <c r="R511" i="542"/>
  <c r="S164" i="542"/>
  <c r="U164" i="542"/>
  <c r="Y164" i="542"/>
  <c r="AA164" i="542"/>
  <c r="R167" i="542"/>
  <c r="R171" i="542"/>
  <c r="I170" i="542"/>
  <c r="K167" i="542"/>
  <c r="M167" i="542" s="1"/>
  <c r="K168" i="542"/>
  <c r="M168" i="542" s="1"/>
  <c r="K169" i="542"/>
  <c r="M169" i="542" s="1"/>
  <c r="G335" i="542"/>
  <c r="Q335" i="542"/>
  <c r="S335" i="542"/>
  <c r="U335" i="542"/>
  <c r="Y335" i="542"/>
  <c r="AA335" i="542"/>
  <c r="G507" i="542"/>
  <c r="Q507" i="542"/>
  <c r="S507" i="542"/>
  <c r="U507" i="542"/>
  <c r="Y507" i="542"/>
  <c r="AA507" i="542"/>
  <c r="E170" i="542"/>
  <c r="V257" i="542"/>
  <c r="W257" i="542" s="1"/>
  <c r="N308" i="542"/>
  <c r="N319" i="542"/>
  <c r="R341" i="542"/>
  <c r="I341" i="542"/>
  <c r="K338" i="542"/>
  <c r="M338" i="542" s="1"/>
  <c r="K339" i="542"/>
  <c r="M339" i="542" s="1"/>
  <c r="K340" i="542"/>
  <c r="M340" i="542" s="1"/>
  <c r="H428" i="542"/>
  <c r="V428" i="542"/>
  <c r="W428" i="542" s="1"/>
  <c r="J428" i="542" a="1"/>
  <c r="J428" i="542" s="1"/>
  <c r="R510" i="542"/>
  <c r="N463" i="542"/>
  <c r="J479" i="542" a="1"/>
  <c r="J479" i="542" s="1"/>
  <c r="H490" i="542"/>
  <c r="V490" i="542"/>
  <c r="W490" i="542" s="1"/>
  <c r="J490" i="542" a="1"/>
  <c r="J490" i="542" s="1"/>
  <c r="H506" i="542"/>
  <c r="K509" i="542"/>
  <c r="K510" i="542"/>
  <c r="M510" i="542" s="1"/>
  <c r="K511" i="542"/>
  <c r="M511" i="542" s="1"/>
  <c r="R168" i="542"/>
  <c r="M148" i="542"/>
  <c r="N86" i="542"/>
  <c r="W480" i="541"/>
  <c r="H292" i="542"/>
  <c r="H334" i="541"/>
  <c r="N370" i="541"/>
  <c r="H428" i="541"/>
  <c r="V428" i="541"/>
  <c r="W428" i="541" s="1"/>
  <c r="M308" i="542"/>
  <c r="H479" i="542"/>
  <c r="H257" i="541"/>
  <c r="V257" i="541"/>
  <c r="W257" i="541" s="1"/>
  <c r="N121" i="542"/>
  <c r="H137" i="542"/>
  <c r="N148" i="542"/>
  <c r="N163" i="542"/>
  <c r="J534" i="542"/>
  <c r="Q534" i="542" s="1"/>
  <c r="W309" i="541"/>
  <c r="V199" i="542"/>
  <c r="J533" i="542"/>
  <c r="D533" i="541"/>
  <c r="J535" i="542"/>
  <c r="Q535" i="542" s="1"/>
  <c r="D535" i="541"/>
  <c r="J308" i="541" a="1"/>
  <c r="J308" i="541" s="1"/>
  <c r="J292" i="541" a="1"/>
  <c r="J292" i="541" s="1"/>
  <c r="J257" i="541" a="1"/>
  <c r="J257" i="541" s="1"/>
  <c r="J319" i="541" a="1"/>
  <c r="J319" i="541" s="1"/>
  <c r="H308" i="541"/>
  <c r="J148" i="541" a="1"/>
  <c r="J148" i="541" s="1"/>
  <c r="N163" i="541"/>
  <c r="H148" i="541"/>
  <c r="N148" i="541"/>
  <c r="W138" i="541"/>
  <c r="R170" i="541"/>
  <c r="H163" i="541"/>
  <c r="N137" i="541"/>
  <c r="H137" i="541"/>
  <c r="R169" i="541"/>
  <c r="I164" i="541"/>
  <c r="B172" i="541" s="1"/>
  <c r="X167" i="541"/>
  <c r="R164" i="541"/>
  <c r="T164" i="541"/>
  <c r="X164" i="541"/>
  <c r="Z164" i="541"/>
  <c r="R168" i="541"/>
  <c r="V121" i="541"/>
  <c r="W121" i="541" s="1"/>
  <c r="N121" i="541"/>
  <c r="H86" i="541"/>
  <c r="V86" i="541"/>
  <c r="W86" i="541" s="1"/>
  <c r="N86" i="541"/>
  <c r="N28" i="541"/>
  <c r="H28" i="541"/>
  <c r="V28" i="541"/>
  <c r="J163" i="541" a="1"/>
  <c r="J163" i="541" s="1"/>
  <c r="H121" i="541"/>
  <c r="N308" i="541"/>
  <c r="R340" i="541"/>
  <c r="H292" i="541"/>
  <c r="K292" i="541"/>
  <c r="V292" i="541"/>
  <c r="W292" i="541" s="1"/>
  <c r="N257" i="541"/>
  <c r="N199" i="541"/>
  <c r="H199" i="541"/>
  <c r="H319" i="541"/>
  <c r="W319" i="541"/>
  <c r="K28" i="541"/>
  <c r="M490" i="541"/>
  <c r="K479" i="541"/>
  <c r="M479" i="541"/>
  <c r="V506" i="541"/>
  <c r="V463" i="541"/>
  <c r="W463" i="541" s="1"/>
  <c r="H370" i="541"/>
  <c r="V370" i="541"/>
  <c r="N428" i="541"/>
  <c r="W371" i="541"/>
  <c r="J319" i="542" a="1"/>
  <c r="J319" i="542" s="1"/>
  <c r="J308" i="542" a="1"/>
  <c r="J308" i="542" s="1"/>
  <c r="J292" i="542" a="1"/>
  <c r="J292" i="542" s="1"/>
  <c r="J463" i="542" a="1"/>
  <c r="J463" i="542" s="1"/>
  <c r="M490" i="542"/>
  <c r="N479" i="542"/>
  <c r="K479" i="542"/>
  <c r="R512" i="542"/>
  <c r="V506" i="542"/>
  <c r="H463" i="542"/>
  <c r="M463" i="542"/>
  <c r="W370" i="542"/>
  <c r="K428" i="542"/>
  <c r="H370" i="542"/>
  <c r="H507" i="542" s="1"/>
  <c r="E514" i="542" s="1"/>
  <c r="V370" i="542"/>
  <c r="N428" i="542"/>
  <c r="N507" i="542" s="1"/>
  <c r="B516" i="542" s="1"/>
  <c r="E516" i="542" s="1"/>
  <c r="W371" i="542"/>
  <c r="I335" i="542"/>
  <c r="B343" i="542" s="1"/>
  <c r="R335" i="542"/>
  <c r="T335" i="542"/>
  <c r="X335" i="542"/>
  <c r="Z335" i="542"/>
  <c r="V334" i="542"/>
  <c r="R342" i="542"/>
  <c r="H334" i="542"/>
  <c r="K334" i="542"/>
  <c r="W320" i="542"/>
  <c r="W334" i="542" s="1"/>
  <c r="H308" i="542"/>
  <c r="V308" i="542"/>
  <c r="W308" i="542" s="1"/>
  <c r="N292" i="542"/>
  <c r="N257" i="542"/>
  <c r="J257" i="542" a="1"/>
  <c r="J257" i="542" s="1"/>
  <c r="R338" i="542"/>
  <c r="N199" i="542"/>
  <c r="H199" i="542"/>
  <c r="H319" i="542"/>
  <c r="J148" i="542" a="1"/>
  <c r="J148" i="542" s="1"/>
  <c r="J163" i="542" a="1"/>
  <c r="J163" i="542" s="1"/>
  <c r="H148" i="542"/>
  <c r="V148" i="542"/>
  <c r="W148" i="542" s="1"/>
  <c r="R170" i="542"/>
  <c r="H163" i="542"/>
  <c r="N137" i="542"/>
  <c r="R169" i="542"/>
  <c r="H121" i="542"/>
  <c r="V121" i="542"/>
  <c r="W121" i="542" s="1"/>
  <c r="H86" i="542"/>
  <c r="V86" i="542"/>
  <c r="W86" i="542" s="1"/>
  <c r="V28" i="542"/>
  <c r="K28" i="542"/>
  <c r="M7" i="542"/>
  <c r="M28" i="542" s="1"/>
  <c r="H28" i="542"/>
  <c r="H164" i="542" s="1"/>
  <c r="E171" i="542" s="1"/>
  <c r="N28" i="542"/>
  <c r="N164" i="542" s="1"/>
  <c r="B173" i="542" s="1"/>
  <c r="W7" i="542"/>
  <c r="K525" i="542"/>
  <c r="K526" i="542"/>
  <c r="K199" i="542"/>
  <c r="M178" i="542"/>
  <c r="M199" i="542" s="1"/>
  <c r="W28" i="542"/>
  <c r="C520" i="542"/>
  <c r="Q525" i="542"/>
  <c r="K86" i="542"/>
  <c r="M29" i="542"/>
  <c r="M86" i="542" s="1"/>
  <c r="K121" i="542"/>
  <c r="M87" i="542"/>
  <c r="M121" i="542" s="1"/>
  <c r="K137" i="542"/>
  <c r="M122" i="542"/>
  <c r="M137" i="542" s="1"/>
  <c r="K527" i="542"/>
  <c r="K528" i="542"/>
  <c r="K163" i="542"/>
  <c r="M149" i="542"/>
  <c r="M163" i="542" s="1"/>
  <c r="K529" i="542"/>
  <c r="K257" i="542"/>
  <c r="M200" i="542"/>
  <c r="M257" i="542" s="1"/>
  <c r="C530" i="542"/>
  <c r="E524" i="542" s="1"/>
  <c r="V137" i="542"/>
  <c r="W137" i="542" s="1"/>
  <c r="K148" i="542"/>
  <c r="V163" i="542"/>
  <c r="W163" i="542" s="1"/>
  <c r="G164" i="542"/>
  <c r="P164" i="542"/>
  <c r="X168" i="542" s="1"/>
  <c r="X173" i="542" s="1"/>
  <c r="K166" i="542"/>
  <c r="R166" i="542"/>
  <c r="J335" i="542" a="1"/>
  <c r="J335" i="542" s="1"/>
  <c r="M342" i="542" s="1"/>
  <c r="B342" i="542"/>
  <c r="O335" i="542"/>
  <c r="R337" i="542"/>
  <c r="J28" i="542" a="1"/>
  <c r="J28" i="542" s="1"/>
  <c r="W29" i="542"/>
  <c r="J86" i="542" a="1"/>
  <c r="J86" i="542" s="1"/>
  <c r="W87" i="542"/>
  <c r="J121" i="542" a="1"/>
  <c r="J121" i="542" s="1"/>
  <c r="J137" i="542" a="1"/>
  <c r="J137" i="542" s="1"/>
  <c r="W178" i="542"/>
  <c r="W199" i="542" s="1"/>
  <c r="J199" i="542" a="1"/>
  <c r="J199" i="542" s="1"/>
  <c r="X338" i="542"/>
  <c r="X344" i="542" s="1"/>
  <c r="P335" i="542"/>
  <c r="X339" i="542" s="1"/>
  <c r="H257" i="542"/>
  <c r="H335" i="542" s="1"/>
  <c r="E342" i="542" s="1"/>
  <c r="W200" i="542"/>
  <c r="K292" i="542"/>
  <c r="M258" i="542"/>
  <c r="M292" i="542" s="1"/>
  <c r="K319" i="542"/>
  <c r="M309" i="542"/>
  <c r="M319" i="542" s="1"/>
  <c r="V292" i="542"/>
  <c r="W292" i="542" s="1"/>
  <c r="K308" i="542"/>
  <c r="V319" i="542"/>
  <c r="W319" i="542" s="1"/>
  <c r="R339" i="542"/>
  <c r="R340" i="542"/>
  <c r="M320" i="542"/>
  <c r="M334" i="542" s="1"/>
  <c r="M370" i="542"/>
  <c r="K337" i="542"/>
  <c r="J370" i="542" a="1"/>
  <c r="J370" i="542" s="1"/>
  <c r="K370" i="542"/>
  <c r="V463" i="542"/>
  <c r="W463" i="542" s="1"/>
  <c r="M464" i="542"/>
  <c r="M479" i="542" s="1"/>
  <c r="W464" i="542"/>
  <c r="V479" i="542"/>
  <c r="W479" i="542" s="1"/>
  <c r="B514" i="542"/>
  <c r="J507" i="542" a="1"/>
  <c r="J507" i="542" s="1"/>
  <c r="M514" i="542" s="1"/>
  <c r="R509" i="542"/>
  <c r="X509" i="542"/>
  <c r="O507" i="542"/>
  <c r="X510" i="542" s="1"/>
  <c r="M371" i="542"/>
  <c r="M428" i="542" s="1"/>
  <c r="K463" i="542"/>
  <c r="K506" i="542"/>
  <c r="M491" i="542"/>
  <c r="M506" i="542" s="1"/>
  <c r="K490" i="542"/>
  <c r="R534" i="542"/>
  <c r="S534" i="542" a="1"/>
  <c r="S534" i="542" s="1"/>
  <c r="R513" i="542"/>
  <c r="W491" i="542"/>
  <c r="W506" i="542" s="1"/>
  <c r="K513" i="542"/>
  <c r="M509" i="542"/>
  <c r="J536" i="542"/>
  <c r="Q533" i="542"/>
  <c r="R535" i="542"/>
  <c r="S535" i="542" a="1"/>
  <c r="S535" i="542" s="1"/>
  <c r="E513" i="542"/>
  <c r="T533" i="542" a="1"/>
  <c r="T533" i="542" s="1"/>
  <c r="T534" i="542" a="1"/>
  <c r="T534" i="542" s="1"/>
  <c r="T535" i="542" a="1"/>
  <c r="T535" i="542" s="1"/>
  <c r="C536" i="542"/>
  <c r="T536" i="542" s="1" a="1"/>
  <c r="T536" i="542" s="1"/>
  <c r="K121" i="541"/>
  <c r="M87" i="541"/>
  <c r="M121" i="541" s="1"/>
  <c r="K137" i="541"/>
  <c r="M122" i="541"/>
  <c r="M137" i="541" s="1"/>
  <c r="K527" i="541"/>
  <c r="K528" i="541"/>
  <c r="K163" i="541"/>
  <c r="M149" i="541"/>
  <c r="M163" i="541" s="1"/>
  <c r="K529" i="541"/>
  <c r="K257" i="541"/>
  <c r="M200" i="541"/>
  <c r="M257" i="541" s="1"/>
  <c r="W28" i="541"/>
  <c r="C520" i="541"/>
  <c r="Q525" i="541"/>
  <c r="K86" i="541"/>
  <c r="M29" i="541"/>
  <c r="M86" i="541" s="1"/>
  <c r="K525" i="541"/>
  <c r="K526" i="541"/>
  <c r="M148" i="541"/>
  <c r="K199" i="541"/>
  <c r="M178" i="541"/>
  <c r="M199" i="541" s="1"/>
  <c r="M7" i="541"/>
  <c r="M28" i="541" s="1"/>
  <c r="M164" i="541" s="1"/>
  <c r="C530" i="541"/>
  <c r="E524" i="541" s="1"/>
  <c r="V137" i="541"/>
  <c r="W137" i="541" s="1"/>
  <c r="K148" i="541"/>
  <c r="V163" i="541"/>
  <c r="W163" i="541" s="1"/>
  <c r="G164" i="541"/>
  <c r="P164" i="541"/>
  <c r="X168" i="541" s="1"/>
  <c r="X173" i="541" s="1"/>
  <c r="K166" i="541"/>
  <c r="R166" i="541"/>
  <c r="J335" i="541" a="1"/>
  <c r="J335" i="541" s="1"/>
  <c r="M342" i="541" s="1"/>
  <c r="B342" i="541"/>
  <c r="O335" i="541"/>
  <c r="R337" i="541"/>
  <c r="K308" i="541"/>
  <c r="M293" i="541"/>
  <c r="M308" i="541" s="1"/>
  <c r="M319" i="541"/>
  <c r="K334" i="541"/>
  <c r="M320" i="541"/>
  <c r="M334" i="541" s="1"/>
  <c r="W334" i="541"/>
  <c r="J28" i="541" a="1"/>
  <c r="J28" i="541" s="1"/>
  <c r="W29" i="541"/>
  <c r="J86" i="541" a="1"/>
  <c r="J86" i="541" s="1"/>
  <c r="W87" i="541"/>
  <c r="J121" i="541" a="1"/>
  <c r="J121" i="541" s="1"/>
  <c r="J137" i="541" a="1"/>
  <c r="J137" i="541" s="1"/>
  <c r="W178" i="541"/>
  <c r="W199" i="541" s="1"/>
  <c r="J199" i="541" a="1"/>
  <c r="J199" i="541" s="1"/>
  <c r="X338" i="541"/>
  <c r="P335" i="541"/>
  <c r="X339" i="541" s="1"/>
  <c r="W200" i="541"/>
  <c r="V308" i="541"/>
  <c r="W308" i="541" s="1"/>
  <c r="K319" i="541"/>
  <c r="V334" i="541"/>
  <c r="K337" i="541"/>
  <c r="K370" i="541"/>
  <c r="M349" i="541"/>
  <c r="M370" i="541" s="1"/>
  <c r="M258" i="541"/>
  <c r="M292" i="541" s="1"/>
  <c r="K428" i="541"/>
  <c r="K463" i="541"/>
  <c r="M429" i="541"/>
  <c r="M463" i="541" s="1"/>
  <c r="B514" i="541"/>
  <c r="J507" i="541" a="1"/>
  <c r="J507" i="541" s="1"/>
  <c r="M514" i="541" s="1"/>
  <c r="X509" i="541"/>
  <c r="O507" i="541"/>
  <c r="X510" i="541" s="1"/>
  <c r="R509" i="541"/>
  <c r="M371" i="541"/>
  <c r="M428" i="541" s="1"/>
  <c r="H463" i="541"/>
  <c r="H507" i="541" s="1"/>
  <c r="E514" i="541" s="1"/>
  <c r="N463" i="541"/>
  <c r="W429" i="541"/>
  <c r="J463" i="541" a="1"/>
  <c r="J463" i="541" s="1"/>
  <c r="N479" i="541"/>
  <c r="W349" i="541"/>
  <c r="W370" i="541" s="1"/>
  <c r="J370" i="541" a="1"/>
  <c r="J370" i="541" s="1"/>
  <c r="W464" i="541"/>
  <c r="V479" i="541"/>
  <c r="W479" i="541" s="1"/>
  <c r="K506" i="541"/>
  <c r="M491" i="541"/>
  <c r="M506" i="541" s="1"/>
  <c r="K490" i="541"/>
  <c r="R513" i="541"/>
  <c r="W491" i="541"/>
  <c r="W506" i="541" s="1"/>
  <c r="K509" i="541"/>
  <c r="AC486" i="489"/>
  <c r="AC487" i="489"/>
  <c r="AC359" i="489"/>
  <c r="AC360" i="489"/>
  <c r="AC315" i="489"/>
  <c r="AC316" i="489"/>
  <c r="AC144" i="489"/>
  <c r="AC145" i="489"/>
  <c r="N335" i="542" l="1"/>
  <c r="B344" i="542" s="1"/>
  <c r="C533" i="541"/>
  <c r="D536" i="541"/>
  <c r="C534" i="541"/>
  <c r="C535" i="541"/>
  <c r="X344" i="541"/>
  <c r="Z341" i="541" s="1"/>
  <c r="N164" i="541"/>
  <c r="B173" i="541" s="1"/>
  <c r="E173" i="541" s="1"/>
  <c r="H164" i="541"/>
  <c r="E171" i="541" s="1"/>
  <c r="Z167" i="541"/>
  <c r="Z170" i="541"/>
  <c r="Z169" i="541"/>
  <c r="Z171" i="541"/>
  <c r="K164" i="541"/>
  <c r="E172" i="541" s="1"/>
  <c r="N335" i="541"/>
  <c r="B344" i="541" s="1"/>
  <c r="E344" i="541" s="1"/>
  <c r="H335" i="541"/>
  <c r="E342" i="541" s="1"/>
  <c r="N507" i="541"/>
  <c r="B516" i="541" s="1"/>
  <c r="E529" i="541"/>
  <c r="E527" i="541"/>
  <c r="E525" i="541"/>
  <c r="E528" i="541"/>
  <c r="E526" i="541"/>
  <c r="E344" i="542"/>
  <c r="Z337" i="542" a="1"/>
  <c r="Z337" i="542" s="1"/>
  <c r="Z343" i="542"/>
  <c r="Z340" i="542"/>
  <c r="Z341" i="542"/>
  <c r="Z342" i="542"/>
  <c r="Z169" i="542"/>
  <c r="Z171" i="542"/>
  <c r="Z170" i="542"/>
  <c r="E529" i="542"/>
  <c r="E528" i="542"/>
  <c r="E527" i="542"/>
  <c r="E525" i="542"/>
  <c r="E526" i="542"/>
  <c r="R533" i="542"/>
  <c r="R536" i="542" s="1"/>
  <c r="Q536" i="542"/>
  <c r="S536" i="542" s="1" a="1"/>
  <c r="S536" i="542" s="1"/>
  <c r="S533" i="542" a="1"/>
  <c r="S533" i="542" s="1"/>
  <c r="X516" i="542"/>
  <c r="Z509" i="542" s="1" a="1"/>
  <c r="Z509" i="542" s="1"/>
  <c r="V507" i="542"/>
  <c r="Z339" i="542"/>
  <c r="M166" i="542"/>
  <c r="K170" i="542"/>
  <c r="M170" i="542" s="1"/>
  <c r="J164" i="542" a="1"/>
  <c r="J164" i="542" s="1"/>
  <c r="M171" i="542" s="1"/>
  <c r="B171" i="542"/>
  <c r="C519" i="542" s="1"/>
  <c r="V164" i="542"/>
  <c r="I173" i="542" s="1"/>
  <c r="M335" i="542"/>
  <c r="C521" i="542"/>
  <c r="G521" i="542" s="1"/>
  <c r="E173" i="542"/>
  <c r="M164" i="542"/>
  <c r="M513" i="542"/>
  <c r="Z510" i="542"/>
  <c r="R516" i="542"/>
  <c r="T509" i="542" s="1" a="1"/>
  <c r="T509" i="542" s="1"/>
  <c r="K507" i="542"/>
  <c r="M337" i="542"/>
  <c r="K341" i="542"/>
  <c r="M341" i="542" s="1"/>
  <c r="M507" i="542"/>
  <c r="Z338" i="542"/>
  <c r="W335" i="542"/>
  <c r="R344" i="542"/>
  <c r="T337" i="542" s="1" a="1"/>
  <c r="T337" i="542" s="1"/>
  <c r="Z172" i="542"/>
  <c r="Z166" i="542" a="1"/>
  <c r="Z166" i="542" s="1"/>
  <c r="K524" i="542"/>
  <c r="R173" i="542"/>
  <c r="T166" i="542" s="1" a="1"/>
  <c r="T166" i="542" s="1"/>
  <c r="Q526" i="542"/>
  <c r="Z168" i="542"/>
  <c r="Z167" i="542"/>
  <c r="W164" i="542"/>
  <c r="V335" i="542"/>
  <c r="I344" i="542" s="1"/>
  <c r="M344" i="542" s="1" a="1"/>
  <c r="M344" i="542" s="1"/>
  <c r="K335" i="542"/>
  <c r="G519" i="542"/>
  <c r="K164" i="542"/>
  <c r="E172" i="542" s="1"/>
  <c r="I172" i="541"/>
  <c r="M172" i="541" s="1"/>
  <c r="E516" i="541"/>
  <c r="R516" i="541"/>
  <c r="T509" i="541" s="1" a="1"/>
  <c r="T509" i="541" s="1"/>
  <c r="X516" i="541"/>
  <c r="Z509" i="541" s="1" a="1"/>
  <c r="Z509" i="541" s="1"/>
  <c r="M507" i="541"/>
  <c r="M337" i="541"/>
  <c r="K341" i="541"/>
  <c r="M341" i="541" s="1"/>
  <c r="Z339" i="541"/>
  <c r="M166" i="541"/>
  <c r="K170" i="541"/>
  <c r="M170" i="541" s="1"/>
  <c r="J164" i="541" a="1"/>
  <c r="J164" i="541" s="1"/>
  <c r="M171" i="541" s="1"/>
  <c r="B171" i="541"/>
  <c r="C519" i="541" s="1"/>
  <c r="V335" i="541"/>
  <c r="I344" i="541" s="1"/>
  <c r="M344" i="541" s="1" a="1"/>
  <c r="M344" i="541" s="1"/>
  <c r="K335" i="541"/>
  <c r="W164" i="541"/>
  <c r="K513" i="541"/>
  <c r="M513" i="541" s="1"/>
  <c r="M509" i="541"/>
  <c r="Z510" i="541"/>
  <c r="Z342" i="541"/>
  <c r="Z337" i="541" a="1"/>
  <c r="Z337" i="541" s="1"/>
  <c r="V507" i="541"/>
  <c r="K507" i="541"/>
  <c r="Z343" i="541"/>
  <c r="Z338" i="541"/>
  <c r="W335" i="541"/>
  <c r="Z340" i="541"/>
  <c r="R344" i="541"/>
  <c r="T337" i="541" s="1" a="1"/>
  <c r="T337" i="541" s="1"/>
  <c r="Z172" i="541"/>
  <c r="Z166" i="541" a="1"/>
  <c r="Z166" i="541" s="1"/>
  <c r="K524" i="541"/>
  <c r="R173" i="541"/>
  <c r="Q526" i="541"/>
  <c r="Z168" i="541"/>
  <c r="M335" i="541"/>
  <c r="V164" i="541"/>
  <c r="I173" i="541" s="1"/>
  <c r="C534" i="505" l="1"/>
  <c r="C534" i="508"/>
  <c r="C521" i="541"/>
  <c r="G521" i="541" s="1"/>
  <c r="J533" i="541"/>
  <c r="T533" i="541" a="1"/>
  <c r="T533" i="541" s="1"/>
  <c r="C536" i="541"/>
  <c r="T536" i="541" s="1" a="1"/>
  <c r="T536" i="541" s="1"/>
  <c r="T535" i="541" a="1"/>
  <c r="T535" i="541" s="1"/>
  <c r="J535" i="541"/>
  <c r="Q535" i="541" s="1"/>
  <c r="J534" i="541"/>
  <c r="Q534" i="541" s="1"/>
  <c r="T534" i="541" a="1"/>
  <c r="T534" i="541" s="1"/>
  <c r="G519" i="541"/>
  <c r="L164" i="541"/>
  <c r="I171" i="541" s="1"/>
  <c r="E530" i="541"/>
  <c r="T513" i="541"/>
  <c r="E530" i="542"/>
  <c r="O519" i="542" a="1"/>
  <c r="O519" i="542" s="1"/>
  <c r="I516" i="542"/>
  <c r="M516" i="542" s="1" a="1"/>
  <c r="M516" i="542" s="1"/>
  <c r="W507" i="542"/>
  <c r="I172" i="542"/>
  <c r="M172" i="542" s="1"/>
  <c r="E343" i="542"/>
  <c r="I343" i="542" s="1"/>
  <c r="M343" i="542" s="1"/>
  <c r="L335" i="542"/>
  <c r="I342" i="542" s="1"/>
  <c r="Q530" i="542"/>
  <c r="S526" i="542" s="1"/>
  <c r="K530" i="542"/>
  <c r="T172" i="542"/>
  <c r="T167" i="542"/>
  <c r="T168" i="542"/>
  <c r="T169" i="542"/>
  <c r="T170" i="542"/>
  <c r="T171" i="542"/>
  <c r="T343" i="542"/>
  <c r="T338" i="542"/>
  <c r="T341" i="542"/>
  <c r="T342" i="542"/>
  <c r="T340" i="542"/>
  <c r="E515" i="542"/>
  <c r="I515" i="542" s="1"/>
  <c r="M515" i="542" s="1"/>
  <c r="L507" i="542"/>
  <c r="I514" i="542" s="1"/>
  <c r="T515" i="542"/>
  <c r="T512" i="542"/>
  <c r="T514" i="542"/>
  <c r="T510" i="542"/>
  <c r="T511" i="542"/>
  <c r="T513" i="542"/>
  <c r="K521" i="542"/>
  <c r="O521" i="542" s="1" a="1"/>
  <c r="O521" i="542" s="1"/>
  <c r="M173" i="542" a="1"/>
  <c r="M173" i="542" s="1"/>
  <c r="L164" i="542"/>
  <c r="I171" i="542" s="1"/>
  <c r="T339" i="542"/>
  <c r="Z515" i="542"/>
  <c r="Z514" i="542"/>
  <c r="Z511" i="542"/>
  <c r="Z512" i="542"/>
  <c r="Z513" i="542"/>
  <c r="M173" i="541" a="1"/>
  <c r="M173" i="541" s="1"/>
  <c r="Q530" i="541"/>
  <c r="K530" i="541"/>
  <c r="T172" i="541"/>
  <c r="T169" i="541"/>
  <c r="T170" i="541"/>
  <c r="T171" i="541"/>
  <c r="T167" i="541"/>
  <c r="T168" i="541"/>
  <c r="E515" i="541"/>
  <c r="I515" i="541" s="1"/>
  <c r="M515" i="541" s="1"/>
  <c r="L507" i="541"/>
  <c r="I514" i="541" s="1"/>
  <c r="O519" i="541" a="1"/>
  <c r="O519" i="541" s="1"/>
  <c r="T166" i="541" a="1"/>
  <c r="T166" i="541" s="1"/>
  <c r="M524" i="541" a="1"/>
  <c r="M524" i="541" s="1"/>
  <c r="T343" i="541"/>
  <c r="T339" i="541"/>
  <c r="T340" i="541"/>
  <c r="T341" i="541"/>
  <c r="T342" i="541"/>
  <c r="T338" i="541"/>
  <c r="I516" i="541"/>
  <c r="M516" i="541" s="1" a="1"/>
  <c r="M516" i="541" s="1"/>
  <c r="W507" i="541"/>
  <c r="E343" i="541"/>
  <c r="L335" i="541"/>
  <c r="I342" i="541" s="1"/>
  <c r="Z515" i="541"/>
  <c r="Z514" i="541"/>
  <c r="Z513" i="541"/>
  <c r="Z512" i="541"/>
  <c r="Z511" i="541"/>
  <c r="T515" i="541"/>
  <c r="T512" i="541"/>
  <c r="T514" i="541"/>
  <c r="T511" i="541"/>
  <c r="T510" i="541"/>
  <c r="S534" i="541" l="1" a="1"/>
  <c r="S534" i="541" s="1"/>
  <c r="R534" i="541"/>
  <c r="R535" i="541"/>
  <c r="S535" i="541" a="1"/>
  <c r="S535" i="541" s="1"/>
  <c r="J536" i="541"/>
  <c r="Q533" i="541"/>
  <c r="M528" i="542"/>
  <c r="M526" i="542"/>
  <c r="M529" i="542"/>
  <c r="M527" i="542"/>
  <c r="M525" i="542"/>
  <c r="G520" i="542"/>
  <c r="S528" i="542"/>
  <c r="S527" i="542"/>
  <c r="S529" i="542"/>
  <c r="S524" i="542" a="1"/>
  <c r="S524" i="542" s="1"/>
  <c r="S525" i="542"/>
  <c r="M524" i="542" a="1"/>
  <c r="M524" i="542" s="1"/>
  <c r="I343" i="541"/>
  <c r="M343" i="541" s="1"/>
  <c r="G520" i="541"/>
  <c r="S528" i="541"/>
  <c r="S527" i="541"/>
  <c r="S529" i="541"/>
  <c r="S524" i="541" a="1"/>
  <c r="S524" i="541" s="1"/>
  <c r="S525" i="541"/>
  <c r="M529" i="541"/>
  <c r="M527" i="541"/>
  <c r="M525" i="541"/>
  <c r="M528" i="541"/>
  <c r="M526" i="541"/>
  <c r="S526" i="541"/>
  <c r="K521" i="541"/>
  <c r="O521" i="541" s="1" a="1"/>
  <c r="O521" i="541" s="1"/>
  <c r="Q536" i="541" l="1"/>
  <c r="S536" i="541" s="1" a="1"/>
  <c r="S536" i="541" s="1"/>
  <c r="R533" i="541"/>
  <c r="R536" i="541" s="1"/>
  <c r="S533" i="541" a="1"/>
  <c r="S533" i="541" s="1"/>
  <c r="S530" i="542"/>
  <c r="K520" i="542"/>
  <c r="O520" i="542" s="1"/>
  <c r="K519" i="542"/>
  <c r="S530" i="541"/>
  <c r="K520" i="541"/>
  <c r="O520" i="541" s="1"/>
  <c r="K519" i="541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P370" i="508"/>
  <c r="P507" i="508" s="1"/>
  <c r="R370" i="508"/>
  <c r="R507" i="508" s="1"/>
  <c r="T370" i="508"/>
  <c r="T507" i="508" s="1"/>
  <c r="V349" i="508"/>
  <c r="Y370" i="508"/>
  <c r="AA370" i="508"/>
  <c r="M351" i="508"/>
  <c r="K371" i="508" a="1"/>
  <c r="K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9" i="508"/>
  <c r="V506" i="508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C524" i="508" s="1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186" i="508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W122" i="508"/>
  <c r="C528" i="508"/>
  <c r="J148" i="508" a="1"/>
  <c r="J148" i="508" s="1"/>
  <c r="M139" i="508"/>
  <c r="M140" i="508"/>
  <c r="M141" i="508"/>
  <c r="M142" i="508"/>
  <c r="M149" i="508"/>
  <c r="M159" i="508"/>
  <c r="M160" i="508"/>
  <c r="J552" i="508"/>
  <c r="J544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559" i="508"/>
  <c r="J199" i="508" a="1"/>
  <c r="J199" i="508" s="1"/>
  <c r="L559" i="508"/>
  <c r="X338" i="508"/>
  <c r="P335" i="508"/>
  <c r="X339" i="508" s="1"/>
  <c r="V178" i="508"/>
  <c r="K195" i="508" a="1"/>
  <c r="K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R339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M293" i="508"/>
  <c r="P86" i="508"/>
  <c r="K87" i="508" a="1"/>
  <c r="K87" i="508" s="1"/>
  <c r="R337" i="508"/>
  <c r="O335" i="508"/>
  <c r="M195" i="508"/>
  <c r="K196" i="508" a="1"/>
  <c r="K196" i="508" s="1"/>
  <c r="M196" i="508" s="1"/>
  <c r="H196" i="508"/>
  <c r="J560" i="508"/>
  <c r="M560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V292" i="508"/>
  <c r="W292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N370" i="508"/>
  <c r="V370" i="508"/>
  <c r="M350" i="508"/>
  <c r="M353" i="508"/>
  <c r="M355" i="508"/>
  <c r="M357" i="508"/>
  <c r="M361" i="508"/>
  <c r="M363" i="508"/>
  <c r="M365" i="508"/>
  <c r="M367" i="508"/>
  <c r="M369" i="508"/>
  <c r="K428" i="508"/>
  <c r="M371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J334" i="508" a="1"/>
  <c r="J334" i="508" s="1"/>
  <c r="L565" i="508"/>
  <c r="R509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W320" i="508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W349" i="508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545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M480" i="508"/>
  <c r="M490" i="508" s="1"/>
  <c r="G479" i="508"/>
  <c r="I479" i="508"/>
  <c r="O490" i="508"/>
  <c r="R513" i="508" s="1"/>
  <c r="J569" i="508"/>
  <c r="J506" i="508" a="1"/>
  <c r="J506" i="508" s="1"/>
  <c r="L569" i="508"/>
  <c r="L548" i="508"/>
  <c r="W506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N292" i="508" l="1"/>
  <c r="I335" i="508"/>
  <c r="B343" i="508" s="1"/>
  <c r="J28" i="508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K164" i="508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J557" i="508" s="1"/>
  <c r="V507" i="508"/>
  <c r="E172" i="508"/>
  <c r="I172" i="508" s="1"/>
  <c r="M172" i="508" s="1"/>
  <c r="K335" i="508"/>
  <c r="L335" i="508" s="1"/>
  <c r="I342" i="508" s="1"/>
  <c r="M335" i="508"/>
  <c r="N507" i="508"/>
  <c r="B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T343" i="508"/>
  <c r="T338" i="508"/>
  <c r="T340" i="508"/>
  <c r="T341" i="508"/>
  <c r="I516" i="508"/>
  <c r="W507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68" i="508"/>
  <c r="T514" i="508"/>
  <c r="C530" i="508"/>
  <c r="E527" i="508" s="1"/>
  <c r="K170" i="508"/>
  <c r="M170" i="508" s="1"/>
  <c r="M166" i="508"/>
  <c r="T342" i="508"/>
  <c r="E516" i="508"/>
  <c r="Z339" i="508"/>
  <c r="K341" i="508"/>
  <c r="M341" i="508" s="1"/>
  <c r="M337" i="508"/>
  <c r="T510" i="508"/>
  <c r="K567" i="508"/>
  <c r="T512" i="508"/>
  <c r="M547" i="508"/>
  <c r="T513" i="508"/>
  <c r="K547" i="508" l="1"/>
  <c r="E343" i="508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W128" i="489" s="1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M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M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N277" i="489"/>
  <c r="N278" i="489"/>
  <c r="M279" i="489"/>
  <c r="M285" i="489"/>
  <c r="N289" i="489"/>
  <c r="H291" i="489"/>
  <c r="N291" i="489"/>
  <c r="G308" i="489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46" i="489"/>
  <c r="N258" i="489"/>
  <c r="V258" i="489"/>
  <c r="M266" i="489"/>
  <c r="W267" i="489"/>
  <c r="W268" i="489"/>
  <c r="W274" i="489"/>
  <c r="W276" i="489"/>
  <c r="W285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8" i="489"/>
  <c r="M103" i="489"/>
  <c r="M105" i="489"/>
  <c r="M107" i="489"/>
  <c r="M114" i="489"/>
  <c r="M141" i="489"/>
  <c r="V163" i="489"/>
  <c r="M155" i="489"/>
  <c r="M180" i="489"/>
  <c r="J86" i="489" a="1"/>
  <c r="J86" i="489" s="1"/>
  <c r="W19" i="489"/>
  <c r="M101" i="489"/>
  <c r="M110" i="489"/>
  <c r="M118" i="489"/>
  <c r="M120" i="489"/>
  <c r="M129" i="489"/>
  <c r="M149" i="489"/>
  <c r="M152" i="489"/>
  <c r="M159" i="489"/>
  <c r="M185" i="489"/>
  <c r="J199" i="489" a="1"/>
  <c r="J199" i="489" s="1"/>
  <c r="L521" i="489"/>
  <c r="X338" i="489"/>
  <c r="J524" i="489"/>
  <c r="M524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0" i="489"/>
  <c r="M301" i="489"/>
  <c r="M303" i="489"/>
  <c r="J523" i="489"/>
  <c r="M523" i="489" s="1"/>
  <c r="J292" i="489" a="1"/>
  <c r="J292" i="489" s="1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2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5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O335" i="489" l="1"/>
  <c r="L508" i="489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M508" i="489" l="1"/>
  <c r="Z337" i="489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<sst xmlns="http://schemas.openxmlformats.org/spreadsheetml/2006/main" count="7347" uniqueCount="534">
  <si>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</si>
  <si>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</si>
  <si>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</si>
  <si>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</si>
  <si>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</si>
  <si>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</si>
  <si>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</si>
  <si>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</si>
  <si>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</si>
  <si>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</si>
  <si>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</si>
  <si>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</si>
  <si>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</si>
  <si>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</si>
  <si>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</si>
  <si>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</si>
  <si>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</si>
  <si>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</si>
  <si>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</si>
  <si>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</si>
  <si>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</si>
  <si>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</si>
  <si>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</si>
  <si>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</si>
  <si>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</si>
  <si>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</si>
  <si>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</si>
  <si>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</si>
  <si>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</si>
  <si>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</si>
  <si>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</si>
  <si>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</si>
  <si>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</si>
  <si>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</si>
  <si>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</si>
  <si>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</si>
  <si>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</si>
  <si>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</si>
  <si>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</si>
  <si>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</si>
  <si>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</si>
  <si>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</si>
  <si>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</si>
  <si>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</si>
  <si>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</si>
  <si>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</si>
  <si>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</si>
  <si>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</si>
  <si>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</si>
  <si>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</si>
  <si>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</si>
  <si>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</si>
  <si>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</si>
  <si>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</si>
  <si>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</si>
  <si>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</si>
  <si>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</si>
  <si>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</si>
  <si>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</si>
  <si>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</si>
  <si>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</si>
  <si>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</si>
  <si>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</si>
  <si>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</si>
  <si>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</si>
  <si>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</si>
  <si>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</si>
  <si>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</si>
  <si>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</si>
  <si>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</si>
  <si>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</si>
  <si>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</si>
  <si>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</si>
  <si>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</si>
  <si>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</si>
  <si>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</si>
  <si>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</si>
  <si>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</si>
  <si>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</si>
  <si>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</si>
  <si>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</si>
  <si>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</si>
  <si>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</si>
  <si>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</si>
  <si>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</si>
  <si>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</si>
  <si>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</si>
  <si>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</si>
  <si>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</si>
  <si>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</si>
  <si>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</si>
  <si>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</si>
  <si>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</si>
  <si>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</si>
  <si>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</si>
  <si>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</si>
  <si>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</si>
  <si>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</si>
  <si>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</si>
  <si>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</si>
  <si>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</si>
  <si>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</si>
  <si>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</si>
  <si>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</si>
  <si>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</si>
  <si>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</si>
  <si>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</si>
  <si>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</si>
  <si>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</si>
  <si>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</si>
  <si>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</si>
  <si>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</si>
  <si>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</si>
  <si>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</si>
  <si>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</si>
  <si>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</si>
  <si>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</si>
  <si>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</si>
  <si>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</si>
  <si>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</si>
  <si>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</si>
  <si>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</si>
  <si>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</si>
  <si>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</si>
  <si>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</si>
  <si>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</si>
  <si>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</si>
  <si>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</si>
  <si>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</si>
  <si>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</si>
  <si>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</si>
  <si>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</si>
  <si>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</si>
  <si>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</si>
  <si>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</si>
  <si>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</si>
  <si>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</si>
  <si>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</si>
  <si>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</si>
  <si>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</si>
  <si>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</si>
  <si>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</si>
  <si>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</si>
  <si>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</si>
  <si>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</si>
  <si>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</si>
  <si>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</si>
  <si>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</si>
  <si>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</si>
  <si>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</si>
  <si>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</si>
  <si>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</si>
  <si>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</si>
  <si>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</si>
  <si>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</si>
  <si>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</si>
  <si>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</si>
  <si>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</si>
  <si>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</si>
  <si>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</si>
  <si>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</si>
  <si>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</si>
  <si>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</si>
  <si>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</si>
  <si>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</si>
  <si>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</si>
  <si>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</si>
  <si>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</si>
  <si>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</si>
  <si>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</si>
  <si>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</si>
  <si>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</si>
  <si>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</si>
  <si>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</si>
  <si>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</si>
  <si>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</si>
  <si>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</si>
  <si>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</si>
  <si>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</si>
  <si>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</si>
  <si>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</si>
  <si>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</si>
  <si>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</si>
  <si>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</si>
  <si>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</si>
  <si>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</si>
  <si>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</si>
  <si>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</si>
  <si>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</si>
  <si>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</si>
  <si>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</si>
  <si>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</si>
  <si>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</si>
  <si>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</si>
  <si>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</si>
  <si>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</si>
  <si>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</si>
  <si>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</si>
  <si>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</si>
  <si>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</si>
  <si>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</si>
  <si>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</si>
  <si>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</si>
  <si>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</si>
  <si>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</si>
  <si>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</si>
  <si>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</si>
  <si>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</si>
  <si>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</si>
  <si>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</si>
  <si>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</si>
  <si>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</si>
  <si>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</si>
  <si>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</si>
  <si>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</si>
  <si>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</si>
  <si>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</si>
  <si>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</si>
  <si>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</si>
  <si>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</si>
  <si>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</si>
  <si>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</si>
  <si>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</si>
  <si>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</si>
  <si>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</si>
  <si>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</si>
  <si>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</si>
  <si>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</si>
  <si>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</si>
  <si>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</si>
  <si>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</si>
  <si>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</si>
  <si>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</si>
  <si>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</si>
  <si>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</si>
  <si>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</si>
  <si>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</si>
  <si>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</si>
  <si>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</si>
  <si>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</si>
  <si>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</si>
  <si>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</si>
  <si>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</si>
  <si>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</si>
  <si>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</si>
  <si>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</si>
  <si>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</si>
  <si>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</si>
  <si>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</si>
  <si>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</si>
  <si>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</si>
  <si>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</si>
  <si>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</si>
  <si>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</si>
  <si>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</si>
  <si>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</si>
  <si>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</si>
  <si>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</si>
  <si>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</si>
  <si>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</si>
  <si>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</si>
  <si>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</si>
  <si>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</si>
  <si>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</si>
  <si>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</si>
  <si>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</si>
  <si>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</si>
  <si>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</si>
  <si>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</si>
  <si>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</si>
  <si>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</si>
  <si>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</si>
  <si>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</si>
  <si>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</si>
  <si>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</si>
  <si>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</si>
  <si>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</si>
  <si>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</si>
  <si>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</si>
  <si>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</si>
  <si>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</si>
  <si>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</si>
  <si>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</si>
  <si>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</si>
  <si>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</si>
  <si>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</si>
  <si>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</si>
  <si>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</si>
  <si>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</si>
  <si>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</si>
  <si>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</si>
  <si>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</si>
  <si>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</si>
  <si>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</si>
  <si>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</si>
  <si>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</si>
  <si>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</si>
  <si>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</si>
  <si>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</si>
  <si>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</si>
  <si>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</si>
  <si>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</si>
  <si>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</si>
  <si>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</si>
  <si>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</si>
  <si>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</si>
  <si>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</si>
  <si>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</si>
  <si>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</si>
  <si>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</si>
  <si>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</si>
  <si>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</si>
  <si>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</si>
  <si>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</si>
  <si>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</si>
  <si>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</si>
  <si>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</si>
  <si>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</si>
  <si>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</si>
  <si>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</si>
  <si>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</si>
  <si>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</si>
  <si>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</si>
  <si>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</si>
  <si>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</si>
  <si>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</si>
  <si>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</si>
  <si>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</si>
  <si>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</si>
  <si>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</si>
  <si>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</si>
  <si>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</si>
  <si>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</si>
  <si>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</si>
  <si>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</si>
  <si>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</si>
  <si>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</si>
  <si>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</si>
  <si>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</si>
  <si>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</si>
  <si>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</si>
  <si>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</si>
  <si>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</si>
  <si>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</si>
  <si>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</si>
  <si>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</si>
  <si>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</si>
  <si>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</si>
  <si>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</si>
  <si>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</si>
  <si>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</si>
  <si>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</si>
  <si>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</si>
  <si>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</si>
  <si>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</si>
  <si>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</si>
  <si>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</si>
  <si>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</si>
  <si>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</si>
  <si>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</si>
  <si>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</si>
  <si>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</si>
  <si>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</si>
  <si>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</si>
  <si>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</si>
  <si>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</si>
  <si>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</si>
  <si>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</si>
  <si>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</si>
  <si>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</si>
  <si>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</si>
  <si>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</si>
  <si>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</si>
  <si>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</si>
  <si>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</si>
  <si>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</si>
  <si>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</si>
  <si>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</si>
  <si>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</si>
  <si>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</si>
  <si>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</si>
  <si>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</si>
  <si>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</si>
  <si>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</si>
  <si>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</si>
  <si>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</si>
  <si>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</si>
  <si>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</si>
  <si>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</si>
  <si>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</si>
  <si>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</si>
  <si>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</si>
  <si>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</si>
  <si>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</si>
  <si>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</si>
  <si>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</si>
  <si>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</si>
  <si>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</si>
  <si>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</si>
  <si>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</si>
  <si>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</si>
  <si>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</si>
  <si>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</si>
  <si>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</si>
  <si>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</si>
  <si>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</si>
  <si>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</si>
  <si>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</si>
  <si>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</si>
  <si>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</si>
  <si>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</si>
  <si>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</si>
  <si>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</si>
  <si>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</si>
  <si>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</si>
  <si>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</si>
  <si>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</si>
  <si>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</si>
  <si>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</si>
  <si>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</si>
  <si>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</si>
  <si>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</si>
  <si>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</si>
  <si>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</si>
  <si>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</si>
  <si>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</si>
  <si>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</si>
  <si>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</si>
  <si>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</si>
  <si>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</si>
  <si>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</si>
  <si>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</si>
  <si>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</si>
  <si>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</si>
  <si>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</si>
  <si>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</si>
  <si>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</si>
  <si>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</si>
  <si>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</si>
  <si>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</si>
  <si>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</si>
  <si>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</si>
  <si>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</si>
  <si>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</si>
  <si>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</si>
  <si>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</si>
  <si>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</si>
  <si>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</si>
  <si>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</si>
  <si>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</si>
  <si>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</si>
  <si>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</si>
  <si>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</si>
  <si>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</si>
  <si>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</si>
  <si>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</si>
  <si>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</si>
  <si>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</si>
  <si>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</si>
  <si>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</si>
  <si>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</si>
  <si>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</si>
  <si>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</si>
  <si>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</si>
  <si>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</si>
  <si>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</si>
  <si>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</si>
  <si>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</si>
  <si>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</si>
  <si>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</si>
  <si>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</si>
  <si>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</si>
  <si>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</si>
  <si>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</si>
  <si>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</si>
  <si>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</si>
  <si>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</si>
  <si>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</si>
  <si>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</si>
  <si>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</si>
  <si>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</si>
  <si>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</si>
  <si>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</si>
  <si>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</si>
  <si>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</si>
  <si>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</si>
  <si>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</si>
  <si>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</si>
  <si>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</si>
  <si>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</si>
  <si>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</si>
  <si>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</si>
  <si>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</si>
  <si>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</si>
  <si>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</si>
  <si>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</si>
  <si>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</si>
  <si>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</si>
  <si>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</si>
  <si>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</si>
  <si>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</si>
  <si>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</si>
  <si>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</si>
  <si>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</si>
  <si>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</si>
  <si>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</si>
  <si>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</si>
  <si>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</si>
  <si>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</si>
  <si>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</si>
  <si>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</si>
  <si>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</si>
  <si>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</si>
  <si>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</si>
  <si>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</si>
  <si>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</si>
  <si>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</si>
  <si>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</si>
  <si>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</si>
  <si>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</si>
  <si>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</si>
  <si>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</si>
  <si>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</si>
  <si>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</si>
  <si>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</si>
  <si>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</si>
  <si>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</si>
  <si>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</si>
  <si>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</si>
  <si>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</si>
  <si>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</si>
  <si>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</si>
  <si>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 xml:space="preserve"> </t>
    <phoneticPr fontId="4" type="noConversion"/>
  </si>
  <si>
    <t>包装产品日表日期：2017-2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</si>
</sst>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573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6" activePane="bottomRight" state="frozen"/>
      <selection activeCell="E487" sqref="E487"/>
      <selection pane="topRight" activeCell="E487" sqref="E487"/>
      <selection pane="bottomLeft" activeCell="E487" sqref="E487"/>
      <selection pane="bottomRight" activeCell="A182" sqref="A182:XFD182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2" t="s">
        <v>413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</row>
    <row r="2" spans="1:27" ht="18.75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64" t="s">
        <v>12</v>
      </c>
      <c r="B4" s="464" t="s">
        <v>25</v>
      </c>
      <c r="C4" s="464" t="s">
        <v>26</v>
      </c>
      <c r="D4" s="464" t="s">
        <v>27</v>
      </c>
      <c r="E4" s="467" t="s">
        <v>28</v>
      </c>
      <c r="F4" s="470" t="s">
        <v>29</v>
      </c>
      <c r="G4" s="460" t="s">
        <v>30</v>
      </c>
      <c r="H4" s="460"/>
      <c r="I4" s="464" t="s">
        <v>31</v>
      </c>
      <c r="J4" s="475" t="s">
        <v>32</v>
      </c>
      <c r="K4" s="478" t="s">
        <v>33</v>
      </c>
      <c r="L4" s="464" t="s">
        <v>34</v>
      </c>
      <c r="M4" s="481" t="s">
        <v>35</v>
      </c>
      <c r="N4" s="461" t="s">
        <v>36</v>
      </c>
      <c r="O4" s="460" t="s">
        <v>37</v>
      </c>
      <c r="P4" s="460"/>
      <c r="Q4" s="460"/>
      <c r="R4" s="460"/>
      <c r="S4" s="460"/>
      <c r="T4" s="460"/>
      <c r="U4" s="460"/>
      <c r="V4" s="460" t="s">
        <v>38</v>
      </c>
      <c r="W4" s="461" t="s">
        <v>39</v>
      </c>
      <c r="X4" s="460" t="s">
        <v>40</v>
      </c>
      <c r="Y4" s="460"/>
      <c r="Z4" s="460"/>
      <c r="AA4" s="460"/>
    </row>
    <row r="5" spans="1:27" s="104" customFormat="1" ht="15" customHeight="1">
      <c r="A5" s="465"/>
      <c r="B5" s="465"/>
      <c r="C5" s="465"/>
      <c r="D5" s="465"/>
      <c r="E5" s="468"/>
      <c r="F5" s="471"/>
      <c r="G5" s="460"/>
      <c r="H5" s="460"/>
      <c r="I5" s="465"/>
      <c r="J5" s="476"/>
      <c r="K5" s="479"/>
      <c r="L5" s="465"/>
      <c r="M5" s="482"/>
      <c r="N5" s="461"/>
      <c r="O5" s="460" t="s">
        <v>41</v>
      </c>
      <c r="P5" s="460" t="s">
        <v>42</v>
      </c>
      <c r="Q5" s="460" t="s">
        <v>43</v>
      </c>
      <c r="R5" s="473" t="s">
        <v>44</v>
      </c>
      <c r="S5" s="474" t="s">
        <v>45</v>
      </c>
      <c r="T5" s="460" t="s">
        <v>46</v>
      </c>
      <c r="U5" s="460" t="s">
        <v>47</v>
      </c>
      <c r="V5" s="460"/>
      <c r="W5" s="461"/>
      <c r="X5" s="460" t="s">
        <v>13</v>
      </c>
      <c r="Y5" s="460" t="s">
        <v>48</v>
      </c>
      <c r="Z5" s="460" t="s">
        <v>49</v>
      </c>
      <c r="AA5" s="460" t="s">
        <v>47</v>
      </c>
    </row>
    <row r="6" spans="1:27" s="104" customFormat="1" ht="27.75" customHeight="1">
      <c r="A6" s="466"/>
      <c r="B6" s="466"/>
      <c r="C6" s="466"/>
      <c r="D6" s="466"/>
      <c r="E6" s="469"/>
      <c r="F6" s="472"/>
      <c r="G6" s="310" t="s">
        <v>50</v>
      </c>
      <c r="H6" s="340" t="s">
        <v>51</v>
      </c>
      <c r="I6" s="466"/>
      <c r="J6" s="477"/>
      <c r="K6" s="480"/>
      <c r="L6" s="466"/>
      <c r="M6" s="482"/>
      <c r="N6" s="461"/>
      <c r="O6" s="460"/>
      <c r="P6" s="460"/>
      <c r="Q6" s="460"/>
      <c r="R6" s="473"/>
      <c r="S6" s="474"/>
      <c r="T6" s="460"/>
      <c r="U6" s="460"/>
      <c r="V6" s="460"/>
      <c r="W6" s="461"/>
      <c r="X6" s="460"/>
      <c r="Y6" s="460"/>
      <c r="Z6" s="460"/>
      <c r="AA6" s="460"/>
    </row>
    <row r="7" spans="1:27" ht="20.100000000000001" hidden="1" customHeight="1">
      <c r="A7" s="259">
        <v>30100030</v>
      </c>
      <c r="B7" s="343" t="s">
        <v>178</v>
      </c>
      <c r="C7" s="125" t="s">
        <v>179</v>
      </c>
      <c r="D7" s="107">
        <v>5.03</v>
      </c>
      <c r="E7" s="107"/>
      <c r="F7" s="107"/>
      <c r="G7" s="127"/>
      <c r="H7" s="351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2"/>
      <c r="P7" s="342"/>
      <c r="Q7" s="342"/>
      <c r="R7" s="342"/>
      <c r="S7" s="342"/>
      <c r="T7" s="342"/>
      <c r="U7" s="3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51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342"/>
      <c r="Q8" s="342"/>
      <c r="R8" s="342"/>
      <c r="S8" s="342"/>
      <c r="T8" s="342"/>
      <c r="U8" s="3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51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2"/>
      <c r="P9" s="342"/>
      <c r="Q9" s="342"/>
      <c r="R9" s="342"/>
      <c r="S9" s="342"/>
      <c r="T9" s="342"/>
      <c r="U9" s="3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51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2"/>
      <c r="P10" s="342"/>
      <c r="Q10" s="342"/>
      <c r="R10" s="342"/>
      <c r="S10" s="342"/>
      <c r="T10" s="342"/>
      <c r="U10" s="34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51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2"/>
      <c r="P11" s="342"/>
      <c r="Q11" s="342"/>
      <c r="R11" s="342"/>
      <c r="S11" s="342"/>
      <c r="T11" s="342"/>
      <c r="U11" s="342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351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2"/>
      <c r="P12" s="342"/>
      <c r="Q12" s="342"/>
      <c r="R12" s="342"/>
      <c r="S12" s="342"/>
      <c r="T12" s="342"/>
      <c r="U12" s="3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51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2"/>
      <c r="P13" s="342"/>
      <c r="Q13" s="342"/>
      <c r="R13" s="342"/>
      <c r="S13" s="342"/>
      <c r="T13" s="342"/>
      <c r="U13" s="3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51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2"/>
      <c r="P14" s="342"/>
      <c r="Q14" s="342"/>
      <c r="R14" s="342"/>
      <c r="S14" s="342"/>
      <c r="T14" s="342"/>
      <c r="U14" s="3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351">
        <f t="shared" si="0"/>
        <v>0</v>
      </c>
      <c r="I15" s="351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2"/>
      <c r="P15" s="342"/>
      <c r="Q15" s="342"/>
      <c r="R15" s="342"/>
      <c r="S15" s="342"/>
      <c r="T15" s="342"/>
      <c r="U15" s="3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351">
        <f t="shared" si="0"/>
        <v>0</v>
      </c>
      <c r="I16" s="351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2"/>
      <c r="P16" s="342"/>
      <c r="Q16" s="342"/>
      <c r="R16" s="342"/>
      <c r="S16" s="342"/>
      <c r="T16" s="342"/>
      <c r="U16" s="3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51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2"/>
      <c r="P17" s="342"/>
      <c r="Q17" s="342"/>
      <c r="R17" s="342"/>
      <c r="S17" s="342"/>
      <c r="T17" s="342"/>
      <c r="U17" s="3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51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2"/>
      <c r="P18" s="342"/>
      <c r="Q18" s="342"/>
      <c r="R18" s="342"/>
      <c r="S18" s="342"/>
      <c r="T18" s="342"/>
      <c r="U18" s="342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51">
        <f t="shared" si="0"/>
        <v>0</v>
      </c>
      <c r="I19" s="128"/>
      <c r="J19" s="129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2"/>
      <c r="P19" s="342"/>
      <c r="Q19" s="342"/>
      <c r="R19" s="342"/>
      <c r="S19" s="342"/>
      <c r="T19" s="342"/>
      <c r="U19" s="342"/>
      <c r="V19" s="131">
        <f>SUM(X19:AA19)</f>
        <v>0</v>
      </c>
      <c r="W19" s="34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51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2"/>
      <c r="P20" s="342"/>
      <c r="Q20" s="342"/>
      <c r="R20" s="342"/>
      <c r="S20" s="342"/>
      <c r="T20" s="342"/>
      <c r="U20" s="3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51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2"/>
      <c r="P21" s="342"/>
      <c r="Q21" s="342"/>
      <c r="R21" s="342"/>
      <c r="S21" s="342"/>
      <c r="T21" s="342"/>
      <c r="U21" s="3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341" t="s">
        <v>190</v>
      </c>
      <c r="D22" s="107">
        <v>4.8</v>
      </c>
      <c r="E22" s="107"/>
      <c r="F22" s="107"/>
      <c r="G22" s="127"/>
      <c r="H22" s="351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2"/>
      <c r="P22" s="342"/>
      <c r="Q22" s="342"/>
      <c r="R22" s="342"/>
      <c r="S22" s="342"/>
      <c r="T22" s="342"/>
      <c r="U22" s="3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341" t="s">
        <v>187</v>
      </c>
      <c r="D23" s="107">
        <v>4.8</v>
      </c>
      <c r="E23" s="107"/>
      <c r="F23" s="107"/>
      <c r="G23" s="127"/>
      <c r="H23" s="351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2"/>
      <c r="P23" s="342"/>
      <c r="Q23" s="342"/>
      <c r="R23" s="342"/>
      <c r="S23" s="342"/>
      <c r="T23" s="342"/>
      <c r="U23" s="3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341" t="s">
        <v>179</v>
      </c>
      <c r="D24" s="107">
        <v>4.8</v>
      </c>
      <c r="E24" s="107"/>
      <c r="F24" s="107"/>
      <c r="G24" s="127"/>
      <c r="H24" s="351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2"/>
      <c r="P24" s="342"/>
      <c r="Q24" s="342"/>
      <c r="R24" s="342"/>
      <c r="S24" s="342"/>
      <c r="T24" s="342"/>
      <c r="U24" s="3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341" t="s">
        <v>199</v>
      </c>
      <c r="D25" s="107">
        <v>4.8</v>
      </c>
      <c r="E25" s="107"/>
      <c r="F25" s="107"/>
      <c r="G25" s="127"/>
      <c r="H25" s="351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2"/>
      <c r="P25" s="342"/>
      <c r="Q25" s="342"/>
      <c r="R25" s="342"/>
      <c r="S25" s="342"/>
      <c r="T25" s="342"/>
      <c r="U25" s="3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351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2"/>
      <c r="P26" s="342"/>
      <c r="Q26" s="342"/>
      <c r="R26" s="342"/>
      <c r="S26" s="342"/>
      <c r="T26" s="342"/>
      <c r="U26" s="3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351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2"/>
      <c r="P27" s="342"/>
      <c r="Q27" s="342"/>
      <c r="R27" s="342"/>
      <c r="S27" s="342"/>
      <c r="T27" s="342"/>
      <c r="U27" s="3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427" t="s">
        <v>201</v>
      </c>
      <c r="B28" s="428"/>
      <c r="C28" s="349" t="s">
        <v>202</v>
      </c>
      <c r="D28" s="141"/>
      <c r="E28" s="141"/>
      <c r="F28" s="141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343" t="s">
        <v>206</v>
      </c>
      <c r="C29" s="125" t="s">
        <v>199</v>
      </c>
      <c r="D29" s="107">
        <v>5.03</v>
      </c>
      <c r="E29" s="107"/>
      <c r="F29" s="107"/>
      <c r="G29" s="127"/>
      <c r="H29" s="351">
        <f t="shared" ref="H29:H85" si="6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6"/>
      <c r="P29" s="346"/>
      <c r="Q29" s="346"/>
      <c r="R29" s="346"/>
      <c r="S29" s="346"/>
      <c r="T29" s="346"/>
      <c r="U29" s="346"/>
      <c r="V29" s="131">
        <f>SUM(X29:AA29)</f>
        <v>0</v>
      </c>
      <c r="W29" s="132" t="str">
        <f>IF(ISERROR(V29/G29),"",V29/G29)</f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343" t="s">
        <v>425</v>
      </c>
      <c r="C30" s="183" t="s">
        <v>427</v>
      </c>
      <c r="D30" s="107">
        <v>5.03</v>
      </c>
      <c r="E30" s="107"/>
      <c r="F30" s="107"/>
      <c r="G30" s="127"/>
      <c r="H30" s="351">
        <f t="shared" si="6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6"/>
      <c r="P30" s="346"/>
      <c r="Q30" s="346"/>
      <c r="R30" s="346"/>
      <c r="S30" s="346"/>
      <c r="T30" s="346"/>
      <c r="U30" s="346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343" t="s">
        <v>206</v>
      </c>
      <c r="C31" s="125" t="s">
        <v>186</v>
      </c>
      <c r="D31" s="107">
        <v>5.03</v>
      </c>
      <c r="E31" s="107"/>
      <c r="F31" s="107"/>
      <c r="G31" s="127"/>
      <c r="H31" s="351">
        <f t="shared" si="6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6"/>
      <c r="P31" s="346"/>
      <c r="Q31" s="346"/>
      <c r="R31" s="346"/>
      <c r="S31" s="346"/>
      <c r="T31" s="346"/>
      <c r="U31" s="346"/>
      <c r="V31" s="131">
        <f>SUM(X31:AA31)</f>
        <v>0</v>
      </c>
      <c r="W31" s="132" t="str">
        <f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343" t="s">
        <v>206</v>
      </c>
      <c r="C32" s="125" t="s">
        <v>203</v>
      </c>
      <c r="D32" s="107">
        <v>5.03</v>
      </c>
      <c r="E32" s="107"/>
      <c r="F32" s="107"/>
      <c r="G32" s="127"/>
      <c r="H32" s="351">
        <f t="shared" si="6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6"/>
      <c r="P32" s="346"/>
      <c r="Q32" s="346"/>
      <c r="R32" s="346"/>
      <c r="S32" s="346"/>
      <c r="T32" s="346"/>
      <c r="U32" s="346"/>
      <c r="V32" s="131">
        <f>SUM(X32:AA32)</f>
        <v>0</v>
      </c>
      <c r="W32" s="132" t="str">
        <f>IF(ISERROR(V32/G32),"",V32/G32)</f>
        <v/>
      </c>
      <c r="X32" s="131"/>
      <c r="Y32" s="131"/>
      <c r="Z32" s="131"/>
      <c r="AA32" s="131"/>
    </row>
    <row r="33" spans="1:27" ht="20.100000000000001" hidden="1" customHeight="1">
      <c r="A33" s="260">
        <v>30100013</v>
      </c>
      <c r="B33" s="343" t="s">
        <v>206</v>
      </c>
      <c r="C33" s="125" t="s">
        <v>207</v>
      </c>
      <c r="D33" s="107">
        <v>5.03</v>
      </c>
      <c r="E33" s="107"/>
      <c r="F33" s="107"/>
      <c r="G33" s="127"/>
      <c r="H33" s="351">
        <f t="shared" si="6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6"/>
      <c r="P33" s="346"/>
      <c r="Q33" s="346"/>
      <c r="R33" s="346"/>
      <c r="S33" s="346"/>
      <c r="T33" s="346"/>
      <c r="U33" s="346"/>
      <c r="V33" s="131">
        <f>SUM(X33:AA33)</f>
        <v>0</v>
      </c>
      <c r="W33" s="132" t="str">
        <f>IF(ISERROR(V33/G33),"",V33/G33)</f>
        <v/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343" t="s">
        <v>414</v>
      </c>
      <c r="C34" s="183" t="s">
        <v>415</v>
      </c>
      <c r="D34" s="107">
        <v>5.03</v>
      </c>
      <c r="E34" s="107"/>
      <c r="F34" s="107"/>
      <c r="G34" s="127"/>
      <c r="H34" s="351">
        <f t="shared" si="6"/>
        <v>0</v>
      </c>
      <c r="I34" s="128"/>
      <c r="J34" s="129"/>
      <c r="K34" s="130"/>
      <c r="L34" s="128">
        <v>52</v>
      </c>
      <c r="M34" s="108"/>
      <c r="N34" s="129"/>
      <c r="O34" s="346"/>
      <c r="P34" s="346"/>
      <c r="Q34" s="346"/>
      <c r="R34" s="346"/>
      <c r="S34" s="346"/>
      <c r="T34" s="346"/>
      <c r="U34" s="346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343" t="s">
        <v>414</v>
      </c>
      <c r="C35" s="183" t="s">
        <v>416</v>
      </c>
      <c r="D35" s="107">
        <v>5.03</v>
      </c>
      <c r="E35" s="107"/>
      <c r="F35" s="107"/>
      <c r="G35" s="127"/>
      <c r="H35" s="351">
        <f t="shared" si="6"/>
        <v>0</v>
      </c>
      <c r="I35" s="128"/>
      <c r="J35" s="129"/>
      <c r="K35" s="130"/>
      <c r="L35" s="128">
        <v>52</v>
      </c>
      <c r="M35" s="108"/>
      <c r="N35" s="129"/>
      <c r="O35" s="346"/>
      <c r="P35" s="346"/>
      <c r="Q35" s="346"/>
      <c r="R35" s="346"/>
      <c r="S35" s="346"/>
      <c r="T35" s="346"/>
      <c r="U35" s="346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343" t="s">
        <v>414</v>
      </c>
      <c r="C36" s="183" t="s">
        <v>61</v>
      </c>
      <c r="D36" s="107">
        <v>5.03</v>
      </c>
      <c r="E36" s="107"/>
      <c r="F36" s="107"/>
      <c r="G36" s="127"/>
      <c r="H36" s="351">
        <f t="shared" si="6"/>
        <v>0</v>
      </c>
      <c r="I36" s="128"/>
      <c r="J36" s="129"/>
      <c r="K36" s="130"/>
      <c r="L36" s="128">
        <v>52</v>
      </c>
      <c r="M36" s="108"/>
      <c r="N36" s="129"/>
      <c r="O36" s="346"/>
      <c r="P36" s="346"/>
      <c r="Q36" s="346"/>
      <c r="R36" s="346"/>
      <c r="S36" s="346"/>
      <c r="T36" s="346"/>
      <c r="U36" s="346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343" t="s">
        <v>208</v>
      </c>
      <c r="C37" s="125" t="s">
        <v>179</v>
      </c>
      <c r="D37" s="107">
        <v>5.08</v>
      </c>
      <c r="E37" s="107"/>
      <c r="F37" s="107"/>
      <c r="G37" s="127"/>
      <c r="H37" s="351">
        <f t="shared" si="6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8" si="7">IF(ISERROR(I37-K37),"",I37-K37)</f>
        <v>0</v>
      </c>
      <c r="N37" s="129">
        <f t="shared" ref="N37:N52" si="8">SUM(O37:U37)</f>
        <v>0</v>
      </c>
      <c r="O37" s="346"/>
      <c r="P37" s="346"/>
      <c r="Q37" s="346"/>
      <c r="R37" s="346"/>
      <c r="S37" s="346"/>
      <c r="T37" s="346"/>
      <c r="U37" s="346"/>
      <c r="V37" s="131">
        <f t="shared" ref="V37:V48" si="9">SUM(X37:AA37)</f>
        <v>0</v>
      </c>
      <c r="W37" s="132" t="str">
        <f t="shared" ref="W37:W48" si="10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343" t="s">
        <v>208</v>
      </c>
      <c r="C38" s="125" t="s">
        <v>204</v>
      </c>
      <c r="D38" s="107">
        <v>5.08</v>
      </c>
      <c r="E38" s="107"/>
      <c r="F38" s="107"/>
      <c r="G38" s="127"/>
      <c r="H38" s="351">
        <f t="shared" si="6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7"/>
        <v>0</v>
      </c>
      <c r="N38" s="129">
        <f t="shared" si="8"/>
        <v>0</v>
      </c>
      <c r="O38" s="346"/>
      <c r="P38" s="346"/>
      <c r="Q38" s="346"/>
      <c r="R38" s="346"/>
      <c r="S38" s="346"/>
      <c r="T38" s="346"/>
      <c r="U38" s="346"/>
      <c r="V38" s="131">
        <f t="shared" si="9"/>
        <v>0</v>
      </c>
      <c r="W38" s="132" t="str">
        <f t="shared" si="10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343" t="s">
        <v>208</v>
      </c>
      <c r="C39" s="125" t="s">
        <v>205</v>
      </c>
      <c r="D39" s="107">
        <v>5.08</v>
      </c>
      <c r="E39" s="107"/>
      <c r="F39" s="107"/>
      <c r="G39" s="127"/>
      <c r="H39" s="351">
        <f t="shared" si="6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7"/>
        <v>0</v>
      </c>
      <c r="N39" s="129">
        <f t="shared" si="8"/>
        <v>0</v>
      </c>
      <c r="O39" s="346"/>
      <c r="P39" s="346"/>
      <c r="Q39" s="346"/>
      <c r="R39" s="346"/>
      <c r="S39" s="346"/>
      <c r="T39" s="346"/>
      <c r="U39" s="346"/>
      <c r="V39" s="131">
        <f t="shared" si="9"/>
        <v>0</v>
      </c>
      <c r="W39" s="132" t="str">
        <f t="shared" si="10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343" t="s">
        <v>208</v>
      </c>
      <c r="C40" s="125" t="s">
        <v>186</v>
      </c>
      <c r="D40" s="107">
        <v>5.08</v>
      </c>
      <c r="E40" s="107"/>
      <c r="F40" s="107"/>
      <c r="G40" s="127"/>
      <c r="H40" s="351">
        <f t="shared" si="6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7"/>
        <v>0</v>
      </c>
      <c r="N40" s="129">
        <f t="shared" si="8"/>
        <v>0</v>
      </c>
      <c r="O40" s="346"/>
      <c r="P40" s="346"/>
      <c r="Q40" s="346"/>
      <c r="R40" s="346"/>
      <c r="S40" s="346"/>
      <c r="T40" s="346"/>
      <c r="U40" s="346"/>
      <c r="V40" s="131">
        <f t="shared" si="9"/>
        <v>0</v>
      </c>
      <c r="W40" s="132" t="str">
        <f t="shared" si="10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343" t="s">
        <v>208</v>
      </c>
      <c r="C41" s="125" t="s">
        <v>203</v>
      </c>
      <c r="D41" s="107">
        <v>5.08</v>
      </c>
      <c r="E41" s="107"/>
      <c r="F41" s="107"/>
      <c r="G41" s="127"/>
      <c r="H41" s="351">
        <f t="shared" si="6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7"/>
        <v>0</v>
      </c>
      <c r="N41" s="129">
        <f t="shared" si="8"/>
        <v>0</v>
      </c>
      <c r="O41" s="346"/>
      <c r="P41" s="346"/>
      <c r="Q41" s="346"/>
      <c r="R41" s="346"/>
      <c r="S41" s="346"/>
      <c r="T41" s="346"/>
      <c r="U41" s="346"/>
      <c r="V41" s="131">
        <f t="shared" si="9"/>
        <v>0</v>
      </c>
      <c r="W41" s="132" t="str">
        <f t="shared" si="10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343" t="s">
        <v>208</v>
      </c>
      <c r="C42" s="125" t="s">
        <v>199</v>
      </c>
      <c r="D42" s="107">
        <v>5.08</v>
      </c>
      <c r="E42" s="107"/>
      <c r="F42" s="107"/>
      <c r="G42" s="127"/>
      <c r="H42" s="351">
        <f t="shared" si="6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7"/>
        <v>0</v>
      </c>
      <c r="N42" s="129">
        <f t="shared" si="8"/>
        <v>0</v>
      </c>
      <c r="O42" s="342"/>
      <c r="P42" s="342"/>
      <c r="Q42" s="342"/>
      <c r="R42" s="342"/>
      <c r="S42" s="342"/>
      <c r="T42" s="342"/>
      <c r="U42" s="342"/>
      <c r="V42" s="131">
        <f t="shared" si="9"/>
        <v>0</v>
      </c>
      <c r="W42" s="132" t="str">
        <f t="shared" si="10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343" t="s">
        <v>208</v>
      </c>
      <c r="C43" s="125" t="s">
        <v>187</v>
      </c>
      <c r="D43" s="107">
        <v>5.08</v>
      </c>
      <c r="E43" s="107"/>
      <c r="F43" s="107"/>
      <c r="G43" s="127"/>
      <c r="H43" s="351">
        <f t="shared" si="6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7"/>
        <v>0</v>
      </c>
      <c r="N43" s="129">
        <f t="shared" si="8"/>
        <v>0</v>
      </c>
      <c r="O43" s="346"/>
      <c r="P43" s="346"/>
      <c r="Q43" s="346"/>
      <c r="R43" s="346"/>
      <c r="S43" s="346"/>
      <c r="T43" s="346"/>
      <c r="U43" s="346"/>
      <c r="V43" s="131">
        <f t="shared" si="9"/>
        <v>0</v>
      </c>
      <c r="W43" s="132" t="str">
        <f t="shared" si="10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343" t="s">
        <v>208</v>
      </c>
      <c r="C44" s="125" t="s">
        <v>207</v>
      </c>
      <c r="D44" s="107">
        <v>5.08</v>
      </c>
      <c r="E44" s="107"/>
      <c r="F44" s="107"/>
      <c r="G44" s="127"/>
      <c r="H44" s="351">
        <f t="shared" si="6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7"/>
        <v>0</v>
      </c>
      <c r="N44" s="129">
        <f t="shared" si="8"/>
        <v>0</v>
      </c>
      <c r="O44" s="342"/>
      <c r="P44" s="342"/>
      <c r="Q44" s="342"/>
      <c r="R44" s="342"/>
      <c r="S44" s="342"/>
      <c r="T44" s="342"/>
      <c r="U44" s="342"/>
      <c r="V44" s="131">
        <f t="shared" si="9"/>
        <v>0</v>
      </c>
      <c r="W44" s="132" t="str">
        <f t="shared" si="10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343" t="s">
        <v>209</v>
      </c>
      <c r="C45" s="125" t="s">
        <v>194</v>
      </c>
      <c r="D45" s="107">
        <v>5.03</v>
      </c>
      <c r="E45" s="107"/>
      <c r="F45" s="107"/>
      <c r="G45" s="127"/>
      <c r="H45" s="351">
        <f t="shared" si="6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7"/>
        <v>0</v>
      </c>
      <c r="N45" s="129">
        <f t="shared" si="8"/>
        <v>0</v>
      </c>
      <c r="O45" s="346"/>
      <c r="P45" s="346"/>
      <c r="Q45" s="346"/>
      <c r="R45" s="346"/>
      <c r="S45" s="346"/>
      <c r="T45" s="346"/>
      <c r="U45" s="346"/>
      <c r="V45" s="131">
        <f t="shared" si="9"/>
        <v>0</v>
      </c>
      <c r="W45" s="132" t="str">
        <f t="shared" si="10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343" t="s">
        <v>209</v>
      </c>
      <c r="C46" s="125" t="s">
        <v>179</v>
      </c>
      <c r="D46" s="107">
        <v>5.03</v>
      </c>
      <c r="E46" s="107"/>
      <c r="F46" s="107"/>
      <c r="G46" s="127"/>
      <c r="H46" s="351">
        <f t="shared" si="6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7"/>
        <v>0</v>
      </c>
      <c r="N46" s="129">
        <f t="shared" si="8"/>
        <v>0</v>
      </c>
      <c r="O46" s="346"/>
      <c r="P46" s="346"/>
      <c r="Q46" s="346"/>
      <c r="R46" s="346"/>
      <c r="S46" s="346"/>
      <c r="T46" s="346"/>
      <c r="U46" s="346"/>
      <c r="V46" s="131">
        <f t="shared" si="9"/>
        <v>0</v>
      </c>
      <c r="W46" s="132" t="str">
        <f t="shared" si="10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343" t="s">
        <v>209</v>
      </c>
      <c r="C47" s="125" t="s">
        <v>195</v>
      </c>
      <c r="D47" s="107">
        <v>5.03</v>
      </c>
      <c r="E47" s="107"/>
      <c r="F47" s="107"/>
      <c r="G47" s="127"/>
      <c r="H47" s="351">
        <f t="shared" si="6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7"/>
        <v>0</v>
      </c>
      <c r="N47" s="129">
        <f t="shared" si="8"/>
        <v>0</v>
      </c>
      <c r="O47" s="346"/>
      <c r="P47" s="346"/>
      <c r="Q47" s="346"/>
      <c r="R47" s="346"/>
      <c r="S47" s="346"/>
      <c r="T47" s="346"/>
      <c r="U47" s="346"/>
      <c r="V47" s="131">
        <f t="shared" si="9"/>
        <v>0</v>
      </c>
      <c r="W47" s="132" t="str">
        <f t="shared" si="10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343" t="s">
        <v>209</v>
      </c>
      <c r="C48" s="125" t="s">
        <v>204</v>
      </c>
      <c r="D48" s="107">
        <v>5.03</v>
      </c>
      <c r="E48" s="107"/>
      <c r="F48" s="107"/>
      <c r="G48" s="127"/>
      <c r="H48" s="351">
        <f t="shared" si="6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7"/>
        <v>0</v>
      </c>
      <c r="N48" s="129">
        <f t="shared" si="8"/>
        <v>0</v>
      </c>
      <c r="O48" s="346"/>
      <c r="P48" s="346"/>
      <c r="Q48" s="346"/>
      <c r="R48" s="346"/>
      <c r="S48" s="346"/>
      <c r="T48" s="346"/>
      <c r="U48" s="346"/>
      <c r="V48" s="131">
        <f t="shared" si="9"/>
        <v>0</v>
      </c>
      <c r="W48" s="132" t="str">
        <f t="shared" si="10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343" t="s">
        <v>382</v>
      </c>
      <c r="C49" s="183" t="s">
        <v>383</v>
      </c>
      <c r="D49" s="107">
        <v>5.03</v>
      </c>
      <c r="E49" s="107"/>
      <c r="F49" s="107"/>
      <c r="G49" s="127"/>
      <c r="H49" s="351">
        <f t="shared" si="6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7"/>
        <v>0</v>
      </c>
      <c r="N49" s="129">
        <f t="shared" si="8"/>
        <v>0</v>
      </c>
      <c r="O49" s="346"/>
      <c r="P49" s="346"/>
      <c r="Q49" s="346"/>
      <c r="R49" s="346"/>
      <c r="S49" s="346"/>
      <c r="T49" s="346"/>
      <c r="U49" s="346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343" t="s">
        <v>382</v>
      </c>
      <c r="C50" s="183" t="s">
        <v>384</v>
      </c>
      <c r="D50" s="107">
        <v>5.03</v>
      </c>
      <c r="E50" s="107"/>
      <c r="F50" s="107"/>
      <c r="G50" s="127"/>
      <c r="H50" s="351">
        <f t="shared" si="6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7"/>
        <v>0</v>
      </c>
      <c r="N50" s="129">
        <f t="shared" si="8"/>
        <v>0</v>
      </c>
      <c r="O50" s="346"/>
      <c r="P50" s="346"/>
      <c r="Q50" s="346"/>
      <c r="R50" s="346"/>
      <c r="S50" s="346"/>
      <c r="T50" s="346"/>
      <c r="U50" s="346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343" t="s">
        <v>382</v>
      </c>
      <c r="C51" s="183" t="s">
        <v>389</v>
      </c>
      <c r="D51" s="107">
        <v>5.03</v>
      </c>
      <c r="E51" s="107"/>
      <c r="F51" s="107"/>
      <c r="G51" s="127"/>
      <c r="H51" s="351">
        <f t="shared" si="6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7"/>
        <v>0</v>
      </c>
      <c r="N51" s="129">
        <f t="shared" si="8"/>
        <v>0</v>
      </c>
      <c r="O51" s="346"/>
      <c r="P51" s="346"/>
      <c r="Q51" s="346"/>
      <c r="R51" s="346"/>
      <c r="S51" s="346"/>
      <c r="T51" s="346"/>
      <c r="U51" s="346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343" t="s">
        <v>382</v>
      </c>
      <c r="C52" s="183" t="s">
        <v>391</v>
      </c>
      <c r="D52" s="107">
        <v>5.03</v>
      </c>
      <c r="E52" s="107"/>
      <c r="F52" s="107"/>
      <c r="G52" s="127"/>
      <c r="H52" s="351">
        <f t="shared" si="6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7"/>
        <v>0</v>
      </c>
      <c r="N52" s="129">
        <f t="shared" si="8"/>
        <v>0</v>
      </c>
      <c r="O52" s="346"/>
      <c r="P52" s="346"/>
      <c r="Q52" s="346"/>
      <c r="R52" s="346"/>
      <c r="S52" s="346"/>
      <c r="T52" s="346"/>
      <c r="U52" s="34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343" t="s">
        <v>418</v>
      </c>
      <c r="C53" s="183" t="s">
        <v>364</v>
      </c>
      <c r="D53" s="107">
        <v>5.03</v>
      </c>
      <c r="E53" s="107"/>
      <c r="F53" s="107"/>
      <c r="G53" s="127"/>
      <c r="H53" s="351">
        <f t="shared" si="6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7"/>
        <v>0</v>
      </c>
      <c r="N53" s="129"/>
      <c r="O53" s="346"/>
      <c r="P53" s="346"/>
      <c r="Q53" s="346"/>
      <c r="R53" s="346"/>
      <c r="S53" s="346"/>
      <c r="T53" s="346"/>
      <c r="U53" s="34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343" t="s">
        <v>418</v>
      </c>
      <c r="C54" s="183" t="s">
        <v>365</v>
      </c>
      <c r="D54" s="107">
        <v>5.03</v>
      </c>
      <c r="E54" s="107"/>
      <c r="F54" s="107"/>
      <c r="G54" s="127"/>
      <c r="H54" s="351">
        <f t="shared" si="6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7"/>
        <v>0</v>
      </c>
      <c r="N54" s="129"/>
      <c r="O54" s="346"/>
      <c r="P54" s="346"/>
      <c r="Q54" s="346"/>
      <c r="R54" s="346"/>
      <c r="S54" s="346"/>
      <c r="T54" s="346"/>
      <c r="U54" s="34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343" t="s">
        <v>418</v>
      </c>
      <c r="C55" s="183" t="s">
        <v>366</v>
      </c>
      <c r="D55" s="107">
        <v>5.03</v>
      </c>
      <c r="E55" s="107"/>
      <c r="F55" s="107"/>
      <c r="G55" s="127"/>
      <c r="H55" s="351">
        <f t="shared" si="6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7"/>
        <v>0</v>
      </c>
      <c r="N55" s="129"/>
      <c r="O55" s="346"/>
      <c r="P55" s="346"/>
      <c r="Q55" s="346"/>
      <c r="R55" s="346"/>
      <c r="S55" s="346"/>
      <c r="T55" s="346"/>
      <c r="U55" s="34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343" t="s">
        <v>418</v>
      </c>
      <c r="C56" s="183" t="s">
        <v>367</v>
      </c>
      <c r="D56" s="107">
        <v>5.03</v>
      </c>
      <c r="E56" s="107"/>
      <c r="F56" s="107"/>
      <c r="G56" s="127"/>
      <c r="H56" s="351">
        <f t="shared" si="6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7"/>
        <v>0</v>
      </c>
      <c r="N56" s="129"/>
      <c r="O56" s="346"/>
      <c r="P56" s="346"/>
      <c r="Q56" s="346"/>
      <c r="R56" s="346"/>
      <c r="S56" s="346"/>
      <c r="T56" s="346"/>
      <c r="U56" s="34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51">
        <f t="shared" si="6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7"/>
        <v>0</v>
      </c>
      <c r="N57" s="129">
        <f t="shared" ref="N57:N66" si="11">SUM(O57:U57)</f>
        <v>0</v>
      </c>
      <c r="O57" s="342"/>
      <c r="P57" s="342"/>
      <c r="Q57" s="342"/>
      <c r="R57" s="342"/>
      <c r="S57" s="342"/>
      <c r="T57" s="342"/>
      <c r="U57" s="342"/>
      <c r="V57" s="131">
        <f t="shared" ref="V57:V66" si="12">SUM(X57:AA57)</f>
        <v>0</v>
      </c>
      <c r="W57" s="132" t="str">
        <f t="shared" ref="W57:W66" si="13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51">
        <f t="shared" si="6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7"/>
        <v>0</v>
      </c>
      <c r="N58" s="129">
        <f t="shared" si="11"/>
        <v>0</v>
      </c>
      <c r="O58" s="342"/>
      <c r="P58" s="342"/>
      <c r="Q58" s="342"/>
      <c r="R58" s="342"/>
      <c r="S58" s="342"/>
      <c r="T58" s="342"/>
      <c r="U58" s="342"/>
      <c r="V58" s="131">
        <f t="shared" si="12"/>
        <v>0</v>
      </c>
      <c r="W58" s="132" t="str">
        <f t="shared" si="13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51">
        <f t="shared" si="6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7"/>
        <v>0</v>
      </c>
      <c r="N59" s="129">
        <f t="shared" si="11"/>
        <v>0</v>
      </c>
      <c r="O59" s="342"/>
      <c r="P59" s="342"/>
      <c r="Q59" s="342"/>
      <c r="R59" s="342"/>
      <c r="S59" s="342"/>
      <c r="T59" s="342"/>
      <c r="U59" s="342"/>
      <c r="V59" s="131">
        <f t="shared" si="12"/>
        <v>0</v>
      </c>
      <c r="W59" s="132" t="str">
        <f t="shared" si="13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51">
        <f t="shared" si="6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7"/>
        <v>0</v>
      </c>
      <c r="N60" s="129">
        <f t="shared" si="11"/>
        <v>0</v>
      </c>
      <c r="O60" s="342"/>
      <c r="P60" s="342"/>
      <c r="Q60" s="342"/>
      <c r="R60" s="342"/>
      <c r="S60" s="342"/>
      <c r="T60" s="342"/>
      <c r="U60" s="342"/>
      <c r="V60" s="131">
        <f t="shared" si="12"/>
        <v>0</v>
      </c>
      <c r="W60" s="132" t="str">
        <f t="shared" si="13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51">
        <f t="shared" si="6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7"/>
        <v>0</v>
      </c>
      <c r="N61" s="129">
        <f t="shared" si="11"/>
        <v>0</v>
      </c>
      <c r="O61" s="342"/>
      <c r="P61" s="342"/>
      <c r="Q61" s="342"/>
      <c r="R61" s="342"/>
      <c r="S61" s="342"/>
      <c r="T61" s="342"/>
      <c r="U61" s="342"/>
      <c r="V61" s="131">
        <f t="shared" si="12"/>
        <v>0</v>
      </c>
      <c r="W61" s="132" t="str">
        <f t="shared" si="13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51">
        <f t="shared" si="6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7"/>
        <v>0</v>
      </c>
      <c r="N62" s="129">
        <f t="shared" si="11"/>
        <v>0</v>
      </c>
      <c r="O62" s="342"/>
      <c r="P62" s="342"/>
      <c r="Q62" s="342"/>
      <c r="R62" s="342"/>
      <c r="S62" s="342"/>
      <c r="T62" s="342"/>
      <c r="U62" s="342"/>
      <c r="V62" s="131">
        <f t="shared" si="12"/>
        <v>0</v>
      </c>
      <c r="W62" s="132" t="str">
        <f t="shared" si="13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51">
        <f t="shared" si="6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7"/>
        <v>0</v>
      </c>
      <c r="N63" s="129">
        <f t="shared" si="11"/>
        <v>0</v>
      </c>
      <c r="O63" s="342"/>
      <c r="P63" s="342"/>
      <c r="Q63" s="342"/>
      <c r="R63" s="342"/>
      <c r="S63" s="342"/>
      <c r="T63" s="342"/>
      <c r="U63" s="342"/>
      <c r="V63" s="131">
        <f t="shared" si="12"/>
        <v>0</v>
      </c>
      <c r="W63" s="132" t="str">
        <f t="shared" si="13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51">
        <f t="shared" si="6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7"/>
        <v>0</v>
      </c>
      <c r="N64" s="129">
        <f t="shared" si="11"/>
        <v>0</v>
      </c>
      <c r="O64" s="342"/>
      <c r="P64" s="342"/>
      <c r="Q64" s="342"/>
      <c r="R64" s="342"/>
      <c r="S64" s="342"/>
      <c r="T64" s="342"/>
      <c r="U64" s="342"/>
      <c r="V64" s="131">
        <f t="shared" si="12"/>
        <v>0</v>
      </c>
      <c r="W64" s="132" t="str">
        <f t="shared" si="13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51">
        <f t="shared" si="6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7"/>
        <v>0</v>
      </c>
      <c r="N65" s="129">
        <f t="shared" si="11"/>
        <v>0</v>
      </c>
      <c r="O65" s="342"/>
      <c r="P65" s="342"/>
      <c r="Q65" s="342"/>
      <c r="R65" s="342"/>
      <c r="S65" s="342"/>
      <c r="T65" s="342"/>
      <c r="U65" s="342"/>
      <c r="V65" s="131">
        <f t="shared" si="12"/>
        <v>0</v>
      </c>
      <c r="W65" s="132" t="str">
        <f t="shared" si="13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51">
        <f t="shared" si="6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7"/>
        <v>0</v>
      </c>
      <c r="N66" s="129">
        <f t="shared" si="11"/>
        <v>0</v>
      </c>
      <c r="O66" s="342"/>
      <c r="P66" s="342"/>
      <c r="Q66" s="342"/>
      <c r="R66" s="342"/>
      <c r="S66" s="342"/>
      <c r="T66" s="342"/>
      <c r="U66" s="342"/>
      <c r="V66" s="131">
        <f t="shared" si="12"/>
        <v>0</v>
      </c>
      <c r="W66" s="132" t="str">
        <f t="shared" si="13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351">
        <f t="shared" si="6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2"/>
      <c r="P67" s="342"/>
      <c r="Q67" s="342"/>
      <c r="R67" s="342"/>
      <c r="S67" s="342"/>
      <c r="T67" s="342"/>
      <c r="U67" s="3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351">
        <f t="shared" si="6"/>
        <v>0</v>
      </c>
      <c r="I68" s="128"/>
      <c r="J68" s="129" t="str">
        <f t="array" ref="J68">IF(ISERROR(G68/I68),"",G68/I68)</f>
        <v/>
      </c>
      <c r="K68" s="130">
        <f t="array" ref="K68">IF(ISERROR(G68/L68),"",G68/L68)</f>
        <v>0</v>
      </c>
      <c r="L68" s="128">
        <v>50</v>
      </c>
      <c r="M68" s="108">
        <f t="shared" si="7"/>
        <v>0</v>
      </c>
      <c r="N68" s="129"/>
      <c r="O68" s="342"/>
      <c r="P68" s="342"/>
      <c r="Q68" s="342"/>
      <c r="R68" s="342"/>
      <c r="S68" s="342"/>
      <c r="T68" s="342"/>
      <c r="U68" s="3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51">
        <f t="shared" si="6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2"/>
      <c r="P69" s="342"/>
      <c r="Q69" s="342"/>
      <c r="R69" s="342"/>
      <c r="S69" s="342"/>
      <c r="T69" s="342"/>
      <c r="U69" s="3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51">
        <f t="shared" si="6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2"/>
      <c r="P70" s="342"/>
      <c r="Q70" s="342"/>
      <c r="R70" s="342"/>
      <c r="S70" s="342"/>
      <c r="T70" s="342"/>
      <c r="U70" s="3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351">
        <f t="shared" si="6"/>
        <v>0</v>
      </c>
      <c r="I71" s="128"/>
      <c r="J71" s="129"/>
      <c r="K71" s="130"/>
      <c r="L71" s="128"/>
      <c r="M71" s="108"/>
      <c r="N71" s="129"/>
      <c r="O71" s="342"/>
      <c r="P71" s="342"/>
      <c r="Q71" s="342"/>
      <c r="R71" s="342"/>
      <c r="S71" s="342"/>
      <c r="T71" s="342"/>
      <c r="U71" s="3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351">
        <f t="shared" si="6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4">IF(ISERROR(I72-K72),"",I72-K72)</f>
        <v/>
      </c>
      <c r="N72" s="129">
        <f>SUM(O72:U72)</f>
        <v>0</v>
      </c>
      <c r="O72" s="342"/>
      <c r="P72" s="342"/>
      <c r="Q72" s="342"/>
      <c r="R72" s="342"/>
      <c r="S72" s="342"/>
      <c r="T72" s="342"/>
      <c r="U72" s="3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351">
        <f t="shared" si="6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4"/>
        <v/>
      </c>
      <c r="N73" s="129">
        <f>SUM(O73:U73)</f>
        <v>0</v>
      </c>
      <c r="O73" s="342"/>
      <c r="P73" s="342"/>
      <c r="Q73" s="342"/>
      <c r="R73" s="342"/>
      <c r="S73" s="342"/>
      <c r="T73" s="342"/>
      <c r="U73" s="3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351">
        <f t="shared" si="6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4"/>
        <v/>
      </c>
      <c r="N74" s="129">
        <f>SUM(O74:U74)</f>
        <v>0</v>
      </c>
      <c r="O74" s="342"/>
      <c r="P74" s="342"/>
      <c r="Q74" s="342"/>
      <c r="R74" s="342"/>
      <c r="S74" s="342"/>
      <c r="T74" s="342"/>
      <c r="U74" s="3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351">
        <f t="shared" si="6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4"/>
        <v/>
      </c>
      <c r="N75" s="129">
        <f>SUM(O75:U75)</f>
        <v>0</v>
      </c>
      <c r="O75" s="342"/>
      <c r="P75" s="342"/>
      <c r="Q75" s="342"/>
      <c r="R75" s="342"/>
      <c r="S75" s="342"/>
      <c r="T75" s="342"/>
      <c r="U75" s="3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351">
        <f t="shared" si="6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4"/>
        <v>0</v>
      </c>
      <c r="N76" s="129"/>
      <c r="O76" s="342"/>
      <c r="P76" s="342"/>
      <c r="Q76" s="342"/>
      <c r="R76" s="342"/>
      <c r="S76" s="342"/>
      <c r="T76" s="342"/>
      <c r="U76" s="3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351">
        <f t="shared" si="6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4"/>
        <v>0</v>
      </c>
      <c r="N77" s="129"/>
      <c r="O77" s="342"/>
      <c r="P77" s="342"/>
      <c r="Q77" s="342"/>
      <c r="R77" s="342"/>
      <c r="S77" s="342"/>
      <c r="T77" s="342"/>
      <c r="U77" s="3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351">
        <f t="shared" si="6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4"/>
        <v>0</v>
      </c>
      <c r="N78" s="129"/>
      <c r="O78" s="342"/>
      <c r="P78" s="342"/>
      <c r="Q78" s="342"/>
      <c r="R78" s="342"/>
      <c r="S78" s="342"/>
      <c r="T78" s="342"/>
      <c r="U78" s="3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351">
        <f t="shared" si="6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4"/>
        <v>0</v>
      </c>
      <c r="N79" s="129"/>
      <c r="O79" s="342"/>
      <c r="P79" s="342"/>
      <c r="Q79" s="342"/>
      <c r="R79" s="342"/>
      <c r="S79" s="342"/>
      <c r="T79" s="342"/>
      <c r="U79" s="3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351">
        <f t="shared" si="6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2"/>
      <c r="P80" s="342"/>
      <c r="Q80" s="342"/>
      <c r="R80" s="342"/>
      <c r="S80" s="342"/>
      <c r="T80" s="342"/>
      <c r="U80" s="3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351">
        <f t="shared" si="6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2"/>
      <c r="P81" s="342"/>
      <c r="Q81" s="342"/>
      <c r="R81" s="342"/>
      <c r="S81" s="342"/>
      <c r="T81" s="342"/>
      <c r="U81" s="3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351">
        <f t="shared" si="6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2"/>
      <c r="P82" s="342"/>
      <c r="Q82" s="342"/>
      <c r="R82" s="342"/>
      <c r="S82" s="342"/>
      <c r="T82" s="342"/>
      <c r="U82" s="3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351">
        <f t="shared" si="6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2"/>
      <c r="P83" s="342"/>
      <c r="Q83" s="342"/>
      <c r="R83" s="342"/>
      <c r="S83" s="342"/>
      <c r="T83" s="342"/>
      <c r="U83" s="3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351">
        <f t="shared" si="6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2"/>
      <c r="P84" s="342"/>
      <c r="Q84" s="342"/>
      <c r="R84" s="342"/>
      <c r="S84" s="342"/>
      <c r="T84" s="342"/>
      <c r="U84" s="3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351">
        <f t="shared" si="6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2"/>
      <c r="P85" s="342"/>
      <c r="Q85" s="342"/>
      <c r="R85" s="342"/>
      <c r="S85" s="342"/>
      <c r="T85" s="342"/>
      <c r="U85" s="342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435" t="s">
        <v>216</v>
      </c>
      <c r="B86" s="435"/>
      <c r="C86" s="349" t="s">
        <v>202</v>
      </c>
      <c r="D86" s="141"/>
      <c r="E86" s="141"/>
      <c r="F86" s="141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5">SUM(M29:M85)</f>
        <v>0</v>
      </c>
      <c r="N86" s="144">
        <f t="shared" si="15"/>
        <v>0</v>
      </c>
      <c r="O86" s="146">
        <f t="shared" si="15"/>
        <v>0</v>
      </c>
      <c r="P86" s="146">
        <f t="shared" si="15"/>
        <v>0</v>
      </c>
      <c r="Q86" s="146">
        <f t="shared" si="15"/>
        <v>0</v>
      </c>
      <c r="R86" s="146">
        <f t="shared" si="15"/>
        <v>0</v>
      </c>
      <c r="S86" s="146">
        <f t="shared" si="15"/>
        <v>0</v>
      </c>
      <c r="T86" s="146">
        <f t="shared" si="15"/>
        <v>0</v>
      </c>
      <c r="U86" s="146">
        <f t="shared" si="15"/>
        <v>0</v>
      </c>
      <c r="V86" s="147">
        <f t="shared" si="15"/>
        <v>0</v>
      </c>
      <c r="W86" s="132" t="str">
        <f t="shared" ref="W86:W93" si="16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343" t="s">
        <v>217</v>
      </c>
      <c r="C87" s="125" t="s">
        <v>179</v>
      </c>
      <c r="D87" s="107">
        <v>5.03</v>
      </c>
      <c r="E87" s="107"/>
      <c r="F87" s="107"/>
      <c r="G87" s="127"/>
      <c r="H87" s="351">
        <f t="shared" ref="H87:H120" si="17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5" si="18">IF(ISERROR(I87-K87),"",I87-K87)</f>
        <v>0</v>
      </c>
      <c r="N87" s="129">
        <f t="shared" ref="N87:N93" si="19">SUM(O87:U87)</f>
        <v>0</v>
      </c>
      <c r="O87" s="342"/>
      <c r="P87" s="342"/>
      <c r="Q87" s="342"/>
      <c r="R87" s="342"/>
      <c r="S87" s="342"/>
      <c r="T87" s="342"/>
      <c r="U87" s="342"/>
      <c r="V87" s="131">
        <f t="shared" ref="V87:V93" si="20">SUM(X87:AA87)</f>
        <v>0</v>
      </c>
      <c r="W87" s="132" t="str">
        <f t="shared" si="16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343" t="s">
        <v>217</v>
      </c>
      <c r="C88" s="125" t="s">
        <v>186</v>
      </c>
      <c r="D88" s="107">
        <v>5.03</v>
      </c>
      <c r="E88" s="107"/>
      <c r="F88" s="107"/>
      <c r="G88" s="127"/>
      <c r="H88" s="351">
        <f t="shared" si="17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18"/>
        <v>0</v>
      </c>
      <c r="N88" s="129">
        <f t="shared" si="19"/>
        <v>0</v>
      </c>
      <c r="O88" s="342"/>
      <c r="P88" s="342"/>
      <c r="Q88" s="342"/>
      <c r="R88" s="342"/>
      <c r="S88" s="342"/>
      <c r="T88" s="342"/>
      <c r="U88" s="342"/>
      <c r="V88" s="131">
        <f t="shared" si="20"/>
        <v>0</v>
      </c>
      <c r="W88" s="132" t="str">
        <f t="shared" si="16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343" t="s">
        <v>217</v>
      </c>
      <c r="C89" s="125" t="s">
        <v>204</v>
      </c>
      <c r="D89" s="107">
        <v>5.03</v>
      </c>
      <c r="E89" s="107"/>
      <c r="F89" s="107"/>
      <c r="G89" s="127"/>
      <c r="H89" s="351">
        <f t="shared" si="17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18"/>
        <v>0</v>
      </c>
      <c r="N89" s="129">
        <f t="shared" si="19"/>
        <v>0</v>
      </c>
      <c r="O89" s="342"/>
      <c r="P89" s="342"/>
      <c r="Q89" s="342"/>
      <c r="R89" s="342"/>
      <c r="S89" s="342"/>
      <c r="T89" s="342"/>
      <c r="U89" s="342"/>
      <c r="V89" s="131">
        <f t="shared" si="20"/>
        <v>0</v>
      </c>
      <c r="W89" s="132" t="str">
        <f t="shared" si="16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351">
        <f t="shared" si="17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18"/>
        <v>0</v>
      </c>
      <c r="N90" s="129">
        <f t="shared" si="19"/>
        <v>0</v>
      </c>
      <c r="O90" s="342"/>
      <c r="P90" s="342"/>
      <c r="Q90" s="342"/>
      <c r="R90" s="342"/>
      <c r="S90" s="342"/>
      <c r="T90" s="342"/>
      <c r="U90" s="342"/>
      <c r="V90" s="131">
        <f t="shared" si="20"/>
        <v>0</v>
      </c>
      <c r="W90" s="132" t="str">
        <f t="shared" si="16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351">
        <f t="shared" si="17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18"/>
        <v>0</v>
      </c>
      <c r="N91" s="129">
        <f t="shared" si="19"/>
        <v>0</v>
      </c>
      <c r="O91" s="342"/>
      <c r="P91" s="342"/>
      <c r="Q91" s="342"/>
      <c r="R91" s="342"/>
      <c r="S91" s="342"/>
      <c r="T91" s="342"/>
      <c r="U91" s="342"/>
      <c r="V91" s="131">
        <f t="shared" si="20"/>
        <v>0</v>
      </c>
      <c r="W91" s="132" t="str">
        <f t="shared" si="16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351">
        <f t="shared" si="17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18"/>
        <v>0</v>
      </c>
      <c r="N92" s="129">
        <f t="shared" si="19"/>
        <v>0</v>
      </c>
      <c r="O92" s="342"/>
      <c r="P92" s="342"/>
      <c r="Q92" s="342"/>
      <c r="R92" s="342"/>
      <c r="S92" s="342"/>
      <c r="T92" s="342"/>
      <c r="U92" s="342"/>
      <c r="V92" s="131">
        <f t="shared" si="20"/>
        <v>0</v>
      </c>
      <c r="W92" s="132" t="str">
        <f t="shared" si="16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351">
        <f t="shared" si="17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18"/>
        <v>0</v>
      </c>
      <c r="N93" s="129">
        <f t="shared" si="19"/>
        <v>0</v>
      </c>
      <c r="O93" s="342"/>
      <c r="P93" s="342"/>
      <c r="Q93" s="342"/>
      <c r="R93" s="342"/>
      <c r="S93" s="342"/>
      <c r="T93" s="342"/>
      <c r="U93" s="342"/>
      <c r="V93" s="131">
        <f t="shared" si="20"/>
        <v>0</v>
      </c>
      <c r="W93" s="132" t="str">
        <f t="shared" si="16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351">
        <f t="shared" si="17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18"/>
        <v>0</v>
      </c>
      <c r="N94" s="129"/>
      <c r="O94" s="342"/>
      <c r="P94" s="342"/>
      <c r="Q94" s="342"/>
      <c r="R94" s="342"/>
      <c r="S94" s="342"/>
      <c r="T94" s="342"/>
      <c r="U94" s="3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27"/>
      <c r="H95" s="351">
        <f t="shared" si="17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18"/>
        <v>0</v>
      </c>
      <c r="N95" s="129">
        <f t="shared" ref="N95:N114" si="21">SUM(O95:U95)</f>
        <v>0</v>
      </c>
      <c r="O95" s="342"/>
      <c r="P95" s="342"/>
      <c r="Q95" s="342"/>
      <c r="R95" s="342"/>
      <c r="S95" s="342"/>
      <c r="T95" s="342"/>
      <c r="U95" s="342"/>
      <c r="V95" s="131">
        <f t="shared" ref="V95:V102" si="22">SUM(X95:AA95)</f>
        <v>0</v>
      </c>
      <c r="W95" s="132" t="str">
        <f t="shared" ref="W95:W106" si="23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351">
        <f t="shared" si="17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18"/>
        <v>0</v>
      </c>
      <c r="N96" s="129">
        <f t="shared" si="21"/>
        <v>0</v>
      </c>
      <c r="O96" s="342"/>
      <c r="P96" s="342"/>
      <c r="Q96" s="342"/>
      <c r="R96" s="342"/>
      <c r="S96" s="342"/>
      <c r="T96" s="342"/>
      <c r="U96" s="342"/>
      <c r="V96" s="131">
        <f t="shared" si="22"/>
        <v>0</v>
      </c>
      <c r="W96" s="132" t="str">
        <f t="shared" si="23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351">
        <f t="shared" si="17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18"/>
        <v>0</v>
      </c>
      <c r="N97" s="129">
        <f t="shared" si="21"/>
        <v>0</v>
      </c>
      <c r="O97" s="342"/>
      <c r="P97" s="342"/>
      <c r="Q97" s="342"/>
      <c r="R97" s="342"/>
      <c r="S97" s="342"/>
      <c r="T97" s="342"/>
      <c r="U97" s="342"/>
      <c r="V97" s="131">
        <f t="shared" si="22"/>
        <v>0</v>
      </c>
      <c r="W97" s="132" t="str">
        <f t="shared" si="23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351">
        <f t="shared" si="17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18"/>
        <v>0</v>
      </c>
      <c r="N98" s="129">
        <f t="shared" si="21"/>
        <v>0</v>
      </c>
      <c r="O98" s="342"/>
      <c r="P98" s="342"/>
      <c r="Q98" s="342"/>
      <c r="R98" s="342"/>
      <c r="S98" s="342"/>
      <c r="T98" s="342"/>
      <c r="U98" s="342"/>
      <c r="V98" s="131">
        <f t="shared" si="22"/>
        <v>0</v>
      </c>
      <c r="W98" s="132" t="str">
        <f t="shared" si="23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351">
        <f t="shared" si="17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18"/>
        <v>0</v>
      </c>
      <c r="N99" s="129">
        <f t="shared" si="21"/>
        <v>0</v>
      </c>
      <c r="O99" s="342"/>
      <c r="P99" s="342"/>
      <c r="Q99" s="342"/>
      <c r="R99" s="342"/>
      <c r="S99" s="342"/>
      <c r="T99" s="342"/>
      <c r="U99" s="342"/>
      <c r="V99" s="131">
        <f t="shared" si="22"/>
        <v>0</v>
      </c>
      <c r="W99" s="132" t="str">
        <f t="shared" si="23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351">
        <f t="shared" si="17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18"/>
        <v/>
      </c>
      <c r="N100" s="129">
        <f t="shared" si="21"/>
        <v>0</v>
      </c>
      <c r="O100" s="342"/>
      <c r="P100" s="342"/>
      <c r="Q100" s="342"/>
      <c r="R100" s="342"/>
      <c r="S100" s="342"/>
      <c r="T100" s="342"/>
      <c r="U100" s="342"/>
      <c r="V100" s="131">
        <f t="shared" si="22"/>
        <v>0</v>
      </c>
      <c r="W100" s="132" t="str">
        <f t="shared" si="23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351">
        <f t="shared" si="17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18"/>
        <v/>
      </c>
      <c r="N101" s="129">
        <f t="shared" si="21"/>
        <v>0</v>
      </c>
      <c r="O101" s="342"/>
      <c r="P101" s="342"/>
      <c r="Q101" s="342"/>
      <c r="R101" s="342"/>
      <c r="S101" s="342"/>
      <c r="T101" s="342"/>
      <c r="U101" s="342"/>
      <c r="V101" s="131">
        <f t="shared" si="22"/>
        <v>0</v>
      </c>
      <c r="W101" s="132" t="str">
        <f t="shared" si="23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351">
        <f t="shared" si="17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18"/>
        <v/>
      </c>
      <c r="N102" s="129">
        <f t="shared" si="21"/>
        <v>0</v>
      </c>
      <c r="O102" s="342"/>
      <c r="P102" s="342"/>
      <c r="Q102" s="342"/>
      <c r="R102" s="342"/>
      <c r="S102" s="342"/>
      <c r="T102" s="342"/>
      <c r="U102" s="342"/>
      <c r="V102" s="131">
        <f t="shared" si="22"/>
        <v>0</v>
      </c>
      <c r="W102" s="132" t="str">
        <f t="shared" si="23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34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51">
        <f t="shared" si="17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18"/>
        <v>0</v>
      </c>
      <c r="N103" s="129">
        <f t="shared" si="21"/>
        <v>0</v>
      </c>
      <c r="O103" s="342"/>
      <c r="P103" s="342"/>
      <c r="Q103" s="342"/>
      <c r="R103" s="342"/>
      <c r="S103" s="342"/>
      <c r="T103" s="342"/>
      <c r="U103" s="342"/>
      <c r="V103" s="131">
        <f>SUM(X103:AA103)</f>
        <v>0</v>
      </c>
      <c r="W103" s="132" t="str">
        <f t="shared" si="23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34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51">
        <f t="shared" si="17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18"/>
        <v>0</v>
      </c>
      <c r="N104" s="129">
        <f t="shared" si="21"/>
        <v>0</v>
      </c>
      <c r="O104" s="342"/>
      <c r="P104" s="342"/>
      <c r="Q104" s="342"/>
      <c r="R104" s="342"/>
      <c r="S104" s="342"/>
      <c r="T104" s="342"/>
      <c r="U104" s="342"/>
      <c r="V104" s="131">
        <f>SUM(X104:AA104)</f>
        <v>0</v>
      </c>
      <c r="W104" s="132" t="str">
        <f t="shared" si="23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34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51">
        <f t="shared" si="17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18"/>
        <v>0</v>
      </c>
      <c r="N105" s="129">
        <f t="shared" si="21"/>
        <v>0</v>
      </c>
      <c r="O105" s="342"/>
      <c r="P105" s="342"/>
      <c r="Q105" s="342"/>
      <c r="R105" s="342"/>
      <c r="S105" s="342"/>
      <c r="T105" s="342"/>
      <c r="U105" s="342"/>
      <c r="V105" s="131">
        <f>SUM(X105:AA105)</f>
        <v>0</v>
      </c>
      <c r="W105" s="132" t="str">
        <f t="shared" si="23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34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51">
        <f t="shared" si="17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18"/>
        <v>0</v>
      </c>
      <c r="N106" s="129">
        <f t="shared" si="21"/>
        <v>0</v>
      </c>
      <c r="O106" s="342"/>
      <c r="P106" s="342"/>
      <c r="Q106" s="342"/>
      <c r="R106" s="342"/>
      <c r="S106" s="342"/>
      <c r="T106" s="342"/>
      <c r="U106" s="342"/>
      <c r="V106" s="131">
        <f>SUM(X106:AA106)</f>
        <v>0</v>
      </c>
      <c r="W106" s="132" t="str">
        <f t="shared" si="23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343" t="s">
        <v>393</v>
      </c>
      <c r="C107" s="183" t="s">
        <v>395</v>
      </c>
      <c r="D107" s="107">
        <v>5</v>
      </c>
      <c r="E107" s="107"/>
      <c r="F107" s="107"/>
      <c r="G107" s="127"/>
      <c r="H107" s="351">
        <f t="shared" si="17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18"/>
        <v>0</v>
      </c>
      <c r="N107" s="129">
        <f t="shared" si="21"/>
        <v>0</v>
      </c>
      <c r="O107" s="342"/>
      <c r="P107" s="342"/>
      <c r="Q107" s="342"/>
      <c r="R107" s="342"/>
      <c r="S107" s="342"/>
      <c r="T107" s="342"/>
      <c r="U107" s="3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9">
        <v>30400028</v>
      </c>
      <c r="B108" s="343" t="s">
        <v>393</v>
      </c>
      <c r="C108" s="183" t="s">
        <v>402</v>
      </c>
      <c r="D108" s="107">
        <v>5</v>
      </c>
      <c r="E108" s="107"/>
      <c r="F108" s="107"/>
      <c r="G108" s="127"/>
      <c r="H108" s="351">
        <f t="shared" si="17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18"/>
        <v>0</v>
      </c>
      <c r="N108" s="129">
        <f t="shared" si="21"/>
        <v>0</v>
      </c>
      <c r="O108" s="342"/>
      <c r="P108" s="342"/>
      <c r="Q108" s="342"/>
      <c r="R108" s="342"/>
      <c r="S108" s="342"/>
      <c r="T108" s="342"/>
      <c r="U108" s="3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9">
        <v>30400027</v>
      </c>
      <c r="B109" s="343" t="s">
        <v>404</v>
      </c>
      <c r="C109" s="183" t="s">
        <v>405</v>
      </c>
      <c r="D109" s="107">
        <v>5</v>
      </c>
      <c r="E109" s="107"/>
      <c r="F109" s="107"/>
      <c r="G109" s="127"/>
      <c r="H109" s="351">
        <f t="shared" si="17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18"/>
        <v>0</v>
      </c>
      <c r="N109" s="129">
        <f t="shared" si="21"/>
        <v>0</v>
      </c>
      <c r="O109" s="342"/>
      <c r="P109" s="342"/>
      <c r="Q109" s="342"/>
      <c r="R109" s="342"/>
      <c r="S109" s="342"/>
      <c r="T109" s="342"/>
      <c r="U109" s="3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9"/>
      <c r="B110" s="343" t="s">
        <v>486</v>
      </c>
      <c r="C110" s="183" t="s">
        <v>372</v>
      </c>
      <c r="D110" s="107">
        <v>5</v>
      </c>
      <c r="E110" s="107"/>
      <c r="F110" s="107"/>
      <c r="G110" s="127"/>
      <c r="H110" s="351">
        <f t="shared" si="17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18"/>
        <v>0</v>
      </c>
      <c r="N110" s="129">
        <f t="shared" si="21"/>
        <v>0</v>
      </c>
      <c r="O110" s="342"/>
      <c r="P110" s="342"/>
      <c r="Q110" s="342"/>
      <c r="R110" s="342"/>
      <c r="S110" s="342"/>
      <c r="T110" s="342"/>
      <c r="U110" s="3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9">
        <v>30600009</v>
      </c>
      <c r="B111" s="343" t="s">
        <v>343</v>
      </c>
      <c r="C111" s="125" t="s">
        <v>345</v>
      </c>
      <c r="D111" s="107">
        <v>5</v>
      </c>
      <c r="E111" s="107"/>
      <c r="F111" s="107"/>
      <c r="G111" s="127"/>
      <c r="H111" s="351">
        <f t="shared" si="17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18"/>
        <v>0</v>
      </c>
      <c r="N111" s="129">
        <f t="shared" si="21"/>
        <v>0</v>
      </c>
      <c r="O111" s="342"/>
      <c r="P111" s="342"/>
      <c r="Q111" s="342"/>
      <c r="R111" s="342"/>
      <c r="S111" s="342"/>
      <c r="T111" s="342"/>
      <c r="U111" s="3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9">
        <v>30600010</v>
      </c>
      <c r="B112" s="343" t="s">
        <v>343</v>
      </c>
      <c r="C112" s="125" t="s">
        <v>347</v>
      </c>
      <c r="D112" s="107">
        <v>5</v>
      </c>
      <c r="E112" s="107"/>
      <c r="F112" s="107"/>
      <c r="G112" s="127"/>
      <c r="H112" s="351">
        <f t="shared" si="17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18"/>
        <v>0</v>
      </c>
      <c r="N112" s="129">
        <f t="shared" si="21"/>
        <v>0</v>
      </c>
      <c r="O112" s="342"/>
      <c r="P112" s="342"/>
      <c r="Q112" s="342"/>
      <c r="R112" s="342"/>
      <c r="S112" s="342"/>
      <c r="T112" s="342"/>
      <c r="U112" s="3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51">
        <f t="shared" si="17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18"/>
        <v>0</v>
      </c>
      <c r="N113" s="129">
        <f t="shared" si="21"/>
        <v>0</v>
      </c>
      <c r="O113" s="342"/>
      <c r="P113" s="342"/>
      <c r="Q113" s="342"/>
      <c r="R113" s="342"/>
      <c r="S113" s="342"/>
      <c r="T113" s="342"/>
      <c r="U113" s="3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51">
        <f t="shared" si="17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18"/>
        <v>0</v>
      </c>
      <c r="N114" s="129">
        <f t="shared" si="21"/>
        <v>0</v>
      </c>
      <c r="O114" s="342"/>
      <c r="P114" s="342"/>
      <c r="Q114" s="342"/>
      <c r="R114" s="342"/>
      <c r="S114" s="342"/>
      <c r="T114" s="342"/>
      <c r="U114" s="3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351">
        <f t="shared" si="17"/>
        <v>0</v>
      </c>
      <c r="I115" s="128"/>
      <c r="J115" s="129" t="str">
        <f t="array" ref="J115">IF(ISERROR(G115/I115),"",G115/I115)</f>
        <v/>
      </c>
      <c r="K115" s="130">
        <f t="array" ref="K115">IF(ISERROR(G115/L115),"",G115/L115)</f>
        <v>0</v>
      </c>
      <c r="L115" s="128">
        <v>24</v>
      </c>
      <c r="M115" s="108">
        <f t="shared" si="18"/>
        <v>0</v>
      </c>
      <c r="N115" s="129"/>
      <c r="O115" s="342"/>
      <c r="P115" s="342"/>
      <c r="Q115" s="342"/>
      <c r="R115" s="342"/>
      <c r="S115" s="342"/>
      <c r="T115" s="342"/>
      <c r="U115" s="342"/>
      <c r="V115" s="131"/>
      <c r="W115" s="132"/>
      <c r="X115" s="131"/>
      <c r="Y115" s="131"/>
      <c r="Z115" s="131"/>
      <c r="AA115" s="131"/>
    </row>
    <row r="116" spans="1:27" ht="18.75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351">
        <f t="shared" si="17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2"/>
      <c r="P116" s="342"/>
      <c r="Q116" s="342"/>
      <c r="R116" s="342"/>
      <c r="S116" s="342"/>
      <c r="T116" s="342"/>
      <c r="U116" s="34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351">
        <f t="shared" si="17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2"/>
      <c r="P117" s="342"/>
      <c r="Q117" s="342"/>
      <c r="R117" s="342"/>
      <c r="S117" s="342"/>
      <c r="T117" s="342"/>
      <c r="U117" s="3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351">
        <f t="shared" si="17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2"/>
      <c r="P118" s="342"/>
      <c r="Q118" s="342"/>
      <c r="R118" s="342"/>
      <c r="S118" s="342"/>
      <c r="T118" s="342"/>
      <c r="U118" s="342"/>
      <c r="V118" s="131">
        <f>SUM(X118:AA118)</f>
        <v>0</v>
      </c>
      <c r="W118" s="132" t="str">
        <f t="shared" ref="W118:W142" si="24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351">
        <f t="shared" si="17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2"/>
      <c r="P119" s="342"/>
      <c r="Q119" s="342"/>
      <c r="R119" s="342"/>
      <c r="S119" s="342"/>
      <c r="T119" s="342"/>
      <c r="U119" s="342"/>
      <c r="V119" s="131">
        <f>SUM(X119:AA119)</f>
        <v>0</v>
      </c>
      <c r="W119" s="132" t="str">
        <f t="shared" si="24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351">
        <f t="shared" si="17"/>
        <v>0</v>
      </c>
      <c r="I120" s="128"/>
      <c r="J120" s="129" t="str">
        <f t="array" ref="J120">IF(ISERROR(G120/I120),"",G120/I120)</f>
        <v/>
      </c>
      <c r="K120" s="351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2"/>
      <c r="P120" s="342"/>
      <c r="Q120" s="342"/>
      <c r="R120" s="342"/>
      <c r="S120" s="342"/>
      <c r="T120" s="342"/>
      <c r="U120" s="342"/>
      <c r="V120" s="131">
        <f>SUM(X120:AA120)</f>
        <v>0</v>
      </c>
      <c r="W120" s="132" t="str">
        <f t="shared" si="24"/>
        <v/>
      </c>
      <c r="X120" s="131"/>
      <c r="Y120" s="131"/>
      <c r="Z120" s="131"/>
      <c r="AA120" s="131"/>
    </row>
    <row r="121" spans="1:27" ht="20.100000000000001" hidden="1" customHeight="1">
      <c r="A121" s="427" t="s">
        <v>224</v>
      </c>
      <c r="B121" s="428"/>
      <c r="C121" s="349" t="s">
        <v>202</v>
      </c>
      <c r="D121" s="141"/>
      <c r="E121" s="141"/>
      <c r="F121" s="141"/>
      <c r="G121" s="143">
        <f>SUM(G87:G120)</f>
        <v>0</v>
      </c>
      <c r="H121" s="144">
        <f>SUM(H87:H120)</f>
        <v>0</v>
      </c>
      <c r="I121" s="144">
        <f>SUM(I87:I120)</f>
        <v>0</v>
      </c>
      <c r="J121" s="129" t="str">
        <f t="array" ref="J121">IF(ISERROR(G121/I121),"",G121/I121)</f>
        <v/>
      </c>
      <c r="K121" s="144">
        <f>SUM(K87:K120)</f>
        <v>0</v>
      </c>
      <c r="L121" s="145"/>
      <c r="M121" s="148">
        <f t="shared" ref="M121:V121" si="25">SUM(M87:M120)</f>
        <v>0</v>
      </c>
      <c r="N121" s="144">
        <f t="shared" si="25"/>
        <v>0</v>
      </c>
      <c r="O121" s="146">
        <f t="shared" si="25"/>
        <v>0</v>
      </c>
      <c r="P121" s="146">
        <f t="shared" si="25"/>
        <v>0</v>
      </c>
      <c r="Q121" s="146">
        <f t="shared" si="25"/>
        <v>0</v>
      </c>
      <c r="R121" s="146">
        <f t="shared" si="25"/>
        <v>0</v>
      </c>
      <c r="S121" s="146">
        <f t="shared" si="25"/>
        <v>0</v>
      </c>
      <c r="T121" s="146">
        <f t="shared" si="25"/>
        <v>0</v>
      </c>
      <c r="U121" s="146">
        <f t="shared" si="25"/>
        <v>0</v>
      </c>
      <c r="V121" s="147">
        <f t="shared" si="25"/>
        <v>0</v>
      </c>
      <c r="W121" s="132" t="str">
        <f t="shared" si="24"/>
        <v/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s="311" customFormat="1" ht="20.10000000000000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>
        <v>20170213</v>
      </c>
      <c r="G122" s="127">
        <v>248</v>
      </c>
      <c r="H122" s="374">
        <f t="shared" ref="H122:H136" si="26">D122*G122</f>
        <v>1247.44</v>
      </c>
      <c r="I122" s="128">
        <f>4.5*2</f>
        <v>9</v>
      </c>
      <c r="J122" s="128">
        <f t="array" ref="J122">IF(ISERROR(G122/I122),"",G122/I122)</f>
        <v>27.555555555555557</v>
      </c>
      <c r="K122" s="130">
        <f t="array" ref="K122">IF(ISERROR(G122/L122),"",G122/L122)</f>
        <v>9.92</v>
      </c>
      <c r="L122" s="128">
        <v>25</v>
      </c>
      <c r="M122" s="108">
        <f t="shared" ref="M122:M136" si="27">IF(ISERROR(I122-K122),"",I122-K122)</f>
        <v>-0.91999999999999993</v>
      </c>
      <c r="N122" s="128">
        <f t="shared" ref="N122:N136" si="28">SUM(O122:U122)</f>
        <v>0</v>
      </c>
      <c r="O122" s="372"/>
      <c r="P122" s="372"/>
      <c r="Q122" s="372"/>
      <c r="R122" s="372"/>
      <c r="S122" s="372"/>
      <c r="T122" s="372"/>
      <c r="U122" s="372"/>
      <c r="V122" s="131">
        <f t="shared" ref="V122:V136" si="29">SUM(X122:AA122)</f>
        <v>0</v>
      </c>
      <c r="W122" s="373">
        <f t="shared" si="24"/>
        <v>0</v>
      </c>
      <c r="X122" s="131"/>
      <c r="Y122" s="131"/>
      <c r="Z122" s="131"/>
      <c r="AA122" s="131"/>
    </row>
    <row r="123" spans="1:27" s="311" customFormat="1" ht="20.10000000000000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>
        <v>20170213</v>
      </c>
      <c r="G123" s="127">
        <v>251</v>
      </c>
      <c r="H123" s="374">
        <f t="shared" si="26"/>
        <v>1262.53</v>
      </c>
      <c r="I123" s="128">
        <f>3.5*2</f>
        <v>7</v>
      </c>
      <c r="J123" s="128">
        <f t="array" ref="J123">IF(ISERROR(G123/I123),"",G123/I123)</f>
        <v>35.857142857142854</v>
      </c>
      <c r="K123" s="130">
        <f t="array" ref="K123">IF(ISERROR(G123/L123),"",G123/L123)</f>
        <v>10.039999999999999</v>
      </c>
      <c r="L123" s="128">
        <v>25</v>
      </c>
      <c r="M123" s="108">
        <f t="shared" si="27"/>
        <v>-3.0399999999999991</v>
      </c>
      <c r="N123" s="128">
        <f t="shared" si="28"/>
        <v>0</v>
      </c>
      <c r="O123" s="372"/>
      <c r="P123" s="372"/>
      <c r="Q123" s="372"/>
      <c r="R123" s="372"/>
      <c r="S123" s="372"/>
      <c r="T123" s="372"/>
      <c r="U123" s="372"/>
      <c r="V123" s="131">
        <f t="shared" si="29"/>
        <v>0</v>
      </c>
      <c r="W123" s="373">
        <f t="shared" si="24"/>
        <v>0</v>
      </c>
      <c r="X123" s="131"/>
      <c r="Y123" s="131"/>
      <c r="Z123" s="131"/>
      <c r="AA123" s="131"/>
    </row>
    <row r="124" spans="1:27" s="311" customFormat="1" ht="20.10000000000000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>
        <v>20170213</v>
      </c>
      <c r="G124" s="127">
        <v>431</v>
      </c>
      <c r="H124" s="374">
        <f t="shared" si="26"/>
        <v>2172.2400000000002</v>
      </c>
      <c r="I124" s="128">
        <f>7.5*3</f>
        <v>22.5</v>
      </c>
      <c r="J124" s="128">
        <f t="array" ref="J124">IF(ISERROR(G124/I124),"",G124/I124)</f>
        <v>19.155555555555555</v>
      </c>
      <c r="K124" s="130">
        <f t="array" ref="K124">IF(ISERROR(G124/L124),"",G124/L124)</f>
        <v>21.55</v>
      </c>
      <c r="L124" s="128">
        <v>20</v>
      </c>
      <c r="M124" s="108">
        <f t="shared" si="27"/>
        <v>0.94999999999999929</v>
      </c>
      <c r="N124" s="128">
        <f t="shared" si="28"/>
        <v>0</v>
      </c>
      <c r="O124" s="372"/>
      <c r="P124" s="372"/>
      <c r="Q124" s="372"/>
      <c r="R124" s="372"/>
      <c r="S124" s="372"/>
      <c r="T124" s="372"/>
      <c r="U124" s="372"/>
      <c r="V124" s="131">
        <f t="shared" si="29"/>
        <v>0</v>
      </c>
      <c r="W124" s="373">
        <f t="shared" si="24"/>
        <v>0</v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351">
        <f t="shared" si="26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7"/>
        <v>0</v>
      </c>
      <c r="N125" s="129">
        <f t="shared" si="28"/>
        <v>0</v>
      </c>
      <c r="O125" s="342"/>
      <c r="P125" s="342"/>
      <c r="Q125" s="342"/>
      <c r="R125" s="342"/>
      <c r="S125" s="342"/>
      <c r="T125" s="342"/>
      <c r="U125" s="342"/>
      <c r="V125" s="131">
        <f t="shared" si="29"/>
        <v>0</v>
      </c>
      <c r="W125" s="132" t="str">
        <f t="shared" si="24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347" t="s">
        <v>203</v>
      </c>
      <c r="D126" s="107">
        <v>5.03</v>
      </c>
      <c r="E126" s="107"/>
      <c r="F126" s="107"/>
      <c r="G126" s="127"/>
      <c r="H126" s="351">
        <f t="shared" si="26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7"/>
        <v>0</v>
      </c>
      <c r="N126" s="129">
        <f t="shared" si="28"/>
        <v>0</v>
      </c>
      <c r="O126" s="342"/>
      <c r="P126" s="342"/>
      <c r="Q126" s="342"/>
      <c r="R126" s="342"/>
      <c r="S126" s="342"/>
      <c r="T126" s="342"/>
      <c r="U126" s="342"/>
      <c r="V126" s="131">
        <f t="shared" si="29"/>
        <v>0</v>
      </c>
      <c r="W126" s="132" t="str">
        <f t="shared" si="24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351">
        <f t="shared" si="26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7"/>
        <v>0</v>
      </c>
      <c r="N127" s="129">
        <f t="shared" si="28"/>
        <v>0</v>
      </c>
      <c r="O127" s="342"/>
      <c r="P127" s="342"/>
      <c r="Q127" s="342"/>
      <c r="R127" s="342"/>
      <c r="S127" s="342"/>
      <c r="T127" s="342"/>
      <c r="U127" s="342"/>
      <c r="V127" s="131">
        <f t="shared" si="29"/>
        <v>0</v>
      </c>
      <c r="W127" s="132" t="str">
        <f t="shared" si="24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351">
        <f t="shared" si="26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7"/>
        <v>0</v>
      </c>
      <c r="N128" s="129">
        <f t="shared" si="28"/>
        <v>0</v>
      </c>
      <c r="O128" s="342"/>
      <c r="P128" s="342"/>
      <c r="Q128" s="342"/>
      <c r="R128" s="342"/>
      <c r="S128" s="342"/>
      <c r="T128" s="342"/>
      <c r="U128" s="342"/>
      <c r="V128" s="131">
        <f t="shared" si="29"/>
        <v>0</v>
      </c>
      <c r="W128" s="132" t="str">
        <f t="shared" si="24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347" t="s">
        <v>228</v>
      </c>
      <c r="D129" s="107">
        <v>5.03</v>
      </c>
      <c r="E129" s="107"/>
      <c r="F129" s="107"/>
      <c r="G129" s="127"/>
      <c r="H129" s="351">
        <f t="shared" si="26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7"/>
        <v>0</v>
      </c>
      <c r="N129" s="129">
        <f t="shared" si="28"/>
        <v>0</v>
      </c>
      <c r="O129" s="342"/>
      <c r="P129" s="342"/>
      <c r="Q129" s="342"/>
      <c r="R129" s="342"/>
      <c r="S129" s="342"/>
      <c r="T129" s="342"/>
      <c r="U129" s="342"/>
      <c r="V129" s="131">
        <f t="shared" si="29"/>
        <v>0</v>
      </c>
      <c r="W129" s="132" t="str">
        <f t="shared" si="24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347" t="s">
        <v>212</v>
      </c>
      <c r="D130" s="107">
        <v>5.03</v>
      </c>
      <c r="E130" s="107"/>
      <c r="F130" s="107"/>
      <c r="G130" s="127"/>
      <c r="H130" s="351">
        <f t="shared" si="26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7"/>
        <v/>
      </c>
      <c r="N130" s="129">
        <f t="shared" si="28"/>
        <v>0</v>
      </c>
      <c r="O130" s="342"/>
      <c r="P130" s="342"/>
      <c r="Q130" s="342"/>
      <c r="R130" s="342"/>
      <c r="S130" s="342"/>
      <c r="T130" s="342"/>
      <c r="U130" s="342"/>
      <c r="V130" s="131">
        <f t="shared" si="29"/>
        <v>0</v>
      </c>
      <c r="W130" s="132" t="str">
        <f t="shared" si="24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347" t="s">
        <v>203</v>
      </c>
      <c r="D131" s="107">
        <v>5.03</v>
      </c>
      <c r="E131" s="107"/>
      <c r="F131" s="107"/>
      <c r="G131" s="127"/>
      <c r="H131" s="351">
        <f t="shared" si="26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7"/>
        <v/>
      </c>
      <c r="N131" s="129">
        <f t="shared" si="28"/>
        <v>0</v>
      </c>
      <c r="O131" s="342"/>
      <c r="P131" s="342"/>
      <c r="Q131" s="342"/>
      <c r="R131" s="342"/>
      <c r="S131" s="342"/>
      <c r="T131" s="342"/>
      <c r="U131" s="342"/>
      <c r="V131" s="131">
        <f t="shared" si="29"/>
        <v>0</v>
      </c>
      <c r="W131" s="132" t="str">
        <f t="shared" si="24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347" t="s">
        <v>186</v>
      </c>
      <c r="D132" s="107">
        <v>5.03</v>
      </c>
      <c r="E132" s="107"/>
      <c r="F132" s="107"/>
      <c r="G132" s="127"/>
      <c r="H132" s="351">
        <f t="shared" si="26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7"/>
        <v/>
      </c>
      <c r="N132" s="129">
        <f t="shared" si="28"/>
        <v>0</v>
      </c>
      <c r="O132" s="342"/>
      <c r="P132" s="342"/>
      <c r="Q132" s="342"/>
      <c r="R132" s="342"/>
      <c r="S132" s="342"/>
      <c r="T132" s="342"/>
      <c r="U132" s="342"/>
      <c r="V132" s="131">
        <f t="shared" si="29"/>
        <v>0</v>
      </c>
      <c r="W132" s="132" t="str">
        <f t="shared" si="24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347" t="s">
        <v>228</v>
      </c>
      <c r="D133" s="107">
        <v>5.03</v>
      </c>
      <c r="E133" s="107"/>
      <c r="F133" s="107"/>
      <c r="G133" s="127"/>
      <c r="H133" s="351">
        <f t="shared" si="26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7"/>
        <v/>
      </c>
      <c r="N133" s="129">
        <f t="shared" si="28"/>
        <v>0</v>
      </c>
      <c r="O133" s="342"/>
      <c r="P133" s="342"/>
      <c r="Q133" s="342"/>
      <c r="R133" s="342"/>
      <c r="S133" s="342"/>
      <c r="T133" s="342"/>
      <c r="U133" s="342"/>
      <c r="V133" s="131">
        <f t="shared" si="29"/>
        <v>0</v>
      </c>
      <c r="W133" s="132" t="str">
        <f t="shared" si="24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347" t="s">
        <v>199</v>
      </c>
      <c r="D134" s="107">
        <v>5.03</v>
      </c>
      <c r="E134" s="107"/>
      <c r="F134" s="107"/>
      <c r="G134" s="127"/>
      <c r="H134" s="351">
        <f t="shared" si="26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7"/>
        <v/>
      </c>
      <c r="N134" s="129">
        <f t="shared" si="28"/>
        <v>0</v>
      </c>
      <c r="O134" s="342"/>
      <c r="P134" s="342"/>
      <c r="Q134" s="342"/>
      <c r="R134" s="342"/>
      <c r="S134" s="342"/>
      <c r="T134" s="342"/>
      <c r="U134" s="342"/>
      <c r="V134" s="131">
        <f t="shared" si="29"/>
        <v>0</v>
      </c>
      <c r="W134" s="132" t="str">
        <f t="shared" si="24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51">
        <f t="shared" si="26"/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 t="shared" si="27"/>
        <v>0</v>
      </c>
      <c r="N135" s="129">
        <f t="shared" si="28"/>
        <v>0</v>
      </c>
      <c r="O135" s="342"/>
      <c r="P135" s="342"/>
      <c r="Q135" s="342"/>
      <c r="R135" s="342"/>
      <c r="S135" s="342"/>
      <c r="T135" s="342"/>
      <c r="U135" s="342"/>
      <c r="V135" s="131">
        <f t="shared" si="29"/>
        <v>0</v>
      </c>
      <c r="W135" s="132" t="str">
        <f t="shared" si="24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51">
        <f t="shared" si="26"/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 t="shared" si="27"/>
        <v>0</v>
      </c>
      <c r="N136" s="129">
        <f t="shared" si="28"/>
        <v>0</v>
      </c>
      <c r="O136" s="342"/>
      <c r="P136" s="342"/>
      <c r="Q136" s="342"/>
      <c r="R136" s="342"/>
      <c r="S136" s="342"/>
      <c r="T136" s="342"/>
      <c r="U136" s="342"/>
      <c r="V136" s="131">
        <f t="shared" si="29"/>
        <v>0</v>
      </c>
      <c r="W136" s="132" t="str">
        <f t="shared" si="24"/>
        <v/>
      </c>
      <c r="X136" s="131"/>
      <c r="Y136" s="131"/>
      <c r="Z136" s="131"/>
      <c r="AA136" s="131"/>
    </row>
    <row r="137" spans="1:27" ht="20.100000000000001" customHeight="1">
      <c r="A137" s="427" t="s">
        <v>231</v>
      </c>
      <c r="B137" s="428"/>
      <c r="C137" s="349" t="s">
        <v>202</v>
      </c>
      <c r="D137" s="141"/>
      <c r="E137" s="141"/>
      <c r="F137" s="141"/>
      <c r="G137" s="143">
        <f>SUM(G122:G136)</f>
        <v>930</v>
      </c>
      <c r="H137" s="144">
        <f>SUM(H122:H136)</f>
        <v>4682.2100000000009</v>
      </c>
      <c r="I137" s="144">
        <f>SUM(I122:I136)</f>
        <v>38.5</v>
      </c>
      <c r="J137" s="129">
        <f t="array" ref="J137">IF(ISERROR(G137/I137),"",G137/I137)</f>
        <v>24.155844155844157</v>
      </c>
      <c r="K137" s="144">
        <f>SUM(K122:K136)</f>
        <v>41.510000000000005</v>
      </c>
      <c r="L137" s="145"/>
      <c r="M137" s="148">
        <f>SUM(M122:M136)</f>
        <v>-3.01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>
        <f t="shared" si="24"/>
        <v>0</v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51">
        <f t="shared" ref="H138:H147" si="30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>IF(ISERROR(I138-K138),"",I138-K138)</f>
        <v>0</v>
      </c>
      <c r="N138" s="129">
        <f>SUM(O138:U138)</f>
        <v>0</v>
      </c>
      <c r="O138" s="342"/>
      <c r="P138" s="342"/>
      <c r="Q138" s="342"/>
      <c r="R138" s="342"/>
      <c r="S138" s="342"/>
      <c r="T138" s="342"/>
      <c r="U138" s="342"/>
      <c r="V138" s="131">
        <f>SUM(X138:AA138)</f>
        <v>0</v>
      </c>
      <c r="W138" s="132" t="str">
        <f t="shared" si="24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51">
        <f t="shared" si="30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>IF(ISERROR(I139-K139),"",I139-K139)</f>
        <v>0</v>
      </c>
      <c r="N139" s="129">
        <f>SUM(O139:U139)</f>
        <v>0</v>
      </c>
      <c r="O139" s="342"/>
      <c r="P139" s="342"/>
      <c r="Q139" s="342"/>
      <c r="R139" s="342"/>
      <c r="S139" s="342"/>
      <c r="T139" s="342"/>
      <c r="U139" s="342"/>
      <c r="V139" s="131">
        <f>SUM(X139:AA139)</f>
        <v>0</v>
      </c>
      <c r="W139" s="132" t="str">
        <f t="shared" si="24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51">
        <f t="shared" si="30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>IF(ISERROR(I140-K140),"",I140-K140)</f>
        <v>0</v>
      </c>
      <c r="N140" s="129">
        <f>SUM(O140:U140)</f>
        <v>0</v>
      </c>
      <c r="O140" s="342"/>
      <c r="P140" s="342"/>
      <c r="Q140" s="342"/>
      <c r="R140" s="342"/>
      <c r="S140" s="342"/>
      <c r="T140" s="342"/>
      <c r="U140" s="342"/>
      <c r="V140" s="131">
        <f>SUM(X140:AA140)</f>
        <v>0</v>
      </c>
      <c r="W140" s="132" t="str">
        <f t="shared" si="24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51">
        <f t="shared" si="30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>IF(ISERROR(I141-K141),"",I141-K141)</f>
        <v>0</v>
      </c>
      <c r="N141" s="129">
        <f>SUM(O141:U141)</f>
        <v>0</v>
      </c>
      <c r="O141" s="342"/>
      <c r="P141" s="342"/>
      <c r="Q141" s="342"/>
      <c r="R141" s="342"/>
      <c r="S141" s="342"/>
      <c r="T141" s="342"/>
      <c r="U141" s="342"/>
      <c r="V141" s="131">
        <f>SUM(X141:AA141)</f>
        <v>0</v>
      </c>
      <c r="W141" s="132" t="str">
        <f t="shared" si="24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51">
        <f t="shared" si="30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>IF(ISERROR(I142-K142),"",I142-K142)</f>
        <v>0</v>
      </c>
      <c r="N142" s="129">
        <f>SUM(O142:U142)</f>
        <v>0</v>
      </c>
      <c r="O142" s="342"/>
      <c r="P142" s="342"/>
      <c r="Q142" s="342"/>
      <c r="R142" s="342"/>
      <c r="S142" s="342"/>
      <c r="T142" s="342"/>
      <c r="U142" s="342"/>
      <c r="V142" s="131">
        <f>SUM(X142:AA142)</f>
        <v>0</v>
      </c>
      <c r="W142" s="132" t="str">
        <f t="shared" si="24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351">
        <f t="shared" si="30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2"/>
      <c r="P143" s="342"/>
      <c r="Q143" s="342"/>
      <c r="R143" s="342"/>
      <c r="S143" s="342"/>
      <c r="T143" s="342"/>
      <c r="U143" s="34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351">
        <f t="shared" si="30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2"/>
      <c r="P144" s="342"/>
      <c r="Q144" s="342"/>
      <c r="R144" s="342"/>
      <c r="S144" s="342"/>
      <c r="T144" s="342"/>
      <c r="U144" s="34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351">
        <f t="shared" si="30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2"/>
      <c r="P145" s="342"/>
      <c r="Q145" s="342"/>
      <c r="R145" s="342"/>
      <c r="S145" s="342"/>
      <c r="T145" s="342"/>
      <c r="U145" s="3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53">
        <f t="shared" si="30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51">
        <f t="shared" si="30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>IF(ISERROR(I147-K147),"",I147-K147)</f>
        <v>0</v>
      </c>
      <c r="N147" s="129">
        <f>SUM(O147:U147)</f>
        <v>0</v>
      </c>
      <c r="O147" s="342"/>
      <c r="P147" s="342"/>
      <c r="Q147" s="342"/>
      <c r="R147" s="342"/>
      <c r="S147" s="342"/>
      <c r="T147" s="342"/>
      <c r="U147" s="342"/>
      <c r="V147" s="131">
        <f>SUM(X147:AA147)</f>
        <v>0</v>
      </c>
      <c r="W147" s="132" t="str">
        <f t="shared" ref="W147:W152" si="31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427" t="s">
        <v>234</v>
      </c>
      <c r="B148" s="428"/>
      <c r="C148" s="349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1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341"/>
      <c r="D149" s="107">
        <v>3.65</v>
      </c>
      <c r="E149" s="107"/>
      <c r="F149" s="105"/>
      <c r="G149" s="127"/>
      <c r="H149" s="351">
        <f t="shared" ref="H149:H162" si="32">D149*G149</f>
        <v>0</v>
      </c>
      <c r="I149" s="128"/>
      <c r="J149" s="129" t="str">
        <f t="array" ref="J149">IF(ISERROR(G149/I149),"",G149/I149)</f>
        <v/>
      </c>
      <c r="K149" s="351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2"/>
      <c r="P149" s="342"/>
      <c r="Q149" s="342"/>
      <c r="R149" s="342"/>
      <c r="S149" s="342"/>
      <c r="T149" s="342"/>
      <c r="U149" s="342"/>
      <c r="V149" s="131">
        <f>SUM(X149:AA149)</f>
        <v>0</v>
      </c>
      <c r="W149" s="132" t="str">
        <f t="shared" si="31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341"/>
      <c r="D150" s="107">
        <v>6.58</v>
      </c>
      <c r="E150" s="107"/>
      <c r="F150" s="107"/>
      <c r="G150" s="127"/>
      <c r="H150" s="351">
        <f t="shared" si="32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2"/>
      <c r="P150" s="342"/>
      <c r="Q150" s="342"/>
      <c r="R150" s="342"/>
      <c r="S150" s="342"/>
      <c r="T150" s="342"/>
      <c r="U150" s="342"/>
      <c r="V150" s="131">
        <f>SUM(X150:AA150)</f>
        <v>0</v>
      </c>
      <c r="W150" s="132" t="str">
        <f t="shared" si="31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341"/>
      <c r="D151" s="107">
        <v>7.8</v>
      </c>
      <c r="E151" s="107"/>
      <c r="F151" s="107"/>
      <c r="G151" s="127"/>
      <c r="H151" s="351">
        <f t="shared" si="32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2"/>
      <c r="P151" s="342"/>
      <c r="Q151" s="342"/>
      <c r="R151" s="342"/>
      <c r="S151" s="342"/>
      <c r="T151" s="342"/>
      <c r="U151" s="342"/>
      <c r="V151" s="131">
        <f>SUM(X151:AA151)</f>
        <v>0</v>
      </c>
      <c r="W151" s="132" t="str">
        <f t="shared" si="31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341"/>
      <c r="D152" s="107">
        <v>4.4000000000000004</v>
      </c>
      <c r="E152" s="107"/>
      <c r="F152" s="107"/>
      <c r="G152" s="127"/>
      <c r="H152" s="351">
        <f t="shared" si="32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2"/>
      <c r="P152" s="342"/>
      <c r="Q152" s="342"/>
      <c r="R152" s="342"/>
      <c r="S152" s="342"/>
      <c r="T152" s="342"/>
      <c r="U152" s="342"/>
      <c r="V152" s="131">
        <f>SUM(X152:AA152)</f>
        <v>0</v>
      </c>
      <c r="W152" s="132" t="str">
        <f t="shared" si="31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351">
        <f t="shared" si="32"/>
        <v>0</v>
      </c>
      <c r="I153" s="128"/>
      <c r="J153" s="129"/>
      <c r="K153" s="130"/>
      <c r="L153" s="128">
        <v>6</v>
      </c>
      <c r="M153" s="108"/>
      <c r="N153" s="129"/>
      <c r="O153" s="342"/>
      <c r="P153" s="342"/>
      <c r="Q153" s="342"/>
      <c r="R153" s="342"/>
      <c r="S153" s="342"/>
      <c r="T153" s="342"/>
      <c r="U153" s="3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341" t="s">
        <v>239</v>
      </c>
      <c r="C154" s="341" t="s">
        <v>179</v>
      </c>
      <c r="D154" s="107">
        <v>6.04</v>
      </c>
      <c r="E154" s="107"/>
      <c r="F154" s="107"/>
      <c r="G154" s="127"/>
      <c r="H154" s="351">
        <f t="shared" si="32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2"/>
      <c r="P154" s="342"/>
      <c r="Q154" s="342"/>
      <c r="R154" s="342"/>
      <c r="S154" s="342"/>
      <c r="T154" s="342"/>
      <c r="U154" s="3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341" t="s">
        <v>239</v>
      </c>
      <c r="C155" s="341" t="s">
        <v>186</v>
      </c>
      <c r="D155" s="107">
        <v>6.04</v>
      </c>
      <c r="E155" s="107"/>
      <c r="F155" s="107"/>
      <c r="G155" s="127"/>
      <c r="H155" s="351">
        <f t="shared" si="32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2"/>
      <c r="P155" s="342"/>
      <c r="Q155" s="342"/>
      <c r="R155" s="342"/>
      <c r="S155" s="342"/>
      <c r="T155" s="342"/>
      <c r="U155" s="3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341" t="s">
        <v>440</v>
      </c>
      <c r="C156" s="341" t="s">
        <v>179</v>
      </c>
      <c r="D156" s="107">
        <v>6</v>
      </c>
      <c r="E156" s="107"/>
      <c r="F156" s="107"/>
      <c r="G156" s="127"/>
      <c r="H156" s="351">
        <f t="shared" si="32"/>
        <v>0</v>
      </c>
      <c r="I156" s="128"/>
      <c r="J156" s="129"/>
      <c r="K156" s="130"/>
      <c r="L156" s="128"/>
      <c r="M156" s="108"/>
      <c r="N156" s="129"/>
      <c r="O156" s="342"/>
      <c r="P156" s="342"/>
      <c r="Q156" s="342"/>
      <c r="R156" s="342"/>
      <c r="S156" s="342"/>
      <c r="T156" s="342"/>
      <c r="U156" s="3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341" t="s">
        <v>440</v>
      </c>
      <c r="C157" s="341" t="s">
        <v>60</v>
      </c>
      <c r="D157" s="107">
        <v>6</v>
      </c>
      <c r="E157" s="107"/>
      <c r="F157" s="107"/>
      <c r="G157" s="127"/>
      <c r="H157" s="351">
        <f t="shared" si="32"/>
        <v>0</v>
      </c>
      <c r="I157" s="128"/>
      <c r="J157" s="129"/>
      <c r="K157" s="130"/>
      <c r="L157" s="128">
        <v>6</v>
      </c>
      <c r="M157" s="108"/>
      <c r="N157" s="129"/>
      <c r="O157" s="342"/>
      <c r="P157" s="342"/>
      <c r="Q157" s="342"/>
      <c r="R157" s="342"/>
      <c r="S157" s="342"/>
      <c r="T157" s="342"/>
      <c r="U157" s="3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343" t="s">
        <v>240</v>
      </c>
      <c r="C158" s="125"/>
      <c r="D158" s="107">
        <v>7.3</v>
      </c>
      <c r="E158" s="107"/>
      <c r="F158" s="107"/>
      <c r="G158" s="127"/>
      <c r="H158" s="351">
        <f t="shared" si="32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2"/>
      <c r="P158" s="342"/>
      <c r="Q158" s="342"/>
      <c r="R158" s="342"/>
      <c r="S158" s="342"/>
      <c r="T158" s="342"/>
      <c r="U158" s="3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343" t="s">
        <v>241</v>
      </c>
      <c r="C159" s="125"/>
      <c r="D159" s="107">
        <f>78*120/1000</f>
        <v>9.36</v>
      </c>
      <c r="E159" s="107"/>
      <c r="F159" s="107"/>
      <c r="G159" s="127"/>
      <c r="H159" s="351">
        <f t="shared" si="32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2"/>
      <c r="P159" s="342"/>
      <c r="Q159" s="342"/>
      <c r="R159" s="342"/>
      <c r="S159" s="342"/>
      <c r="T159" s="342"/>
      <c r="U159" s="3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343" t="s">
        <v>242</v>
      </c>
      <c r="C160" s="125"/>
      <c r="D160" s="107">
        <v>4.5</v>
      </c>
      <c r="E160" s="107"/>
      <c r="F160" s="107"/>
      <c r="G160" s="127"/>
      <c r="H160" s="351">
        <f t="shared" si="32"/>
        <v>0</v>
      </c>
      <c r="I160" s="128"/>
      <c r="J160" s="129"/>
      <c r="K160" s="130"/>
      <c r="L160" s="128"/>
      <c r="M160" s="108"/>
      <c r="N160" s="129"/>
      <c r="O160" s="342"/>
      <c r="P160" s="342"/>
      <c r="Q160" s="342"/>
      <c r="R160" s="342"/>
      <c r="S160" s="342"/>
      <c r="T160" s="342"/>
      <c r="U160" s="3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343" t="s">
        <v>243</v>
      </c>
      <c r="C161" s="125"/>
      <c r="D161" s="107">
        <v>4.5</v>
      </c>
      <c r="E161" s="107"/>
      <c r="F161" s="107"/>
      <c r="G161" s="127"/>
      <c r="H161" s="351">
        <f t="shared" si="32"/>
        <v>0</v>
      </c>
      <c r="I161" s="128"/>
      <c r="J161" s="129"/>
      <c r="K161" s="130"/>
      <c r="L161" s="128"/>
      <c r="M161" s="108"/>
      <c r="N161" s="129"/>
      <c r="O161" s="342"/>
      <c r="P161" s="342"/>
      <c r="Q161" s="342"/>
      <c r="R161" s="342"/>
      <c r="S161" s="342"/>
      <c r="T161" s="342"/>
      <c r="U161" s="3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351">
        <f t="shared" si="32"/>
        <v>0</v>
      </c>
      <c r="I162" s="128"/>
      <c r="J162" s="129"/>
      <c r="K162" s="130"/>
      <c r="L162" s="128"/>
      <c r="M162" s="108"/>
      <c r="N162" s="129"/>
      <c r="O162" s="342"/>
      <c r="P162" s="342"/>
      <c r="Q162" s="342"/>
      <c r="R162" s="342"/>
      <c r="S162" s="342"/>
      <c r="T162" s="342"/>
      <c r="U162" s="3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427" t="s">
        <v>244</v>
      </c>
      <c r="B163" s="428"/>
      <c r="C163" s="349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33">SUM(M149:M159)</f>
        <v>0</v>
      </c>
      <c r="N163" s="144">
        <f t="shared" si="33"/>
        <v>0</v>
      </c>
      <c r="O163" s="146">
        <f t="shared" si="33"/>
        <v>0</v>
      </c>
      <c r="P163" s="146">
        <f t="shared" si="33"/>
        <v>0</v>
      </c>
      <c r="Q163" s="146">
        <f t="shared" si="33"/>
        <v>0</v>
      </c>
      <c r="R163" s="146">
        <f t="shared" si="33"/>
        <v>0</v>
      </c>
      <c r="S163" s="146">
        <f t="shared" si="33"/>
        <v>0</v>
      </c>
      <c r="T163" s="146">
        <f t="shared" si="33"/>
        <v>0</v>
      </c>
      <c r="U163" s="146">
        <f t="shared" si="33"/>
        <v>0</v>
      </c>
      <c r="V163" s="147">
        <f t="shared" si="33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429" t="s">
        <v>246</v>
      </c>
      <c r="B164" s="430"/>
      <c r="C164" s="430"/>
      <c r="D164" s="430"/>
      <c r="E164" s="430"/>
      <c r="F164" s="431"/>
      <c r="G164" s="152">
        <f>SUM(G28,G86,G121,G137,G148,G163)</f>
        <v>930</v>
      </c>
      <c r="H164" s="152">
        <f>SUM(H28,H86,H121,H137,H148,H163)</f>
        <v>4682.2100000000009</v>
      </c>
      <c r="I164" s="152">
        <f>SUM(I28,I86,I121,I137,I148,I163)</f>
        <v>38.5</v>
      </c>
      <c r="J164" s="153">
        <f t="array" ref="J164">IF(ISERROR(G164/I164),"",G164/I164)</f>
        <v>24.155844155844157</v>
      </c>
      <c r="K164" s="152">
        <f>SUM(K28,K86,K121,K137,K148,K163)</f>
        <v>41.510000000000005</v>
      </c>
      <c r="L164" s="153">
        <f>IF(ISERROR(G164/K164),"",G164/K164)</f>
        <v>22.404239942182603</v>
      </c>
      <c r="M164" s="152">
        <f t="shared" ref="M164:AA164" si="34">SUM(M28,M86,M121,M137,M148,M163)</f>
        <v>-3.01</v>
      </c>
      <c r="N164" s="152">
        <f t="shared" si="34"/>
        <v>0</v>
      </c>
      <c r="O164" s="152">
        <f t="shared" si="34"/>
        <v>0</v>
      </c>
      <c r="P164" s="152">
        <f t="shared" si="34"/>
        <v>0</v>
      </c>
      <c r="Q164" s="152">
        <f t="shared" si="34"/>
        <v>0</v>
      </c>
      <c r="R164" s="152">
        <f t="shared" si="34"/>
        <v>0</v>
      </c>
      <c r="S164" s="152">
        <f t="shared" si="34"/>
        <v>0</v>
      </c>
      <c r="T164" s="152">
        <f t="shared" si="34"/>
        <v>0</v>
      </c>
      <c r="U164" s="152">
        <f t="shared" si="34"/>
        <v>0</v>
      </c>
      <c r="V164" s="152">
        <f t="shared" si="34"/>
        <v>0</v>
      </c>
      <c r="W164" s="152">
        <f t="shared" si="34"/>
        <v>0</v>
      </c>
      <c r="X164" s="152">
        <f t="shared" si="34"/>
        <v>0</v>
      </c>
      <c r="Y164" s="152">
        <f t="shared" si="34"/>
        <v>0</v>
      </c>
      <c r="Z164" s="152">
        <f t="shared" si="34"/>
        <v>0</v>
      </c>
      <c r="AA164" s="152">
        <f t="shared" si="34"/>
        <v>0</v>
      </c>
    </row>
    <row r="165" spans="1:27" ht="20.100000000000001" customHeight="1">
      <c r="A165" s="432" t="s">
        <v>471</v>
      </c>
      <c r="B165" s="348" t="s">
        <v>247</v>
      </c>
      <c r="C165" s="415" t="s">
        <v>248</v>
      </c>
      <c r="D165" s="416"/>
      <c r="E165" s="423" t="s">
        <v>249</v>
      </c>
      <c r="F165" s="423"/>
      <c r="G165" s="393" t="s">
        <v>250</v>
      </c>
      <c r="H165" s="393"/>
      <c r="I165" s="423" t="s">
        <v>251</v>
      </c>
      <c r="J165" s="423"/>
      <c r="K165" s="423" t="s">
        <v>252</v>
      </c>
      <c r="L165" s="423"/>
      <c r="M165" s="423" t="s">
        <v>253</v>
      </c>
      <c r="N165" s="423"/>
      <c r="O165" s="423" t="s">
        <v>254</v>
      </c>
      <c r="P165" s="393" t="s">
        <v>255</v>
      </c>
      <c r="Q165" s="393"/>
      <c r="R165" s="393" t="s">
        <v>252</v>
      </c>
      <c r="S165" s="393"/>
      <c r="T165" s="393" t="s">
        <v>256</v>
      </c>
      <c r="U165" s="393"/>
      <c r="V165" s="393" t="s">
        <v>257</v>
      </c>
      <c r="W165" s="393"/>
      <c r="X165" s="393" t="s">
        <v>252</v>
      </c>
      <c r="Y165" s="393"/>
      <c r="Z165" s="393" t="s">
        <v>256</v>
      </c>
      <c r="AA165" s="393"/>
    </row>
    <row r="166" spans="1:27" ht="20.100000000000001" customHeight="1">
      <c r="A166" s="433"/>
      <c r="B166" s="348" t="s">
        <v>258</v>
      </c>
      <c r="C166" s="415">
        <v>1</v>
      </c>
      <c r="D166" s="416"/>
      <c r="E166" s="426">
        <f>C166*11</f>
        <v>11</v>
      </c>
      <c r="F166" s="426"/>
      <c r="G166" s="393">
        <v>1</v>
      </c>
      <c r="H166" s="393"/>
      <c r="I166" s="426">
        <f>G166*11</f>
        <v>11</v>
      </c>
      <c r="J166" s="426"/>
      <c r="K166" s="426">
        <f>E166-I166</f>
        <v>0</v>
      </c>
      <c r="L166" s="426"/>
      <c r="M166" s="424">
        <f>IF(ISERROR(K166/E166),"",K166/E166)</f>
        <v>0</v>
      </c>
      <c r="N166" s="424"/>
      <c r="O166" s="423"/>
      <c r="P166" s="393" t="s">
        <v>201</v>
      </c>
      <c r="Q166" s="393"/>
      <c r="R166" s="422">
        <f>SUM(O28:U28)</f>
        <v>0</v>
      </c>
      <c r="S166" s="422"/>
      <c r="T166" s="417" t="str">
        <f t="array" ref="T166">IF(ISERROR(R166/R173),"",R166/R173)</f>
        <v/>
      </c>
      <c r="U166" s="417"/>
      <c r="V166" s="393" t="s">
        <v>259</v>
      </c>
      <c r="W166" s="393"/>
      <c r="X166" s="420">
        <f>SUM(P27,P85,P120,P136,P147,P161)</f>
        <v>0</v>
      </c>
      <c r="Y166" s="420"/>
      <c r="Z166" s="417" t="str">
        <f t="array" ref="Z166">IF(ISERROR(X166/X173),"",X166/X173)</f>
        <v/>
      </c>
      <c r="AA166" s="417"/>
    </row>
    <row r="167" spans="1:27" ht="20.100000000000001" customHeight="1">
      <c r="A167" s="433"/>
      <c r="B167" s="348" t="s">
        <v>260</v>
      </c>
      <c r="C167" s="415">
        <v>1</v>
      </c>
      <c r="D167" s="416"/>
      <c r="E167" s="426">
        <f>C167*11</f>
        <v>11</v>
      </c>
      <c r="F167" s="426"/>
      <c r="G167" s="393">
        <v>1</v>
      </c>
      <c r="H167" s="393"/>
      <c r="I167" s="426">
        <f>G167*11</f>
        <v>11</v>
      </c>
      <c r="J167" s="426"/>
      <c r="K167" s="426">
        <f>E167-I167</f>
        <v>0</v>
      </c>
      <c r="L167" s="426"/>
      <c r="M167" s="424">
        <f>IF(ISERROR(K167/E167),"",K167/E167)</f>
        <v>0</v>
      </c>
      <c r="N167" s="424"/>
      <c r="O167" s="423"/>
      <c r="P167" s="393" t="s">
        <v>216</v>
      </c>
      <c r="Q167" s="393"/>
      <c r="R167" s="422">
        <f>SUM(O86:U86)</f>
        <v>0</v>
      </c>
      <c r="S167" s="422"/>
      <c r="T167" s="417" t="str">
        <f>IF(ISERROR(R167/R173),"",R167/R173)</f>
        <v/>
      </c>
      <c r="U167" s="417"/>
      <c r="V167" s="393" t="s">
        <v>261</v>
      </c>
      <c r="W167" s="393"/>
      <c r="X167" s="420">
        <f>SUM(P28,P86,P121,P137,P148,P163)</f>
        <v>0</v>
      </c>
      <c r="Y167" s="420"/>
      <c r="Z167" s="417" t="str">
        <f>IF(ISERROR(X167/X173),"",X167/X173)</f>
        <v/>
      </c>
      <c r="AA167" s="417"/>
    </row>
    <row r="168" spans="1:27" ht="20.100000000000001" customHeight="1">
      <c r="A168" s="433"/>
      <c r="B168" s="348" t="s">
        <v>262</v>
      </c>
      <c r="C168" s="415">
        <v>1</v>
      </c>
      <c r="D168" s="416"/>
      <c r="E168" s="426">
        <f>C168*8</f>
        <v>8</v>
      </c>
      <c r="F168" s="426"/>
      <c r="G168" s="393">
        <v>1</v>
      </c>
      <c r="H168" s="393"/>
      <c r="I168" s="426">
        <f>G168*8</f>
        <v>8</v>
      </c>
      <c r="J168" s="426"/>
      <c r="K168" s="426">
        <f>E168-I168</f>
        <v>0</v>
      </c>
      <c r="L168" s="426"/>
      <c r="M168" s="424">
        <f>IF(ISERROR(K168/E168),"",K168/E168)</f>
        <v>0</v>
      </c>
      <c r="N168" s="424"/>
      <c r="O168" s="423"/>
      <c r="P168" s="393" t="s">
        <v>224</v>
      </c>
      <c r="Q168" s="393"/>
      <c r="R168" s="422">
        <f>SUM(O121:U121)</f>
        <v>0</v>
      </c>
      <c r="S168" s="422"/>
      <c r="T168" s="417" t="str">
        <f>IF(ISERROR(R168/R173),"",R168/R173)</f>
        <v/>
      </c>
      <c r="U168" s="417"/>
      <c r="V168" s="393" t="s">
        <v>263</v>
      </c>
      <c r="W168" s="393"/>
      <c r="X168" s="420">
        <f>SUM(P29,P87,P122,P138,P149,P164)</f>
        <v>0</v>
      </c>
      <c r="Y168" s="420"/>
      <c r="Z168" s="417" t="str">
        <f>IF(ISERROR(X168/X173),"",X168/X173)</f>
        <v/>
      </c>
      <c r="AA168" s="417"/>
    </row>
    <row r="169" spans="1:27" ht="20.100000000000001" customHeight="1">
      <c r="A169" s="433"/>
      <c r="B169" s="348" t="s">
        <v>264</v>
      </c>
      <c r="C169" s="415">
        <v>1</v>
      </c>
      <c r="D169" s="416"/>
      <c r="E169" s="426">
        <f>C169*11</f>
        <v>11</v>
      </c>
      <c r="F169" s="426"/>
      <c r="G169" s="393">
        <v>1</v>
      </c>
      <c r="H169" s="393"/>
      <c r="I169" s="426">
        <f>G169*11</f>
        <v>11</v>
      </c>
      <c r="J169" s="426"/>
      <c r="K169" s="426">
        <f>E169-I169</f>
        <v>0</v>
      </c>
      <c r="L169" s="426"/>
      <c r="M169" s="424">
        <f>IF(ISERROR(K169/E169),"",K169/E169)</f>
        <v>0</v>
      </c>
      <c r="N169" s="424"/>
      <c r="O169" s="423"/>
      <c r="P169" s="393" t="s">
        <v>231</v>
      </c>
      <c r="Q169" s="393"/>
      <c r="R169" s="422">
        <f>SUM(O137:U137)</f>
        <v>0</v>
      </c>
      <c r="S169" s="422"/>
      <c r="T169" s="417" t="str">
        <f>IF(ISERROR(R169/R173),"",R169/R173)</f>
        <v/>
      </c>
      <c r="U169" s="417"/>
      <c r="V169" s="393" t="s">
        <v>265</v>
      </c>
      <c r="W169" s="393"/>
      <c r="X169" s="420">
        <f>SUM(P31,P88,P123,P139,P150,P165)</f>
        <v>0</v>
      </c>
      <c r="Y169" s="420"/>
      <c r="Z169" s="417" t="str">
        <f>IF(ISERROR(X169/X173),"",X169/X173)</f>
        <v/>
      </c>
      <c r="AA169" s="417"/>
    </row>
    <row r="170" spans="1:27" ht="20.100000000000001" customHeight="1">
      <c r="A170" s="434"/>
      <c r="B170" s="348" t="s">
        <v>266</v>
      </c>
      <c r="C170" s="425">
        <f>SUM(C166:D169)</f>
        <v>4</v>
      </c>
      <c r="D170" s="399"/>
      <c r="E170" s="426">
        <f>SUM(E166:F169)</f>
        <v>41</v>
      </c>
      <c r="F170" s="426"/>
      <c r="G170" s="393">
        <f>SUM(G166:H169)</f>
        <v>4</v>
      </c>
      <c r="H170" s="393"/>
      <c r="I170" s="426">
        <f>SUM(I166:J169)</f>
        <v>41</v>
      </c>
      <c r="J170" s="426"/>
      <c r="K170" s="426">
        <f>SUM(K166:L169)</f>
        <v>0</v>
      </c>
      <c r="L170" s="426"/>
      <c r="M170" s="424">
        <f>IF(ISERROR(K170/E170),"",K170/E170)</f>
        <v>0</v>
      </c>
      <c r="N170" s="424"/>
      <c r="O170" s="423"/>
      <c r="P170" s="393" t="s">
        <v>234</v>
      </c>
      <c r="Q170" s="393"/>
      <c r="R170" s="422">
        <f>SUM(O148:U148)</f>
        <v>0</v>
      </c>
      <c r="S170" s="422"/>
      <c r="T170" s="417" t="str">
        <f>IF(ISERROR(R170/R173),"",R170/R173)</f>
        <v/>
      </c>
      <c r="U170" s="417"/>
      <c r="V170" s="393" t="s">
        <v>267</v>
      </c>
      <c r="W170" s="393"/>
      <c r="X170" s="420">
        <f>SUM(P32,P89,P124,P140,P151,P166)</f>
        <v>0</v>
      </c>
      <c r="Y170" s="420"/>
      <c r="Z170" s="417" t="str">
        <f>IF(ISERROR(X170/X173),"",X170/X173)</f>
        <v/>
      </c>
      <c r="AA170" s="417"/>
    </row>
    <row r="171" spans="1:27" ht="20.100000000000001" customHeight="1">
      <c r="A171" s="267" t="s">
        <v>472</v>
      </c>
      <c r="B171" s="348">
        <f>G164</f>
        <v>930</v>
      </c>
      <c r="C171" s="403" t="s">
        <v>269</v>
      </c>
      <c r="D171" s="402"/>
      <c r="E171" s="393">
        <f>H164</f>
        <v>4682.2100000000009</v>
      </c>
      <c r="F171" s="393"/>
      <c r="G171" s="393" t="s">
        <v>270</v>
      </c>
      <c r="H171" s="393"/>
      <c r="I171" s="421">
        <f>L164</f>
        <v>22.404239942182603</v>
      </c>
      <c r="J171" s="421"/>
      <c r="K171" s="423" t="s">
        <v>271</v>
      </c>
      <c r="L171" s="423"/>
      <c r="M171" s="421">
        <f>J164</f>
        <v>24.155844155844157</v>
      </c>
      <c r="N171" s="421"/>
      <c r="O171" s="423"/>
      <c r="P171" s="393" t="s">
        <v>244</v>
      </c>
      <c r="Q171" s="393"/>
      <c r="R171" s="422">
        <f>SUM(O163:U163)</f>
        <v>0</v>
      </c>
      <c r="S171" s="422"/>
      <c r="T171" s="417" t="str">
        <f>IF(ISERROR(R171/R173),"",R171/R173)</f>
        <v/>
      </c>
      <c r="U171" s="417"/>
      <c r="V171" s="393" t="s">
        <v>272</v>
      </c>
      <c r="W171" s="393"/>
      <c r="X171" s="420">
        <f>SUM(P33,P90,P125,P141,P152,P167)</f>
        <v>0</v>
      </c>
      <c r="Y171" s="420"/>
      <c r="Z171" s="417" t="str">
        <f>IF(ISERROR(X171/X173),"",X171/X173)</f>
        <v/>
      </c>
      <c r="AA171" s="417"/>
    </row>
    <row r="172" spans="1:27" ht="20.100000000000001" customHeight="1">
      <c r="A172" s="268" t="s">
        <v>473</v>
      </c>
      <c r="B172" s="348">
        <f>I164+C170</f>
        <v>42.5</v>
      </c>
      <c r="C172" s="400" t="s">
        <v>251</v>
      </c>
      <c r="D172" s="401"/>
      <c r="E172" s="418">
        <f>K164+I170</f>
        <v>82.51</v>
      </c>
      <c r="F172" s="418"/>
      <c r="G172" s="393" t="s">
        <v>274</v>
      </c>
      <c r="H172" s="393"/>
      <c r="I172" s="421">
        <f>B172-E172</f>
        <v>-40.010000000000005</v>
      </c>
      <c r="J172" s="421"/>
      <c r="K172" s="423" t="s">
        <v>275</v>
      </c>
      <c r="L172" s="423"/>
      <c r="M172" s="424">
        <f>IF(ISERROR(I172/E172),"",I172/E172)</f>
        <v>-0.48491091988849838</v>
      </c>
      <c r="N172" s="424"/>
      <c r="O172" s="423"/>
      <c r="P172" s="393" t="s">
        <v>245</v>
      </c>
      <c r="Q172" s="393"/>
      <c r="R172" s="422"/>
      <c r="S172" s="422"/>
      <c r="T172" s="417" t="str">
        <f>IF(ISERROR(R172/R173),"",R172/R173)</f>
        <v/>
      </c>
      <c r="U172" s="417"/>
      <c r="V172" s="393" t="s">
        <v>264</v>
      </c>
      <c r="W172" s="393"/>
      <c r="X172" s="420"/>
      <c r="Y172" s="420"/>
      <c r="Z172" s="417" t="str">
        <f>IF(ISERROR(X172/X173),"",X172/X173)</f>
        <v/>
      </c>
      <c r="AA172" s="417"/>
    </row>
    <row r="173" spans="1:27" ht="20.100000000000001" customHeight="1">
      <c r="A173" s="268" t="s">
        <v>474</v>
      </c>
      <c r="B173" s="348">
        <f>N164</f>
        <v>0</v>
      </c>
      <c r="C173" s="400" t="s">
        <v>277</v>
      </c>
      <c r="D173" s="401"/>
      <c r="E173" s="417">
        <f>IF(ISERROR(B173/B172),"",B173/B172)</f>
        <v>0</v>
      </c>
      <c r="F173" s="417"/>
      <c r="G173" s="393" t="s">
        <v>278</v>
      </c>
      <c r="H173" s="393"/>
      <c r="I173" s="423">
        <f>V164</f>
        <v>0</v>
      </c>
      <c r="J173" s="423"/>
      <c r="K173" s="423" t="s">
        <v>279</v>
      </c>
      <c r="L173" s="423"/>
      <c r="M173" s="424">
        <f t="array" ref="M173">IF(ISERROR(I173/B171),"",I173/B171)</f>
        <v>0</v>
      </c>
      <c r="N173" s="424"/>
      <c r="O173" s="423"/>
      <c r="P173" s="393" t="s">
        <v>266</v>
      </c>
      <c r="Q173" s="393"/>
      <c r="R173" s="422">
        <f>SUM(R166:S172)</f>
        <v>0</v>
      </c>
      <c r="S173" s="422"/>
      <c r="T173" s="417"/>
      <c r="U173" s="417"/>
      <c r="V173" s="393" t="s">
        <v>266</v>
      </c>
      <c r="W173" s="393"/>
      <c r="X173" s="420">
        <f>SUM(X166:Y172)</f>
        <v>0</v>
      </c>
      <c r="Y173" s="420"/>
      <c r="Z173" s="417"/>
      <c r="AA173" s="417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443" t="s">
        <v>475</v>
      </c>
      <c r="B175" s="446" t="s">
        <v>280</v>
      </c>
      <c r="C175" s="446" t="s">
        <v>281</v>
      </c>
      <c r="D175" s="446" t="s">
        <v>282</v>
      </c>
      <c r="E175" s="449" t="s">
        <v>283</v>
      </c>
      <c r="F175" s="440" t="s">
        <v>284</v>
      </c>
      <c r="G175" s="423" t="s">
        <v>285</v>
      </c>
      <c r="H175" s="423"/>
      <c r="I175" s="446" t="s">
        <v>286</v>
      </c>
      <c r="J175" s="452" t="s">
        <v>271</v>
      </c>
      <c r="K175" s="455" t="s">
        <v>287</v>
      </c>
      <c r="L175" s="446" t="s">
        <v>270</v>
      </c>
      <c r="M175" s="436" t="s">
        <v>288</v>
      </c>
      <c r="N175" s="438" t="s">
        <v>252</v>
      </c>
      <c r="O175" s="423" t="s">
        <v>289</v>
      </c>
      <c r="P175" s="423"/>
      <c r="Q175" s="423"/>
      <c r="R175" s="423"/>
      <c r="S175" s="423"/>
      <c r="T175" s="423"/>
      <c r="U175" s="423"/>
      <c r="V175" s="423" t="s">
        <v>290</v>
      </c>
      <c r="W175" s="438" t="s">
        <v>291</v>
      </c>
      <c r="X175" s="423" t="s">
        <v>292</v>
      </c>
      <c r="Y175" s="423"/>
      <c r="Z175" s="423"/>
      <c r="AA175" s="423"/>
    </row>
    <row r="176" spans="1:27" ht="21.95" customHeight="1">
      <c r="A176" s="444"/>
      <c r="B176" s="447"/>
      <c r="C176" s="447"/>
      <c r="D176" s="447"/>
      <c r="E176" s="450"/>
      <c r="F176" s="441"/>
      <c r="G176" s="423"/>
      <c r="H176" s="423"/>
      <c r="I176" s="447"/>
      <c r="J176" s="453"/>
      <c r="K176" s="456"/>
      <c r="L176" s="447"/>
      <c r="M176" s="437"/>
      <c r="N176" s="438"/>
      <c r="O176" s="423" t="s">
        <v>259</v>
      </c>
      <c r="P176" s="423" t="s">
        <v>261</v>
      </c>
      <c r="Q176" s="423" t="s">
        <v>263</v>
      </c>
      <c r="R176" s="439" t="s">
        <v>265</v>
      </c>
      <c r="S176" s="393" t="s">
        <v>267</v>
      </c>
      <c r="T176" s="423" t="s">
        <v>272</v>
      </c>
      <c r="U176" s="423" t="s">
        <v>264</v>
      </c>
      <c r="V176" s="423"/>
      <c r="W176" s="438"/>
      <c r="X176" s="423" t="s">
        <v>293</v>
      </c>
      <c r="Y176" s="423" t="s">
        <v>294</v>
      </c>
      <c r="Z176" s="423" t="s">
        <v>295</v>
      </c>
      <c r="AA176" s="423" t="s">
        <v>264</v>
      </c>
    </row>
    <row r="177" spans="1:27" ht="21.95" customHeight="1">
      <c r="A177" s="445"/>
      <c r="B177" s="448"/>
      <c r="C177" s="448"/>
      <c r="D177" s="448"/>
      <c r="E177" s="451"/>
      <c r="F177" s="442"/>
      <c r="G177" s="308" t="s">
        <v>530</v>
      </c>
      <c r="H177" s="341" t="s">
        <v>297</v>
      </c>
      <c r="I177" s="448"/>
      <c r="J177" s="454"/>
      <c r="K177" s="457"/>
      <c r="L177" s="448"/>
      <c r="M177" s="437"/>
      <c r="N177" s="438"/>
      <c r="O177" s="423"/>
      <c r="P177" s="423"/>
      <c r="Q177" s="423"/>
      <c r="R177" s="439"/>
      <c r="S177" s="393"/>
      <c r="T177" s="423"/>
      <c r="U177" s="423"/>
      <c r="V177" s="423"/>
      <c r="W177" s="438"/>
      <c r="X177" s="423"/>
      <c r="Y177" s="423"/>
      <c r="Z177" s="423"/>
      <c r="AA177" s="423"/>
    </row>
    <row r="178" spans="1:27" ht="20.100000000000001" hidden="1" customHeight="1">
      <c r="A178" s="259">
        <v>30100030</v>
      </c>
      <c r="B178" s="343" t="s">
        <v>178</v>
      </c>
      <c r="C178" s="125" t="s">
        <v>179</v>
      </c>
      <c r="D178" s="107">
        <v>5.03</v>
      </c>
      <c r="E178" s="107"/>
      <c r="F178" s="107"/>
      <c r="G178" s="127"/>
      <c r="H178" s="351">
        <f t="shared" ref="H178:H187" si="35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36">IF(ISERROR(I178-K178),"",I178-K178)</f>
        <v>0</v>
      </c>
      <c r="N178" s="129">
        <f>SUM(O178:U178)</f>
        <v>0</v>
      </c>
      <c r="O178" s="342"/>
      <c r="P178" s="342"/>
      <c r="Q178" s="342"/>
      <c r="R178" s="342"/>
      <c r="S178" s="342"/>
      <c r="T178" s="342"/>
      <c r="U178" s="342"/>
      <c r="V178" s="131">
        <f t="shared" ref="V178:V183" si="37">SUM(X178:AA178)</f>
        <v>0</v>
      </c>
      <c r="W178" s="132" t="str">
        <f t="shared" ref="W178:W183" si="38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51">
        <f t="shared" si="35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36"/>
        <v>0</v>
      </c>
      <c r="N179" s="129">
        <f t="shared" ref="N179:N187" si="39">SUM(O179:U179)</f>
        <v>0</v>
      </c>
      <c r="O179" s="342"/>
      <c r="P179" s="342"/>
      <c r="Q179" s="342"/>
      <c r="R179" s="342"/>
      <c r="S179" s="342"/>
      <c r="T179" s="342"/>
      <c r="U179" s="342"/>
      <c r="V179" s="131">
        <f t="shared" si="37"/>
        <v>0</v>
      </c>
      <c r="W179" s="132" t="str">
        <f t="shared" si="38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51">
        <f t="shared" si="35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36"/>
        <v>0</v>
      </c>
      <c r="N180" s="129">
        <f t="shared" si="39"/>
        <v>0</v>
      </c>
      <c r="O180" s="342"/>
      <c r="P180" s="342"/>
      <c r="Q180" s="342"/>
      <c r="R180" s="342"/>
      <c r="S180" s="342"/>
      <c r="T180" s="342"/>
      <c r="U180" s="342"/>
      <c r="V180" s="131">
        <f t="shared" si="37"/>
        <v>0</v>
      </c>
      <c r="W180" s="132" t="str">
        <f t="shared" si="38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51">
        <f t="shared" si="35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36"/>
        <v>0</v>
      </c>
      <c r="N181" s="129">
        <f t="shared" si="39"/>
        <v>0</v>
      </c>
      <c r="O181" s="342"/>
      <c r="P181" s="342"/>
      <c r="Q181" s="342"/>
      <c r="R181" s="342"/>
      <c r="S181" s="342"/>
      <c r="T181" s="342"/>
      <c r="U181" s="342"/>
      <c r="V181" s="131">
        <f t="shared" si="37"/>
        <v>0</v>
      </c>
      <c r="W181" s="132" t="str">
        <f t="shared" si="38"/>
        <v/>
      </c>
      <c r="X181" s="131"/>
      <c r="Y181" s="131"/>
      <c r="Z181" s="131"/>
      <c r="AA181" s="131"/>
    </row>
    <row r="182" spans="1:27" s="311" customFormat="1" ht="20.10000000000000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>
        <v>20170213</v>
      </c>
      <c r="G182" s="127">
        <v>555</v>
      </c>
      <c r="H182" s="374">
        <f t="shared" si="35"/>
        <v>2791.65</v>
      </c>
      <c r="I182" s="128">
        <f>8.5*4</f>
        <v>34</v>
      </c>
      <c r="J182" s="128">
        <f t="array" ref="J182">IF(ISERROR(G182/I182),"",G182/I182)</f>
        <v>16.323529411764707</v>
      </c>
      <c r="K182" s="130">
        <f t="array" ref="K182">IF(ISERROR(G182/L182),"",G182/L182)</f>
        <v>27.75</v>
      </c>
      <c r="L182" s="128">
        <v>20</v>
      </c>
      <c r="M182" s="108">
        <f t="shared" si="36"/>
        <v>6.25</v>
      </c>
      <c r="N182" s="128">
        <f t="shared" si="39"/>
        <v>0</v>
      </c>
      <c r="O182" s="372"/>
      <c r="P182" s="372"/>
      <c r="Q182" s="372"/>
      <c r="R182" s="372"/>
      <c r="S182" s="372"/>
      <c r="T182" s="372"/>
      <c r="U182" s="372"/>
      <c r="V182" s="131">
        <f t="shared" si="37"/>
        <v>0</v>
      </c>
      <c r="W182" s="373">
        <f t="shared" si="38"/>
        <v>0</v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351">
        <f t="shared" si="35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36"/>
        <v>0</v>
      </c>
      <c r="N183" s="129">
        <f t="shared" si="39"/>
        <v>0</v>
      </c>
      <c r="O183" s="342"/>
      <c r="P183" s="342"/>
      <c r="Q183" s="342"/>
      <c r="R183" s="342"/>
      <c r="S183" s="342"/>
      <c r="T183" s="342"/>
      <c r="U183" s="342"/>
      <c r="V183" s="131">
        <f t="shared" si="37"/>
        <v>0</v>
      </c>
      <c r="W183" s="132" t="str">
        <f t="shared" si="38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51">
        <f t="shared" si="35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36"/>
        <v>0</v>
      </c>
      <c r="N184" s="129">
        <f t="shared" si="39"/>
        <v>0</v>
      </c>
      <c r="O184" s="342"/>
      <c r="P184" s="342"/>
      <c r="Q184" s="342"/>
      <c r="R184" s="342"/>
      <c r="S184" s="342"/>
      <c r="T184" s="342"/>
      <c r="U184" s="3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51">
        <f t="shared" si="35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36"/>
        <v>0</v>
      </c>
      <c r="N185" s="129">
        <f t="shared" si="39"/>
        <v>0</v>
      </c>
      <c r="O185" s="342"/>
      <c r="P185" s="342"/>
      <c r="Q185" s="342"/>
      <c r="R185" s="342"/>
      <c r="S185" s="342"/>
      <c r="T185" s="342"/>
      <c r="U185" s="3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351">
        <f t="shared" si="35"/>
        <v>0</v>
      </c>
      <c r="I186" s="351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36"/>
        <v>0</v>
      </c>
      <c r="N186" s="129">
        <f t="shared" si="39"/>
        <v>0</v>
      </c>
      <c r="O186" s="342"/>
      <c r="P186" s="342"/>
      <c r="Q186" s="342"/>
      <c r="R186" s="342"/>
      <c r="S186" s="342"/>
      <c r="T186" s="342"/>
      <c r="U186" s="3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351">
        <f t="shared" si="35"/>
        <v>0</v>
      </c>
      <c r="I187" s="351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36"/>
        <v>0</v>
      </c>
      <c r="N187" s="129">
        <f t="shared" si="39"/>
        <v>0</v>
      </c>
      <c r="O187" s="342"/>
      <c r="P187" s="342"/>
      <c r="Q187" s="342"/>
      <c r="R187" s="342"/>
      <c r="S187" s="342"/>
      <c r="T187" s="342"/>
      <c r="U187" s="3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51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2"/>
      <c r="P188" s="342"/>
      <c r="Q188" s="342"/>
      <c r="R188" s="342"/>
      <c r="S188" s="342"/>
      <c r="T188" s="342"/>
      <c r="U188" s="3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51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2"/>
      <c r="P189" s="342"/>
      <c r="Q189" s="342"/>
      <c r="R189" s="342"/>
      <c r="S189" s="342"/>
      <c r="T189" s="342"/>
      <c r="U189" s="3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51">
        <f t="shared" ref="H190:H198" si="40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1">IF(ISERROR(I190-K190),"",I190-K190)</f>
        <v>0</v>
      </c>
      <c r="N190" s="129">
        <f>SUM(O190:U190)</f>
        <v>0</v>
      </c>
      <c r="O190" s="342"/>
      <c r="P190" s="342"/>
      <c r="Q190" s="342"/>
      <c r="R190" s="342"/>
      <c r="S190" s="342"/>
      <c r="T190" s="342"/>
      <c r="U190" s="3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51">
        <f t="shared" si="40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1"/>
        <v>0</v>
      </c>
      <c r="N191" s="129">
        <f>SUM(O191:U191)</f>
        <v>0</v>
      </c>
      <c r="O191" s="342"/>
      <c r="P191" s="342"/>
      <c r="Q191" s="342"/>
      <c r="R191" s="342"/>
      <c r="S191" s="342"/>
      <c r="T191" s="342"/>
      <c r="U191" s="3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51">
        <f t="shared" si="40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1"/>
        <v>0</v>
      </c>
      <c r="N192" s="129">
        <f>SUM(O192:U192)</f>
        <v>0</v>
      </c>
      <c r="O192" s="342"/>
      <c r="P192" s="342"/>
      <c r="Q192" s="342"/>
      <c r="R192" s="342"/>
      <c r="S192" s="342"/>
      <c r="T192" s="342"/>
      <c r="U192" s="3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341" t="s">
        <v>190</v>
      </c>
      <c r="D193" s="107">
        <v>4.8</v>
      </c>
      <c r="E193" s="107"/>
      <c r="F193" s="107"/>
      <c r="G193" s="127"/>
      <c r="H193" s="351">
        <f t="shared" si="40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1"/>
        <v>0</v>
      </c>
      <c r="N193" s="129"/>
      <c r="O193" s="342"/>
      <c r="P193" s="342"/>
      <c r="Q193" s="342"/>
      <c r="R193" s="342"/>
      <c r="S193" s="342"/>
      <c r="T193" s="342"/>
      <c r="U193" s="3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341" t="s">
        <v>187</v>
      </c>
      <c r="D194" s="107">
        <v>4.8</v>
      </c>
      <c r="E194" s="107"/>
      <c r="F194" s="107"/>
      <c r="G194" s="127"/>
      <c r="H194" s="351">
        <f t="shared" si="40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1"/>
        <v>0</v>
      </c>
      <c r="N194" s="129"/>
      <c r="O194" s="342"/>
      <c r="P194" s="342"/>
      <c r="Q194" s="342"/>
      <c r="R194" s="342"/>
      <c r="S194" s="342"/>
      <c r="T194" s="342"/>
      <c r="U194" s="3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341" t="s">
        <v>179</v>
      </c>
      <c r="D195" s="107">
        <v>4.8</v>
      </c>
      <c r="E195" s="107"/>
      <c r="F195" s="107"/>
      <c r="G195" s="127"/>
      <c r="H195" s="351">
        <f t="shared" si="40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1"/>
        <v>0</v>
      </c>
      <c r="N195" s="129"/>
      <c r="O195" s="342"/>
      <c r="P195" s="342"/>
      <c r="Q195" s="342"/>
      <c r="R195" s="342"/>
      <c r="S195" s="342"/>
      <c r="T195" s="342"/>
      <c r="U195" s="3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341" t="s">
        <v>199</v>
      </c>
      <c r="D196" s="107">
        <v>4.8</v>
      </c>
      <c r="E196" s="107"/>
      <c r="F196" s="107"/>
      <c r="G196" s="127"/>
      <c r="H196" s="351">
        <f t="shared" si="40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1"/>
        <v>0</v>
      </c>
      <c r="N196" s="129"/>
      <c r="O196" s="342"/>
      <c r="P196" s="342"/>
      <c r="Q196" s="342"/>
      <c r="R196" s="342"/>
      <c r="S196" s="342"/>
      <c r="T196" s="342"/>
      <c r="U196" s="3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351">
        <f t="shared" si="40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1"/>
        <v>0</v>
      </c>
      <c r="N197" s="129">
        <f>SUM(O197:U197)</f>
        <v>0</v>
      </c>
      <c r="O197" s="342"/>
      <c r="P197" s="342"/>
      <c r="Q197" s="342"/>
      <c r="R197" s="342"/>
      <c r="S197" s="342"/>
      <c r="T197" s="342"/>
      <c r="U197" s="3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351">
        <f t="shared" si="40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1"/>
        <v>0</v>
      </c>
      <c r="N198" s="129">
        <f>SUM(O198:U198)</f>
        <v>0</v>
      </c>
      <c r="O198" s="342"/>
      <c r="P198" s="342"/>
      <c r="Q198" s="342"/>
      <c r="R198" s="342"/>
      <c r="S198" s="342"/>
      <c r="T198" s="342"/>
      <c r="U198" s="3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427" t="s">
        <v>201</v>
      </c>
      <c r="B199" s="428"/>
      <c r="C199" s="349" t="s">
        <v>202</v>
      </c>
      <c r="D199" s="141"/>
      <c r="E199" s="141"/>
      <c r="F199" s="141"/>
      <c r="G199" s="143">
        <f>SUM(G178:G198)</f>
        <v>555</v>
      </c>
      <c r="H199" s="144">
        <f>SUM(H178:H198)</f>
        <v>2791.65</v>
      </c>
      <c r="I199" s="144">
        <f>SUM(I178:I198)</f>
        <v>34</v>
      </c>
      <c r="J199" s="129">
        <f t="array" ref="J199">IF(ISERROR(G199/I199),"",G199/I199)</f>
        <v>16.323529411764707</v>
      </c>
      <c r="K199" s="144">
        <f>SUM(K178:K198)</f>
        <v>27.75</v>
      </c>
      <c r="L199" s="145"/>
      <c r="M199" s="148">
        <f t="shared" ref="M199:AA199" si="42">SUM(M178:M198)</f>
        <v>6.25</v>
      </c>
      <c r="N199" s="144">
        <f t="shared" si="42"/>
        <v>0</v>
      </c>
      <c r="O199" s="146">
        <f t="shared" si="42"/>
        <v>0</v>
      </c>
      <c r="P199" s="146">
        <f t="shared" si="42"/>
        <v>0</v>
      </c>
      <c r="Q199" s="146">
        <f t="shared" si="42"/>
        <v>0</v>
      </c>
      <c r="R199" s="146">
        <f t="shared" si="42"/>
        <v>0</v>
      </c>
      <c r="S199" s="146">
        <f t="shared" si="42"/>
        <v>0</v>
      </c>
      <c r="T199" s="146">
        <f t="shared" si="42"/>
        <v>0</v>
      </c>
      <c r="U199" s="146">
        <f t="shared" si="42"/>
        <v>0</v>
      </c>
      <c r="V199" s="147">
        <f t="shared" si="42"/>
        <v>0</v>
      </c>
      <c r="W199" s="132">
        <f t="shared" si="42"/>
        <v>0</v>
      </c>
      <c r="X199" s="147">
        <f t="shared" si="42"/>
        <v>0</v>
      </c>
      <c r="Y199" s="147">
        <f t="shared" si="42"/>
        <v>0</v>
      </c>
      <c r="Z199" s="147">
        <f t="shared" si="42"/>
        <v>0</v>
      </c>
      <c r="AA199" s="147">
        <f t="shared" si="42"/>
        <v>0</v>
      </c>
    </row>
    <row r="200" spans="1:27" ht="20.100000000000001" hidden="1" customHeight="1">
      <c r="A200" s="260">
        <v>30100012</v>
      </c>
      <c r="B200" s="343" t="s">
        <v>206</v>
      </c>
      <c r="C200" s="125" t="s">
        <v>199</v>
      </c>
      <c r="D200" s="107">
        <v>5.03</v>
      </c>
      <c r="E200" s="107"/>
      <c r="F200" s="107"/>
      <c r="G200" s="127"/>
      <c r="H200" s="351">
        <f t="shared" ref="H200:H256" si="43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6"/>
      <c r="P200" s="346"/>
      <c r="Q200" s="346"/>
      <c r="R200" s="346"/>
      <c r="S200" s="346"/>
      <c r="T200" s="346"/>
      <c r="U200" s="34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343" t="s">
        <v>425</v>
      </c>
      <c r="C201" s="183" t="s">
        <v>427</v>
      </c>
      <c r="D201" s="107">
        <v>5.03</v>
      </c>
      <c r="E201" s="107"/>
      <c r="F201" s="107"/>
      <c r="G201" s="127"/>
      <c r="H201" s="351">
        <f t="shared" si="43"/>
        <v>0</v>
      </c>
      <c r="I201" s="128"/>
      <c r="J201" s="129"/>
      <c r="K201" s="130"/>
      <c r="L201" s="128">
        <v>52</v>
      </c>
      <c r="M201" s="108"/>
      <c r="N201" s="129"/>
      <c r="O201" s="346"/>
      <c r="P201" s="346"/>
      <c r="Q201" s="346"/>
      <c r="R201" s="346"/>
      <c r="S201" s="346"/>
      <c r="T201" s="346"/>
      <c r="U201" s="34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343" t="s">
        <v>206</v>
      </c>
      <c r="C202" s="125" t="s">
        <v>186</v>
      </c>
      <c r="D202" s="107">
        <v>5.03</v>
      </c>
      <c r="E202" s="107"/>
      <c r="F202" s="107"/>
      <c r="G202" s="127"/>
      <c r="H202" s="351">
        <f t="shared" si="43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6"/>
      <c r="P202" s="346"/>
      <c r="Q202" s="346"/>
      <c r="R202" s="346"/>
      <c r="S202" s="346"/>
      <c r="T202" s="346"/>
      <c r="U202" s="34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343" t="s">
        <v>206</v>
      </c>
      <c r="C203" s="125" t="s">
        <v>203</v>
      </c>
      <c r="D203" s="107">
        <v>5.03</v>
      </c>
      <c r="E203" s="107"/>
      <c r="F203" s="107"/>
      <c r="G203" s="127"/>
      <c r="H203" s="351">
        <f t="shared" si="43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6"/>
      <c r="P203" s="346"/>
      <c r="Q203" s="346"/>
      <c r="R203" s="346"/>
      <c r="S203" s="346"/>
      <c r="T203" s="346"/>
      <c r="U203" s="34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343" t="s">
        <v>206</v>
      </c>
      <c r="C204" s="125" t="s">
        <v>207</v>
      </c>
      <c r="D204" s="107">
        <v>5.03</v>
      </c>
      <c r="E204" s="107"/>
      <c r="F204" s="107"/>
      <c r="G204" s="127"/>
      <c r="H204" s="351">
        <f t="shared" si="43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6"/>
      <c r="P204" s="346"/>
      <c r="Q204" s="346"/>
      <c r="R204" s="346"/>
      <c r="S204" s="346"/>
      <c r="T204" s="346"/>
      <c r="U204" s="34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343" t="s">
        <v>414</v>
      </c>
      <c r="C205" s="183" t="s">
        <v>415</v>
      </c>
      <c r="D205" s="107">
        <v>5.03</v>
      </c>
      <c r="E205" s="107"/>
      <c r="F205" s="107"/>
      <c r="G205" s="127"/>
      <c r="H205" s="351">
        <f t="shared" si="43"/>
        <v>0</v>
      </c>
      <c r="I205" s="128"/>
      <c r="J205" s="129"/>
      <c r="K205" s="130"/>
      <c r="L205" s="128">
        <v>52</v>
      </c>
      <c r="M205" s="108"/>
      <c r="N205" s="129"/>
      <c r="O205" s="346"/>
      <c r="P205" s="346"/>
      <c r="Q205" s="346"/>
      <c r="R205" s="346"/>
      <c r="S205" s="346"/>
      <c r="T205" s="346"/>
      <c r="U205" s="34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343" t="s">
        <v>414</v>
      </c>
      <c r="C206" s="183" t="s">
        <v>416</v>
      </c>
      <c r="D206" s="107">
        <v>5.03</v>
      </c>
      <c r="E206" s="107"/>
      <c r="F206" s="107"/>
      <c r="G206" s="127"/>
      <c r="H206" s="351">
        <f t="shared" si="43"/>
        <v>0</v>
      </c>
      <c r="I206" s="128"/>
      <c r="J206" s="129"/>
      <c r="K206" s="130"/>
      <c r="L206" s="128">
        <v>52</v>
      </c>
      <c r="M206" s="108"/>
      <c r="N206" s="129"/>
      <c r="O206" s="346"/>
      <c r="P206" s="346"/>
      <c r="Q206" s="346"/>
      <c r="R206" s="346"/>
      <c r="S206" s="346"/>
      <c r="T206" s="346"/>
      <c r="U206" s="34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343" t="s">
        <v>414</v>
      </c>
      <c r="C207" s="183" t="s">
        <v>61</v>
      </c>
      <c r="D207" s="107">
        <v>5.03</v>
      </c>
      <c r="E207" s="107"/>
      <c r="F207" s="107"/>
      <c r="G207" s="127"/>
      <c r="H207" s="351">
        <f t="shared" si="43"/>
        <v>0</v>
      </c>
      <c r="I207" s="128"/>
      <c r="J207" s="129"/>
      <c r="K207" s="130"/>
      <c r="L207" s="128">
        <v>52</v>
      </c>
      <c r="M207" s="108"/>
      <c r="N207" s="129"/>
      <c r="O207" s="346"/>
      <c r="P207" s="346"/>
      <c r="Q207" s="346"/>
      <c r="R207" s="346"/>
      <c r="S207" s="346"/>
      <c r="T207" s="346"/>
      <c r="U207" s="34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343" t="s">
        <v>208</v>
      </c>
      <c r="C208" s="125" t="s">
        <v>179</v>
      </c>
      <c r="D208" s="107">
        <v>5.08</v>
      </c>
      <c r="E208" s="107"/>
      <c r="F208" s="107"/>
      <c r="G208" s="127"/>
      <c r="H208" s="351">
        <f t="shared" si="43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44">IF(ISERROR(I208-K208),"",I208-K208)</f>
        <v>0</v>
      </c>
      <c r="N208" s="129">
        <f t="shared" ref="N208:N237" si="45">SUM(O208:U208)</f>
        <v>0</v>
      </c>
      <c r="O208" s="346"/>
      <c r="P208" s="346"/>
      <c r="Q208" s="346"/>
      <c r="R208" s="346"/>
      <c r="S208" s="346"/>
      <c r="T208" s="346"/>
      <c r="U208" s="346"/>
      <c r="V208" s="131">
        <f t="shared" ref="V208:V219" si="46">SUM(X208:AA208)</f>
        <v>0</v>
      </c>
      <c r="W208" s="132" t="str">
        <f t="shared" ref="W208:W219" si="47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343" t="s">
        <v>208</v>
      </c>
      <c r="C209" s="125" t="s">
        <v>204</v>
      </c>
      <c r="D209" s="107">
        <v>5.08</v>
      </c>
      <c r="E209" s="107"/>
      <c r="F209" s="107"/>
      <c r="G209" s="127"/>
      <c r="H209" s="351">
        <f t="shared" si="43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44"/>
        <v>0</v>
      </c>
      <c r="N209" s="129">
        <f t="shared" si="45"/>
        <v>0</v>
      </c>
      <c r="O209" s="346"/>
      <c r="P209" s="346"/>
      <c r="Q209" s="346"/>
      <c r="R209" s="346"/>
      <c r="S209" s="346"/>
      <c r="T209" s="346"/>
      <c r="U209" s="346"/>
      <c r="V209" s="131">
        <f t="shared" si="46"/>
        <v>0</v>
      </c>
      <c r="W209" s="132" t="str">
        <f t="shared" si="47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343" t="s">
        <v>208</v>
      </c>
      <c r="C210" s="125" t="s">
        <v>205</v>
      </c>
      <c r="D210" s="107">
        <v>5.08</v>
      </c>
      <c r="E210" s="107"/>
      <c r="F210" s="107"/>
      <c r="G210" s="127"/>
      <c r="H210" s="351">
        <f t="shared" si="43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44"/>
        <v>0</v>
      </c>
      <c r="N210" s="129">
        <f t="shared" si="45"/>
        <v>0</v>
      </c>
      <c r="O210" s="346"/>
      <c r="P210" s="346"/>
      <c r="Q210" s="346"/>
      <c r="R210" s="346"/>
      <c r="S210" s="346"/>
      <c r="T210" s="346"/>
      <c r="U210" s="346"/>
      <c r="V210" s="131">
        <f t="shared" si="46"/>
        <v>0</v>
      </c>
      <c r="W210" s="132" t="str">
        <f t="shared" si="47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343" t="s">
        <v>208</v>
      </c>
      <c r="C211" s="125" t="s">
        <v>186</v>
      </c>
      <c r="D211" s="107">
        <v>5.08</v>
      </c>
      <c r="E211" s="107"/>
      <c r="F211" s="107"/>
      <c r="G211" s="127"/>
      <c r="H211" s="351">
        <f t="shared" si="43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44"/>
        <v>0</v>
      </c>
      <c r="N211" s="129">
        <f t="shared" si="45"/>
        <v>0</v>
      </c>
      <c r="O211" s="346"/>
      <c r="P211" s="346"/>
      <c r="Q211" s="346"/>
      <c r="R211" s="346"/>
      <c r="S211" s="346"/>
      <c r="T211" s="346"/>
      <c r="U211" s="346"/>
      <c r="V211" s="131">
        <f t="shared" si="46"/>
        <v>0</v>
      </c>
      <c r="W211" s="132" t="str">
        <f t="shared" si="47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343" t="s">
        <v>208</v>
      </c>
      <c r="C212" s="125" t="s">
        <v>203</v>
      </c>
      <c r="D212" s="107">
        <v>5.08</v>
      </c>
      <c r="E212" s="107"/>
      <c r="F212" s="107"/>
      <c r="G212" s="127"/>
      <c r="H212" s="351">
        <f t="shared" si="43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44"/>
        <v>0</v>
      </c>
      <c r="N212" s="129">
        <f t="shared" si="45"/>
        <v>0</v>
      </c>
      <c r="O212" s="346"/>
      <c r="P212" s="346"/>
      <c r="Q212" s="346"/>
      <c r="R212" s="346"/>
      <c r="S212" s="346"/>
      <c r="T212" s="346"/>
      <c r="U212" s="346"/>
      <c r="V212" s="131">
        <f t="shared" si="46"/>
        <v>0</v>
      </c>
      <c r="W212" s="132" t="str">
        <f t="shared" si="47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343" t="s">
        <v>208</v>
      </c>
      <c r="C213" s="125" t="s">
        <v>199</v>
      </c>
      <c r="D213" s="107">
        <v>5.08</v>
      </c>
      <c r="E213" s="107"/>
      <c r="F213" s="107"/>
      <c r="G213" s="127"/>
      <c r="H213" s="351">
        <f t="shared" si="43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44"/>
        <v>0</v>
      </c>
      <c r="N213" s="129">
        <f t="shared" si="45"/>
        <v>0</v>
      </c>
      <c r="O213" s="342"/>
      <c r="P213" s="342"/>
      <c r="Q213" s="342"/>
      <c r="R213" s="342"/>
      <c r="S213" s="342"/>
      <c r="T213" s="342"/>
      <c r="U213" s="342"/>
      <c r="V213" s="131">
        <f t="shared" si="46"/>
        <v>0</v>
      </c>
      <c r="W213" s="132" t="str">
        <f t="shared" si="47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343" t="s">
        <v>208</v>
      </c>
      <c r="C214" s="125" t="s">
        <v>187</v>
      </c>
      <c r="D214" s="107">
        <v>5.08</v>
      </c>
      <c r="E214" s="107"/>
      <c r="F214" s="107"/>
      <c r="G214" s="127"/>
      <c r="H214" s="351">
        <f t="shared" si="43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44"/>
        <v>0</v>
      </c>
      <c r="N214" s="129">
        <f t="shared" si="45"/>
        <v>0</v>
      </c>
      <c r="O214" s="346"/>
      <c r="P214" s="346"/>
      <c r="Q214" s="346"/>
      <c r="R214" s="346"/>
      <c r="S214" s="346"/>
      <c r="T214" s="346"/>
      <c r="U214" s="346"/>
      <c r="V214" s="131">
        <f t="shared" si="46"/>
        <v>0</v>
      </c>
      <c r="W214" s="132" t="str">
        <f t="shared" si="47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343" t="s">
        <v>208</v>
      </c>
      <c r="C215" s="125" t="s">
        <v>207</v>
      </c>
      <c r="D215" s="107">
        <v>5.08</v>
      </c>
      <c r="E215" s="107"/>
      <c r="F215" s="107"/>
      <c r="G215" s="127"/>
      <c r="H215" s="351">
        <f t="shared" si="43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44"/>
        <v>0</v>
      </c>
      <c r="N215" s="129">
        <f t="shared" si="45"/>
        <v>0</v>
      </c>
      <c r="O215" s="342"/>
      <c r="P215" s="342"/>
      <c r="Q215" s="342"/>
      <c r="R215" s="342"/>
      <c r="S215" s="342"/>
      <c r="T215" s="342"/>
      <c r="U215" s="342"/>
      <c r="V215" s="131">
        <f t="shared" si="46"/>
        <v>0</v>
      </c>
      <c r="W215" s="132" t="str">
        <f t="shared" si="47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343" t="s">
        <v>209</v>
      </c>
      <c r="C216" s="125" t="s">
        <v>194</v>
      </c>
      <c r="D216" s="107">
        <v>5.03</v>
      </c>
      <c r="E216" s="107"/>
      <c r="F216" s="107"/>
      <c r="G216" s="127"/>
      <c r="H216" s="351">
        <f t="shared" si="43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44"/>
        <v>0</v>
      </c>
      <c r="N216" s="129">
        <f t="shared" si="45"/>
        <v>0</v>
      </c>
      <c r="O216" s="346"/>
      <c r="P216" s="346"/>
      <c r="Q216" s="346"/>
      <c r="R216" s="346"/>
      <c r="S216" s="346"/>
      <c r="T216" s="346"/>
      <c r="U216" s="346"/>
      <c r="V216" s="131">
        <f t="shared" si="46"/>
        <v>0</v>
      </c>
      <c r="W216" s="132" t="str">
        <f t="shared" si="47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343" t="s">
        <v>209</v>
      </c>
      <c r="C217" s="125" t="s">
        <v>179</v>
      </c>
      <c r="D217" s="107">
        <v>5.03</v>
      </c>
      <c r="E217" s="107"/>
      <c r="F217" s="107"/>
      <c r="G217" s="127"/>
      <c r="H217" s="351">
        <f t="shared" si="43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44"/>
        <v>0</v>
      </c>
      <c r="N217" s="129">
        <f t="shared" si="45"/>
        <v>0</v>
      </c>
      <c r="O217" s="346"/>
      <c r="P217" s="346"/>
      <c r="Q217" s="346"/>
      <c r="R217" s="346"/>
      <c r="S217" s="346"/>
      <c r="T217" s="346"/>
      <c r="U217" s="346"/>
      <c r="V217" s="131">
        <f t="shared" si="46"/>
        <v>0</v>
      </c>
      <c r="W217" s="132" t="str">
        <f t="shared" si="47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343" t="s">
        <v>209</v>
      </c>
      <c r="C218" s="125" t="s">
        <v>195</v>
      </c>
      <c r="D218" s="107">
        <v>5.03</v>
      </c>
      <c r="E218" s="107"/>
      <c r="F218" s="107"/>
      <c r="G218" s="127"/>
      <c r="H218" s="351">
        <f t="shared" si="43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44"/>
        <v>0</v>
      </c>
      <c r="N218" s="129">
        <f t="shared" si="45"/>
        <v>0</v>
      </c>
      <c r="O218" s="346"/>
      <c r="P218" s="346"/>
      <c r="Q218" s="346"/>
      <c r="R218" s="346"/>
      <c r="S218" s="346"/>
      <c r="T218" s="346"/>
      <c r="U218" s="346"/>
      <c r="V218" s="131">
        <f t="shared" si="46"/>
        <v>0</v>
      </c>
      <c r="W218" s="132" t="str">
        <f t="shared" si="47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343" t="s">
        <v>209</v>
      </c>
      <c r="C219" s="125" t="s">
        <v>204</v>
      </c>
      <c r="D219" s="107">
        <v>5.03</v>
      </c>
      <c r="E219" s="107"/>
      <c r="F219" s="107"/>
      <c r="G219" s="127"/>
      <c r="H219" s="351">
        <f t="shared" si="43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44"/>
        <v>0</v>
      </c>
      <c r="N219" s="129">
        <f t="shared" si="45"/>
        <v>0</v>
      </c>
      <c r="O219" s="346"/>
      <c r="P219" s="346"/>
      <c r="Q219" s="346"/>
      <c r="R219" s="346"/>
      <c r="S219" s="346"/>
      <c r="T219" s="346"/>
      <c r="U219" s="346"/>
      <c r="V219" s="131">
        <f t="shared" si="46"/>
        <v>0</v>
      </c>
      <c r="W219" s="132" t="str">
        <f t="shared" si="47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343" t="s">
        <v>382</v>
      </c>
      <c r="C220" s="183" t="s">
        <v>383</v>
      </c>
      <c r="D220" s="107">
        <v>5.03</v>
      </c>
      <c r="E220" s="107"/>
      <c r="F220" s="107"/>
      <c r="G220" s="127"/>
      <c r="H220" s="351">
        <f t="shared" si="43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44"/>
        <v>0</v>
      </c>
      <c r="N220" s="129">
        <f t="shared" si="45"/>
        <v>0</v>
      </c>
      <c r="O220" s="346"/>
      <c r="P220" s="346"/>
      <c r="Q220" s="346"/>
      <c r="R220" s="346"/>
      <c r="S220" s="346"/>
      <c r="T220" s="346"/>
      <c r="U220" s="34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343" t="s">
        <v>382</v>
      </c>
      <c r="C221" s="183" t="s">
        <v>384</v>
      </c>
      <c r="D221" s="107">
        <v>5.03</v>
      </c>
      <c r="E221" s="107"/>
      <c r="F221" s="107"/>
      <c r="G221" s="127"/>
      <c r="H221" s="351">
        <f t="shared" si="43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44"/>
        <v>0</v>
      </c>
      <c r="N221" s="129">
        <f t="shared" si="45"/>
        <v>0</v>
      </c>
      <c r="O221" s="346"/>
      <c r="P221" s="346"/>
      <c r="Q221" s="346"/>
      <c r="R221" s="346"/>
      <c r="S221" s="346"/>
      <c r="T221" s="346"/>
      <c r="U221" s="34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343" t="s">
        <v>382</v>
      </c>
      <c r="C222" s="183" t="s">
        <v>389</v>
      </c>
      <c r="D222" s="107">
        <v>5.03</v>
      </c>
      <c r="E222" s="107"/>
      <c r="F222" s="107"/>
      <c r="G222" s="127"/>
      <c r="H222" s="351">
        <f t="shared" si="43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44"/>
        <v>0</v>
      </c>
      <c r="N222" s="129">
        <f t="shared" si="45"/>
        <v>0</v>
      </c>
      <c r="O222" s="346"/>
      <c r="P222" s="346"/>
      <c r="Q222" s="346"/>
      <c r="R222" s="346"/>
      <c r="S222" s="346"/>
      <c r="T222" s="346"/>
      <c r="U222" s="34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343" t="s">
        <v>382</v>
      </c>
      <c r="C223" s="183" t="s">
        <v>391</v>
      </c>
      <c r="D223" s="107">
        <v>5.03</v>
      </c>
      <c r="E223" s="107"/>
      <c r="F223" s="107"/>
      <c r="G223" s="127"/>
      <c r="H223" s="351">
        <f t="shared" si="43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44"/>
        <v>0</v>
      </c>
      <c r="N223" s="129">
        <f t="shared" si="45"/>
        <v>0</v>
      </c>
      <c r="O223" s="346"/>
      <c r="P223" s="346"/>
      <c r="Q223" s="346"/>
      <c r="R223" s="346"/>
      <c r="S223" s="346"/>
      <c r="T223" s="346"/>
      <c r="U223" s="34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343" t="s">
        <v>418</v>
      </c>
      <c r="C224" s="183" t="s">
        <v>364</v>
      </c>
      <c r="D224" s="107">
        <v>5.03</v>
      </c>
      <c r="E224" s="107"/>
      <c r="F224" s="107"/>
      <c r="G224" s="127"/>
      <c r="H224" s="351">
        <f t="shared" si="43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44"/>
        <v>0</v>
      </c>
      <c r="N224" s="129">
        <f t="shared" si="45"/>
        <v>0</v>
      </c>
      <c r="O224" s="346"/>
      <c r="P224" s="346"/>
      <c r="Q224" s="346"/>
      <c r="R224" s="346"/>
      <c r="S224" s="346"/>
      <c r="T224" s="346"/>
      <c r="U224" s="34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343" t="s">
        <v>418</v>
      </c>
      <c r="C225" s="183" t="s">
        <v>365</v>
      </c>
      <c r="D225" s="107">
        <v>5.03</v>
      </c>
      <c r="E225" s="107"/>
      <c r="F225" s="107"/>
      <c r="G225" s="127"/>
      <c r="H225" s="351">
        <f t="shared" si="43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44"/>
        <v>0</v>
      </c>
      <c r="N225" s="129">
        <f t="shared" si="45"/>
        <v>0</v>
      </c>
      <c r="O225" s="346"/>
      <c r="P225" s="346"/>
      <c r="Q225" s="346"/>
      <c r="R225" s="346"/>
      <c r="S225" s="346"/>
      <c r="T225" s="346"/>
      <c r="U225" s="34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343" t="s">
        <v>418</v>
      </c>
      <c r="C226" s="183" t="s">
        <v>366</v>
      </c>
      <c r="D226" s="107">
        <v>5.03</v>
      </c>
      <c r="E226" s="107"/>
      <c r="F226" s="107"/>
      <c r="G226" s="127"/>
      <c r="H226" s="351">
        <f t="shared" si="43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44"/>
        <v>0</v>
      </c>
      <c r="N226" s="129">
        <f t="shared" si="45"/>
        <v>0</v>
      </c>
      <c r="O226" s="346"/>
      <c r="P226" s="346"/>
      <c r="Q226" s="346"/>
      <c r="R226" s="346"/>
      <c r="S226" s="346"/>
      <c r="T226" s="346"/>
      <c r="U226" s="34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343" t="s">
        <v>418</v>
      </c>
      <c r="C227" s="183" t="s">
        <v>367</v>
      </c>
      <c r="D227" s="107">
        <v>5.03</v>
      </c>
      <c r="E227" s="107"/>
      <c r="F227" s="107"/>
      <c r="G227" s="127"/>
      <c r="H227" s="351">
        <f t="shared" si="43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44"/>
        <v>0</v>
      </c>
      <c r="N227" s="129">
        <f t="shared" si="45"/>
        <v>0</v>
      </c>
      <c r="O227" s="346"/>
      <c r="P227" s="346"/>
      <c r="Q227" s="346"/>
      <c r="R227" s="346"/>
      <c r="S227" s="346"/>
      <c r="T227" s="346"/>
      <c r="U227" s="34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27"/>
      <c r="H228" s="351">
        <f t="shared" si="43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44"/>
        <v>0</v>
      </c>
      <c r="N228" s="129">
        <f t="shared" si="45"/>
        <v>0</v>
      </c>
      <c r="O228" s="342"/>
      <c r="P228" s="342"/>
      <c r="Q228" s="342"/>
      <c r="R228" s="342"/>
      <c r="S228" s="342"/>
      <c r="T228" s="342"/>
      <c r="U228" s="342"/>
      <c r="V228" s="131">
        <f t="shared" ref="V228:V237" si="48">SUM(X228:AA228)</f>
        <v>0</v>
      </c>
      <c r="W228" s="132" t="str">
        <f t="shared" ref="W228:W237" si="49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27"/>
      <c r="H229" s="351">
        <f t="shared" si="43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44"/>
        <v>0</v>
      </c>
      <c r="N229" s="129">
        <f t="shared" si="45"/>
        <v>0</v>
      </c>
      <c r="O229" s="342"/>
      <c r="P229" s="342"/>
      <c r="Q229" s="342"/>
      <c r="R229" s="342"/>
      <c r="S229" s="342"/>
      <c r="T229" s="342"/>
      <c r="U229" s="342"/>
      <c r="V229" s="131">
        <f t="shared" si="48"/>
        <v>0</v>
      </c>
      <c r="W229" s="132" t="str">
        <f t="shared" si="49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27"/>
      <c r="H230" s="351">
        <f t="shared" si="43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44"/>
        <v>0</v>
      </c>
      <c r="N230" s="129">
        <f t="shared" si="45"/>
        <v>0</v>
      </c>
      <c r="O230" s="342"/>
      <c r="P230" s="342"/>
      <c r="Q230" s="342"/>
      <c r="R230" s="342"/>
      <c r="S230" s="342"/>
      <c r="T230" s="342"/>
      <c r="U230" s="342"/>
      <c r="V230" s="131">
        <f t="shared" si="48"/>
        <v>0</v>
      </c>
      <c r="W230" s="132" t="str">
        <f t="shared" si="49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51">
        <f t="shared" si="43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44"/>
        <v>0</v>
      </c>
      <c r="N231" s="129">
        <f t="shared" si="45"/>
        <v>0</v>
      </c>
      <c r="O231" s="342"/>
      <c r="P231" s="342"/>
      <c r="Q231" s="342"/>
      <c r="R231" s="342"/>
      <c r="S231" s="342"/>
      <c r="T231" s="342"/>
      <c r="U231" s="342"/>
      <c r="V231" s="131">
        <f t="shared" si="48"/>
        <v>0</v>
      </c>
      <c r="W231" s="132" t="str">
        <f t="shared" si="49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51">
        <f t="shared" si="43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44"/>
        <v>0</v>
      </c>
      <c r="N232" s="129">
        <f t="shared" si="45"/>
        <v>0</v>
      </c>
      <c r="O232" s="342"/>
      <c r="P232" s="342"/>
      <c r="Q232" s="342"/>
      <c r="R232" s="342"/>
      <c r="S232" s="342"/>
      <c r="T232" s="342"/>
      <c r="U232" s="342"/>
      <c r="V232" s="131">
        <f t="shared" si="48"/>
        <v>0</v>
      </c>
      <c r="W232" s="132" t="str">
        <f t="shared" si="49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51">
        <f t="shared" si="43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44"/>
        <v>0</v>
      </c>
      <c r="N233" s="129">
        <f t="shared" si="45"/>
        <v>0</v>
      </c>
      <c r="O233" s="342"/>
      <c r="P233" s="342"/>
      <c r="Q233" s="342"/>
      <c r="R233" s="342"/>
      <c r="S233" s="342"/>
      <c r="T233" s="342"/>
      <c r="U233" s="342"/>
      <c r="V233" s="131">
        <f t="shared" si="48"/>
        <v>0</v>
      </c>
      <c r="W233" s="132" t="str">
        <f t="shared" si="49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51">
        <f t="shared" si="43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44"/>
        <v>0</v>
      </c>
      <c r="N234" s="129">
        <f t="shared" si="45"/>
        <v>0</v>
      </c>
      <c r="O234" s="342"/>
      <c r="P234" s="342"/>
      <c r="Q234" s="342"/>
      <c r="R234" s="342"/>
      <c r="S234" s="342"/>
      <c r="T234" s="342"/>
      <c r="U234" s="342"/>
      <c r="V234" s="131">
        <f t="shared" si="48"/>
        <v>0</v>
      </c>
      <c r="W234" s="132" t="str">
        <f t="shared" si="49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51">
        <f t="shared" si="43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44"/>
        <v>0</v>
      </c>
      <c r="N235" s="129">
        <f t="shared" si="45"/>
        <v>0</v>
      </c>
      <c r="O235" s="342"/>
      <c r="P235" s="342"/>
      <c r="Q235" s="342"/>
      <c r="R235" s="342"/>
      <c r="S235" s="342"/>
      <c r="T235" s="342"/>
      <c r="U235" s="342"/>
      <c r="V235" s="131">
        <f t="shared" si="48"/>
        <v>0</v>
      </c>
      <c r="W235" s="132" t="str">
        <f t="shared" si="49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51">
        <f t="shared" si="43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44"/>
        <v>0</v>
      </c>
      <c r="N236" s="129">
        <f t="shared" si="45"/>
        <v>0</v>
      </c>
      <c r="O236" s="342"/>
      <c r="P236" s="342"/>
      <c r="Q236" s="342"/>
      <c r="R236" s="342"/>
      <c r="S236" s="342"/>
      <c r="T236" s="342"/>
      <c r="U236" s="342"/>
      <c r="V236" s="131">
        <f t="shared" si="48"/>
        <v>0</v>
      </c>
      <c r="W236" s="132" t="str">
        <f t="shared" si="49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51">
        <f t="shared" si="43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44"/>
        <v>0</v>
      </c>
      <c r="N237" s="129">
        <f t="shared" si="45"/>
        <v>0</v>
      </c>
      <c r="O237" s="342"/>
      <c r="P237" s="342"/>
      <c r="Q237" s="342"/>
      <c r="R237" s="342"/>
      <c r="S237" s="342"/>
      <c r="T237" s="342"/>
      <c r="U237" s="342"/>
      <c r="V237" s="131">
        <f t="shared" si="48"/>
        <v>0</v>
      </c>
      <c r="W237" s="132" t="str">
        <f t="shared" si="49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351">
        <f t="shared" si="43"/>
        <v>0</v>
      </c>
      <c r="I238" s="128"/>
      <c r="J238" s="129"/>
      <c r="K238" s="130"/>
      <c r="L238" s="128">
        <v>50</v>
      </c>
      <c r="M238" s="108"/>
      <c r="N238" s="129"/>
      <c r="O238" s="342"/>
      <c r="P238" s="342"/>
      <c r="Q238" s="342"/>
      <c r="R238" s="342"/>
      <c r="S238" s="342"/>
      <c r="T238" s="342"/>
      <c r="U238" s="34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351">
        <f t="shared" si="43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0">IF(ISERROR(I239-K239),"",I239-K239)</f>
        <v>0</v>
      </c>
      <c r="N239" s="129"/>
      <c r="O239" s="342"/>
      <c r="P239" s="342"/>
      <c r="Q239" s="342"/>
      <c r="R239" s="342"/>
      <c r="S239" s="342"/>
      <c r="T239" s="342"/>
      <c r="U239" s="34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51">
        <f t="shared" si="43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0"/>
        <v>0</v>
      </c>
      <c r="N240" s="129">
        <f>SUM(O240:U240)</f>
        <v>0</v>
      </c>
      <c r="O240" s="342"/>
      <c r="P240" s="342"/>
      <c r="Q240" s="342"/>
      <c r="R240" s="342"/>
      <c r="S240" s="342"/>
      <c r="T240" s="342"/>
      <c r="U240" s="34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51">
        <f t="shared" si="43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0"/>
        <v>0</v>
      </c>
      <c r="N241" s="129">
        <f>SUM(O241:U241)</f>
        <v>0</v>
      </c>
      <c r="O241" s="342"/>
      <c r="P241" s="342"/>
      <c r="Q241" s="342"/>
      <c r="R241" s="342"/>
      <c r="S241" s="342"/>
      <c r="T241" s="342"/>
      <c r="U241" s="34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351">
        <f t="shared" si="43"/>
        <v>0</v>
      </c>
      <c r="I242" s="128"/>
      <c r="J242" s="129"/>
      <c r="K242" s="130"/>
      <c r="L242" s="128"/>
      <c r="M242" s="108">
        <f t="shared" si="50"/>
        <v>0</v>
      </c>
      <c r="N242" s="129"/>
      <c r="O242" s="342"/>
      <c r="P242" s="342"/>
      <c r="Q242" s="342"/>
      <c r="R242" s="342"/>
      <c r="S242" s="342"/>
      <c r="T242" s="342"/>
      <c r="U242" s="3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51">
        <f t="shared" si="43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0"/>
        <v/>
      </c>
      <c r="N243" s="129">
        <f>SUM(O243:U243)</f>
        <v>0</v>
      </c>
      <c r="O243" s="342"/>
      <c r="P243" s="342"/>
      <c r="Q243" s="342"/>
      <c r="R243" s="342"/>
      <c r="S243" s="342"/>
      <c r="T243" s="342"/>
      <c r="U243" s="3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51">
        <f t="shared" si="43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0"/>
        <v/>
      </c>
      <c r="N244" s="129">
        <f>SUM(O244:U244)</f>
        <v>0</v>
      </c>
      <c r="O244" s="342"/>
      <c r="P244" s="342"/>
      <c r="Q244" s="342"/>
      <c r="R244" s="342"/>
      <c r="S244" s="342"/>
      <c r="T244" s="342"/>
      <c r="U244" s="3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51">
        <f t="shared" si="43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0"/>
        <v/>
      </c>
      <c r="N245" s="129">
        <f>SUM(O245:U245)</f>
        <v>0</v>
      </c>
      <c r="O245" s="342"/>
      <c r="P245" s="342"/>
      <c r="Q245" s="342"/>
      <c r="R245" s="342"/>
      <c r="S245" s="342"/>
      <c r="T245" s="342"/>
      <c r="U245" s="3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51">
        <f t="shared" si="43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0"/>
        <v/>
      </c>
      <c r="N246" s="129">
        <f>SUM(O246:U246)</f>
        <v>0</v>
      </c>
      <c r="O246" s="342"/>
      <c r="P246" s="342"/>
      <c r="Q246" s="342"/>
      <c r="R246" s="342"/>
      <c r="S246" s="342"/>
      <c r="T246" s="342"/>
      <c r="U246" s="3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351">
        <f t="shared" si="43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0"/>
        <v>0</v>
      </c>
      <c r="N247" s="129"/>
      <c r="O247" s="342"/>
      <c r="P247" s="342"/>
      <c r="Q247" s="342"/>
      <c r="R247" s="342"/>
      <c r="S247" s="342"/>
      <c r="T247" s="342"/>
      <c r="U247" s="3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351">
        <f t="shared" si="43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0"/>
        <v>0</v>
      </c>
      <c r="N248" s="129"/>
      <c r="O248" s="342"/>
      <c r="P248" s="342"/>
      <c r="Q248" s="342"/>
      <c r="R248" s="342"/>
      <c r="S248" s="342"/>
      <c r="T248" s="342"/>
      <c r="U248" s="3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351">
        <f t="shared" si="43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0"/>
        <v>0</v>
      </c>
      <c r="N249" s="129"/>
      <c r="O249" s="342"/>
      <c r="P249" s="342"/>
      <c r="Q249" s="342"/>
      <c r="R249" s="342"/>
      <c r="S249" s="342"/>
      <c r="T249" s="342"/>
      <c r="U249" s="3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351">
        <f t="shared" si="43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0"/>
        <v>0</v>
      </c>
      <c r="N250" s="129"/>
      <c r="O250" s="342"/>
      <c r="P250" s="342"/>
      <c r="Q250" s="342"/>
      <c r="R250" s="342"/>
      <c r="S250" s="342"/>
      <c r="T250" s="342"/>
      <c r="U250" s="3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351">
        <f t="shared" si="43"/>
        <v>0</v>
      </c>
      <c r="I251" s="128"/>
      <c r="J251" s="129"/>
      <c r="K251" s="130"/>
      <c r="L251" s="128">
        <v>4</v>
      </c>
      <c r="M251" s="108"/>
      <c r="N251" s="129"/>
      <c r="O251" s="342"/>
      <c r="P251" s="342"/>
      <c r="Q251" s="342"/>
      <c r="R251" s="342"/>
      <c r="S251" s="342"/>
      <c r="T251" s="342"/>
      <c r="U251" s="3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351">
        <f t="shared" si="43"/>
        <v>0</v>
      </c>
      <c r="I252" s="128"/>
      <c r="J252" s="129"/>
      <c r="K252" s="130"/>
      <c r="L252" s="128">
        <v>4</v>
      </c>
      <c r="M252" s="108"/>
      <c r="N252" s="129"/>
      <c r="O252" s="342"/>
      <c r="P252" s="342"/>
      <c r="Q252" s="342"/>
      <c r="R252" s="342"/>
      <c r="S252" s="342"/>
      <c r="T252" s="342"/>
      <c r="U252" s="3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351">
        <f t="shared" si="43"/>
        <v>0</v>
      </c>
      <c r="I253" s="128"/>
      <c r="J253" s="129"/>
      <c r="K253" s="130"/>
      <c r="L253" s="128">
        <v>4</v>
      </c>
      <c r="M253" s="108"/>
      <c r="N253" s="129"/>
      <c r="O253" s="342"/>
      <c r="P253" s="342"/>
      <c r="Q253" s="342"/>
      <c r="R253" s="342"/>
      <c r="S253" s="342"/>
      <c r="T253" s="342"/>
      <c r="U253" s="3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351">
        <f t="shared" si="43"/>
        <v>0</v>
      </c>
      <c r="I254" s="128"/>
      <c r="J254" s="129"/>
      <c r="K254" s="130"/>
      <c r="L254" s="128">
        <v>4</v>
      </c>
      <c r="M254" s="108"/>
      <c r="N254" s="129"/>
      <c r="O254" s="342"/>
      <c r="P254" s="342"/>
      <c r="Q254" s="342"/>
      <c r="R254" s="342"/>
      <c r="S254" s="342"/>
      <c r="T254" s="342"/>
      <c r="U254" s="3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351">
        <f t="shared" si="43"/>
        <v>0</v>
      </c>
      <c r="I255" s="128"/>
      <c r="J255" s="129"/>
      <c r="K255" s="130"/>
      <c r="L255" s="128">
        <v>4</v>
      </c>
      <c r="M255" s="108"/>
      <c r="N255" s="129"/>
      <c r="O255" s="342"/>
      <c r="P255" s="342"/>
      <c r="Q255" s="342"/>
      <c r="R255" s="342"/>
      <c r="S255" s="342"/>
      <c r="T255" s="342"/>
      <c r="U255" s="3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351">
        <f t="shared" si="43"/>
        <v>0</v>
      </c>
      <c r="I256" s="128"/>
      <c r="J256" s="129"/>
      <c r="K256" s="130"/>
      <c r="L256" s="128">
        <v>4</v>
      </c>
      <c r="M256" s="108"/>
      <c r="N256" s="129"/>
      <c r="O256" s="342"/>
      <c r="P256" s="342"/>
      <c r="Q256" s="342"/>
      <c r="R256" s="342"/>
      <c r="S256" s="342"/>
      <c r="T256" s="342"/>
      <c r="U256" s="34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435" t="s">
        <v>216</v>
      </c>
      <c r="B257" s="435"/>
      <c r="C257" s="349" t="s">
        <v>202</v>
      </c>
      <c r="D257" s="141"/>
      <c r="E257" s="141"/>
      <c r="F257" s="141"/>
      <c r="G257" s="143">
        <f>SUM(G200:G256)</f>
        <v>0</v>
      </c>
      <c r="H257" s="144">
        <f>SUM(H200:H256)</f>
        <v>0</v>
      </c>
      <c r="I257" s="144">
        <f>SUM(I200:I256)</f>
        <v>0</v>
      </c>
      <c r="J257" s="129" t="str">
        <f t="array" ref="J257">IF(ISERROR(G257/I257),"",G257/I257)</f>
        <v/>
      </c>
      <c r="K257" s="144">
        <f>SUM(K200:K256)</f>
        <v>0</v>
      </c>
      <c r="L257" s="145"/>
      <c r="M257" s="148">
        <f t="shared" ref="M257:V257" si="51">SUM(M200:M256)</f>
        <v>0</v>
      </c>
      <c r="N257" s="144">
        <f t="shared" si="51"/>
        <v>0</v>
      </c>
      <c r="O257" s="146">
        <f t="shared" si="51"/>
        <v>0</v>
      </c>
      <c r="P257" s="146">
        <f t="shared" si="51"/>
        <v>0</v>
      </c>
      <c r="Q257" s="146">
        <f t="shared" si="51"/>
        <v>0</v>
      </c>
      <c r="R257" s="146">
        <f t="shared" si="51"/>
        <v>0</v>
      </c>
      <c r="S257" s="146">
        <f t="shared" si="51"/>
        <v>0</v>
      </c>
      <c r="T257" s="146">
        <f t="shared" si="51"/>
        <v>0</v>
      </c>
      <c r="U257" s="146">
        <f t="shared" si="51"/>
        <v>0</v>
      </c>
      <c r="V257" s="147">
        <f t="shared" si="51"/>
        <v>0</v>
      </c>
      <c r="W257" s="132" t="str">
        <f t="shared" ref="W257:W264" si="52">IF(ISERROR(V257/G257),"",V257/G257)</f>
        <v/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343" t="s">
        <v>217</v>
      </c>
      <c r="C258" s="125" t="s">
        <v>179</v>
      </c>
      <c r="D258" s="107">
        <v>5.03</v>
      </c>
      <c r="E258" s="107"/>
      <c r="F258" s="107"/>
      <c r="G258" s="127"/>
      <c r="H258" s="351">
        <f t="shared" ref="H258:H291" si="53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54">IF(ISERROR(I258-K258),"",I258-K258)</f>
        <v>0</v>
      </c>
      <c r="N258" s="129">
        <f t="shared" ref="N258:N265" si="55">SUM(O258:U258)</f>
        <v>0</v>
      </c>
      <c r="O258" s="342"/>
      <c r="P258" s="342"/>
      <c r="Q258" s="342"/>
      <c r="R258" s="342"/>
      <c r="S258" s="342"/>
      <c r="T258" s="342"/>
      <c r="U258" s="342"/>
      <c r="V258" s="131">
        <f t="shared" ref="V258:V264" si="56">SUM(X258:AA258)</f>
        <v>0</v>
      </c>
      <c r="W258" s="132" t="str">
        <f t="shared" si="52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343" t="s">
        <v>217</v>
      </c>
      <c r="C259" s="125" t="s">
        <v>186</v>
      </c>
      <c r="D259" s="107">
        <v>5.03</v>
      </c>
      <c r="E259" s="107"/>
      <c r="F259" s="107"/>
      <c r="G259" s="127"/>
      <c r="H259" s="351">
        <f t="shared" si="53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54"/>
        <v>0</v>
      </c>
      <c r="N259" s="129">
        <f t="shared" si="55"/>
        <v>0</v>
      </c>
      <c r="O259" s="342"/>
      <c r="P259" s="342"/>
      <c r="Q259" s="342"/>
      <c r="R259" s="342"/>
      <c r="S259" s="342"/>
      <c r="T259" s="342"/>
      <c r="U259" s="342"/>
      <c r="V259" s="131">
        <f t="shared" si="56"/>
        <v>0</v>
      </c>
      <c r="W259" s="132" t="str">
        <f t="shared" si="52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343" t="s">
        <v>217</v>
      </c>
      <c r="C260" s="125" t="s">
        <v>204</v>
      </c>
      <c r="D260" s="107">
        <v>5.03</v>
      </c>
      <c r="E260" s="107"/>
      <c r="F260" s="107"/>
      <c r="G260" s="127"/>
      <c r="H260" s="351">
        <f t="shared" si="53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54"/>
        <v>0</v>
      </c>
      <c r="N260" s="129">
        <f t="shared" si="55"/>
        <v>0</v>
      </c>
      <c r="O260" s="342"/>
      <c r="P260" s="342"/>
      <c r="Q260" s="342"/>
      <c r="R260" s="342"/>
      <c r="S260" s="342"/>
      <c r="T260" s="342"/>
      <c r="U260" s="342"/>
      <c r="V260" s="131">
        <f t="shared" si="56"/>
        <v>0</v>
      </c>
      <c r="W260" s="132" t="str">
        <f t="shared" si="52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351">
        <f t="shared" si="53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54"/>
        <v>0</v>
      </c>
      <c r="N261" s="129">
        <f t="shared" si="55"/>
        <v>0</v>
      </c>
      <c r="O261" s="342"/>
      <c r="P261" s="342"/>
      <c r="Q261" s="342"/>
      <c r="R261" s="342"/>
      <c r="S261" s="342"/>
      <c r="T261" s="342"/>
      <c r="U261" s="342"/>
      <c r="V261" s="131">
        <f t="shared" si="56"/>
        <v>0</v>
      </c>
      <c r="W261" s="132" t="str">
        <f t="shared" si="52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351">
        <f t="shared" si="53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54"/>
        <v>0</v>
      </c>
      <c r="N262" s="129">
        <f t="shared" si="55"/>
        <v>0</v>
      </c>
      <c r="O262" s="342"/>
      <c r="P262" s="342"/>
      <c r="Q262" s="342"/>
      <c r="R262" s="342"/>
      <c r="S262" s="342"/>
      <c r="T262" s="342"/>
      <c r="U262" s="342"/>
      <c r="V262" s="131">
        <f t="shared" si="56"/>
        <v>0</v>
      </c>
      <c r="W262" s="132" t="str">
        <f t="shared" si="52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351">
        <f t="shared" si="53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54"/>
        <v>0</v>
      </c>
      <c r="N263" s="129">
        <f t="shared" si="55"/>
        <v>0</v>
      </c>
      <c r="O263" s="342"/>
      <c r="P263" s="342"/>
      <c r="Q263" s="342"/>
      <c r="R263" s="342"/>
      <c r="S263" s="342"/>
      <c r="T263" s="342"/>
      <c r="U263" s="342"/>
      <c r="V263" s="131">
        <f t="shared" si="56"/>
        <v>0</v>
      </c>
      <c r="W263" s="132" t="str">
        <f t="shared" si="52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351">
        <f t="shared" si="53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54"/>
        <v>0</v>
      </c>
      <c r="N264" s="129">
        <f t="shared" si="55"/>
        <v>0</v>
      </c>
      <c r="O264" s="342"/>
      <c r="P264" s="342"/>
      <c r="Q264" s="342"/>
      <c r="R264" s="342"/>
      <c r="S264" s="342"/>
      <c r="T264" s="342"/>
      <c r="U264" s="342"/>
      <c r="V264" s="131">
        <f t="shared" si="56"/>
        <v>0</v>
      </c>
      <c r="W264" s="132" t="str">
        <f t="shared" si="52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351">
        <f t="shared" si="53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54"/>
        <v>0</v>
      </c>
      <c r="N265" s="129">
        <f t="shared" si="55"/>
        <v>0</v>
      </c>
      <c r="O265" s="342"/>
      <c r="P265" s="342"/>
      <c r="Q265" s="342"/>
      <c r="R265" s="342"/>
      <c r="S265" s="342"/>
      <c r="T265" s="342"/>
      <c r="U265" s="3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27"/>
      <c r="H266" s="351">
        <f t="shared" si="53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2"/>
      <c r="P266" s="342"/>
      <c r="Q266" s="342"/>
      <c r="R266" s="342"/>
      <c r="S266" s="342"/>
      <c r="T266" s="342"/>
      <c r="U266" s="342"/>
      <c r="V266" s="131">
        <f t="shared" ref="V266:V277" si="57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351">
        <f t="shared" si="53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2"/>
      <c r="P267" s="342"/>
      <c r="Q267" s="342"/>
      <c r="R267" s="342"/>
      <c r="S267" s="342"/>
      <c r="T267" s="342"/>
      <c r="U267" s="342"/>
      <c r="V267" s="131">
        <f t="shared" si="57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351">
        <f t="shared" si="53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2"/>
      <c r="P268" s="342"/>
      <c r="Q268" s="342"/>
      <c r="R268" s="342"/>
      <c r="S268" s="342"/>
      <c r="T268" s="342"/>
      <c r="U268" s="342"/>
      <c r="V268" s="131">
        <f t="shared" si="57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351">
        <f t="shared" si="53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2"/>
      <c r="P269" s="342"/>
      <c r="Q269" s="342"/>
      <c r="R269" s="342"/>
      <c r="S269" s="342"/>
      <c r="T269" s="342"/>
      <c r="U269" s="342"/>
      <c r="V269" s="131">
        <f t="shared" si="57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351">
        <f t="shared" si="53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6" si="58">IF(ISERROR(I270-K270),"",I270-K270)</f>
        <v>0</v>
      </c>
      <c r="N270" s="129">
        <f t="shared" ref="N270:N285" si="59">SUM(O270:U270)</f>
        <v>0</v>
      </c>
      <c r="O270" s="342"/>
      <c r="P270" s="342"/>
      <c r="Q270" s="342"/>
      <c r="R270" s="342"/>
      <c r="S270" s="342"/>
      <c r="T270" s="342"/>
      <c r="U270" s="342"/>
      <c r="V270" s="131">
        <f t="shared" si="57"/>
        <v>0</v>
      </c>
      <c r="W270" s="132" t="str">
        <f t="shared" ref="W270:W277" si="60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351">
        <f t="shared" si="53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58"/>
        <v/>
      </c>
      <c r="N271" s="129">
        <f t="shared" si="59"/>
        <v>0</v>
      </c>
      <c r="O271" s="342"/>
      <c r="P271" s="342"/>
      <c r="Q271" s="342"/>
      <c r="R271" s="342"/>
      <c r="S271" s="342"/>
      <c r="T271" s="342"/>
      <c r="U271" s="342"/>
      <c r="V271" s="131">
        <f t="shared" si="57"/>
        <v>0</v>
      </c>
      <c r="W271" s="132" t="str">
        <f t="shared" si="60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351">
        <f t="shared" si="53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58"/>
        <v/>
      </c>
      <c r="N272" s="129">
        <f t="shared" si="59"/>
        <v>0</v>
      </c>
      <c r="O272" s="342"/>
      <c r="P272" s="342"/>
      <c r="Q272" s="342"/>
      <c r="R272" s="342"/>
      <c r="S272" s="342"/>
      <c r="T272" s="342"/>
      <c r="U272" s="342"/>
      <c r="V272" s="131">
        <f t="shared" si="57"/>
        <v>0</v>
      </c>
      <c r="W272" s="132" t="str">
        <f t="shared" si="60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351">
        <f t="shared" si="53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58"/>
        <v/>
      </c>
      <c r="N273" s="129">
        <f t="shared" si="59"/>
        <v>0</v>
      </c>
      <c r="O273" s="342"/>
      <c r="P273" s="342"/>
      <c r="Q273" s="342"/>
      <c r="R273" s="342"/>
      <c r="S273" s="342"/>
      <c r="T273" s="342"/>
      <c r="U273" s="342"/>
      <c r="V273" s="131">
        <f t="shared" si="57"/>
        <v>0</v>
      </c>
      <c r="W273" s="132" t="str">
        <f t="shared" si="60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343" t="s">
        <v>222</v>
      </c>
      <c r="C274" s="125" t="s">
        <v>181</v>
      </c>
      <c r="D274" s="107">
        <v>9.36</v>
      </c>
      <c r="E274" s="107"/>
      <c r="F274" s="107"/>
      <c r="G274" s="127"/>
      <c r="H274" s="351">
        <f t="shared" si="53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58"/>
        <v>0</v>
      </c>
      <c r="N274" s="129">
        <f t="shared" si="59"/>
        <v>0</v>
      </c>
      <c r="O274" s="342"/>
      <c r="P274" s="342"/>
      <c r="Q274" s="342"/>
      <c r="R274" s="342"/>
      <c r="S274" s="342"/>
      <c r="T274" s="342"/>
      <c r="U274" s="342"/>
      <c r="V274" s="131">
        <f t="shared" si="57"/>
        <v>0</v>
      </c>
      <c r="W274" s="132" t="str">
        <f t="shared" si="60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343" t="s">
        <v>222</v>
      </c>
      <c r="C275" s="125" t="s">
        <v>179</v>
      </c>
      <c r="D275" s="107">
        <v>9.36</v>
      </c>
      <c r="E275" s="107"/>
      <c r="F275" s="107"/>
      <c r="G275" s="127"/>
      <c r="H275" s="351">
        <f t="shared" si="53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58"/>
        <v>0</v>
      </c>
      <c r="N275" s="129">
        <f t="shared" si="59"/>
        <v>0</v>
      </c>
      <c r="O275" s="342"/>
      <c r="P275" s="342"/>
      <c r="Q275" s="342"/>
      <c r="R275" s="342"/>
      <c r="S275" s="342"/>
      <c r="T275" s="342"/>
      <c r="U275" s="342"/>
      <c r="V275" s="131">
        <f t="shared" si="57"/>
        <v>0</v>
      </c>
      <c r="W275" s="132" t="str">
        <f t="shared" si="60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343" t="s">
        <v>222</v>
      </c>
      <c r="C276" s="125" t="s">
        <v>221</v>
      </c>
      <c r="D276" s="107">
        <v>9.36</v>
      </c>
      <c r="E276" s="107"/>
      <c r="F276" s="107"/>
      <c r="G276" s="127"/>
      <c r="H276" s="351">
        <f t="shared" si="53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58"/>
        <v>0</v>
      </c>
      <c r="N276" s="129">
        <f t="shared" si="59"/>
        <v>0</v>
      </c>
      <c r="O276" s="342"/>
      <c r="P276" s="342"/>
      <c r="Q276" s="342"/>
      <c r="R276" s="342"/>
      <c r="S276" s="342"/>
      <c r="T276" s="342"/>
      <c r="U276" s="342"/>
      <c r="V276" s="131">
        <f t="shared" si="57"/>
        <v>0</v>
      </c>
      <c r="W276" s="132" t="str">
        <f t="shared" si="60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343" t="s">
        <v>222</v>
      </c>
      <c r="C277" s="125" t="s">
        <v>186</v>
      </c>
      <c r="D277" s="107">
        <v>9.36</v>
      </c>
      <c r="E277" s="107"/>
      <c r="F277" s="107"/>
      <c r="G277" s="127"/>
      <c r="H277" s="351">
        <f t="shared" si="53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58"/>
        <v>0</v>
      </c>
      <c r="N277" s="129">
        <f t="shared" si="59"/>
        <v>0</v>
      </c>
      <c r="O277" s="342"/>
      <c r="P277" s="342"/>
      <c r="Q277" s="342"/>
      <c r="R277" s="342"/>
      <c r="S277" s="342"/>
      <c r="T277" s="342"/>
      <c r="U277" s="342"/>
      <c r="V277" s="131">
        <f t="shared" si="57"/>
        <v>0</v>
      </c>
      <c r="W277" s="132" t="str">
        <f t="shared" si="60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343" t="s">
        <v>393</v>
      </c>
      <c r="C278" s="183" t="s">
        <v>395</v>
      </c>
      <c r="D278" s="107">
        <v>5</v>
      </c>
      <c r="E278" s="107"/>
      <c r="F278" s="107"/>
      <c r="G278" s="127"/>
      <c r="H278" s="351">
        <f t="shared" si="53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58"/>
        <v>0</v>
      </c>
      <c r="N278" s="129">
        <f t="shared" si="59"/>
        <v>0</v>
      </c>
      <c r="O278" s="342"/>
      <c r="P278" s="342"/>
      <c r="Q278" s="342"/>
      <c r="R278" s="342"/>
      <c r="S278" s="342"/>
      <c r="T278" s="342"/>
      <c r="U278" s="3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343" t="s">
        <v>393</v>
      </c>
      <c r="C279" s="183" t="s">
        <v>402</v>
      </c>
      <c r="D279" s="107">
        <v>5</v>
      </c>
      <c r="E279" s="107"/>
      <c r="F279" s="107"/>
      <c r="G279" s="127"/>
      <c r="H279" s="351">
        <f t="shared" si="53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58"/>
        <v>0</v>
      </c>
      <c r="N279" s="129">
        <f t="shared" si="59"/>
        <v>0</v>
      </c>
      <c r="O279" s="342"/>
      <c r="P279" s="342"/>
      <c r="Q279" s="342"/>
      <c r="R279" s="342"/>
      <c r="S279" s="342"/>
      <c r="T279" s="342"/>
      <c r="U279" s="3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343" t="s">
        <v>404</v>
      </c>
      <c r="C280" s="183" t="s">
        <v>405</v>
      </c>
      <c r="D280" s="107">
        <v>5</v>
      </c>
      <c r="E280" s="107"/>
      <c r="F280" s="107"/>
      <c r="G280" s="127"/>
      <c r="H280" s="351">
        <f t="shared" si="53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58"/>
        <v>0</v>
      </c>
      <c r="N280" s="129">
        <f t="shared" si="59"/>
        <v>0</v>
      </c>
      <c r="O280" s="342"/>
      <c r="P280" s="342"/>
      <c r="Q280" s="342"/>
      <c r="R280" s="342"/>
      <c r="S280" s="342"/>
      <c r="T280" s="342"/>
      <c r="U280" s="3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343" t="s">
        <v>342</v>
      </c>
      <c r="C281" s="183" t="s">
        <v>372</v>
      </c>
      <c r="D281" s="107">
        <v>5</v>
      </c>
      <c r="E281" s="107"/>
      <c r="F281" s="107"/>
      <c r="G281" s="127"/>
      <c r="H281" s="351">
        <f t="shared" si="53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58"/>
        <v>0</v>
      </c>
      <c r="N281" s="129">
        <f t="shared" si="59"/>
        <v>0</v>
      </c>
      <c r="O281" s="342"/>
      <c r="P281" s="342"/>
      <c r="Q281" s="342"/>
      <c r="R281" s="342"/>
      <c r="S281" s="342"/>
      <c r="T281" s="342"/>
      <c r="U281" s="3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343" t="s">
        <v>343</v>
      </c>
      <c r="C282" s="125" t="s">
        <v>345</v>
      </c>
      <c r="D282" s="107">
        <v>5</v>
      </c>
      <c r="E282" s="107"/>
      <c r="F282" s="107"/>
      <c r="G282" s="127"/>
      <c r="H282" s="351">
        <f t="shared" si="53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58"/>
        <v>0</v>
      </c>
      <c r="N282" s="129">
        <f t="shared" si="59"/>
        <v>0</v>
      </c>
      <c r="O282" s="342"/>
      <c r="P282" s="342"/>
      <c r="Q282" s="342"/>
      <c r="R282" s="342"/>
      <c r="S282" s="342"/>
      <c r="T282" s="342"/>
      <c r="U282" s="3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343" t="s">
        <v>343</v>
      </c>
      <c r="C283" s="125" t="s">
        <v>347</v>
      </c>
      <c r="D283" s="107">
        <v>5</v>
      </c>
      <c r="E283" s="107"/>
      <c r="F283" s="107"/>
      <c r="G283" s="127"/>
      <c r="H283" s="351">
        <f t="shared" si="53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58"/>
        <v>0</v>
      </c>
      <c r="N283" s="129">
        <f t="shared" si="59"/>
        <v>0</v>
      </c>
      <c r="O283" s="342"/>
      <c r="P283" s="342"/>
      <c r="Q283" s="342"/>
      <c r="R283" s="342"/>
      <c r="S283" s="342"/>
      <c r="T283" s="342"/>
      <c r="U283" s="3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51">
        <f t="shared" si="53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58"/>
        <v>0</v>
      </c>
      <c r="N284" s="129">
        <f t="shared" si="59"/>
        <v>0</v>
      </c>
      <c r="O284" s="342"/>
      <c r="P284" s="342"/>
      <c r="Q284" s="342"/>
      <c r="R284" s="342"/>
      <c r="S284" s="342"/>
      <c r="T284" s="342"/>
      <c r="U284" s="3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51">
        <f t="shared" si="53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58"/>
        <v>0</v>
      </c>
      <c r="N285" s="129">
        <f t="shared" si="59"/>
        <v>0</v>
      </c>
      <c r="O285" s="342"/>
      <c r="P285" s="342"/>
      <c r="Q285" s="342"/>
      <c r="R285" s="342"/>
      <c r="S285" s="342"/>
      <c r="T285" s="342"/>
      <c r="U285" s="3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351">
        <f t="shared" si="53"/>
        <v>0</v>
      </c>
      <c r="I286" s="128"/>
      <c r="J286" s="129" t="str">
        <f t="array" ref="J286">IF(ISERROR(G286/I286),"",G286/I286)</f>
        <v/>
      </c>
      <c r="K286" s="130">
        <f t="array" ref="K286">IF(ISERROR(G286/L286),"",G286/L286)</f>
        <v>0</v>
      </c>
      <c r="L286" s="128">
        <v>24</v>
      </c>
      <c r="M286" s="108">
        <f t="shared" si="58"/>
        <v>0</v>
      </c>
      <c r="N286" s="129"/>
      <c r="O286" s="342"/>
      <c r="P286" s="342"/>
      <c r="Q286" s="342"/>
      <c r="R286" s="342"/>
      <c r="S286" s="342"/>
      <c r="T286" s="342"/>
      <c r="U286" s="3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351">
        <f t="shared" si="53"/>
        <v>0</v>
      </c>
      <c r="I287" s="128"/>
      <c r="J287" s="129"/>
      <c r="K287" s="130"/>
      <c r="L287" s="128">
        <v>24</v>
      </c>
      <c r="M287" s="108"/>
      <c r="N287" s="129"/>
      <c r="O287" s="342"/>
      <c r="P287" s="342"/>
      <c r="Q287" s="342"/>
      <c r="R287" s="342"/>
      <c r="S287" s="342"/>
      <c r="T287" s="342"/>
      <c r="U287" s="3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351">
        <f t="shared" si="53"/>
        <v>0</v>
      </c>
      <c r="I288" s="128"/>
      <c r="J288" s="129"/>
      <c r="K288" s="130"/>
      <c r="L288" s="128">
        <v>24</v>
      </c>
      <c r="M288" s="108"/>
      <c r="N288" s="129"/>
      <c r="O288" s="342"/>
      <c r="P288" s="342"/>
      <c r="Q288" s="342"/>
      <c r="R288" s="342"/>
      <c r="S288" s="342"/>
      <c r="T288" s="342"/>
      <c r="U288" s="3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351">
        <f t="shared" si="53"/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2"/>
      <c r="P289" s="342"/>
      <c r="Q289" s="342"/>
      <c r="R289" s="342"/>
      <c r="S289" s="342"/>
      <c r="T289" s="342"/>
      <c r="U289" s="342"/>
      <c r="V289" s="131">
        <f>SUM(X289:AA289)</f>
        <v>0</v>
      </c>
      <c r="W289" s="132" t="str">
        <f t="shared" ref="W289:W313" si="61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351">
        <f t="shared" si="53"/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2"/>
      <c r="P290" s="342"/>
      <c r="Q290" s="342"/>
      <c r="R290" s="342"/>
      <c r="S290" s="342"/>
      <c r="T290" s="342"/>
      <c r="U290" s="342"/>
      <c r="V290" s="131">
        <f>SUM(X290:AA290)</f>
        <v>0</v>
      </c>
      <c r="W290" s="132" t="str">
        <f t="shared" si="61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351">
        <f t="shared" si="53"/>
        <v>0</v>
      </c>
      <c r="I291" s="128"/>
      <c r="J291" s="129" t="str">
        <f t="array" ref="J291">IF(ISERROR(G291/I291),"",G291/I291)</f>
        <v/>
      </c>
      <c r="K291" s="351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2"/>
      <c r="P291" s="342"/>
      <c r="Q291" s="342"/>
      <c r="R291" s="342"/>
      <c r="S291" s="342"/>
      <c r="T291" s="342"/>
      <c r="U291" s="342"/>
      <c r="V291" s="131">
        <f>SUM(X291:AA291)</f>
        <v>0</v>
      </c>
      <c r="W291" s="132" t="str">
        <f t="shared" si="61"/>
        <v/>
      </c>
      <c r="X291" s="131"/>
      <c r="Y291" s="131"/>
      <c r="Z291" s="131"/>
      <c r="AA291" s="131"/>
    </row>
    <row r="292" spans="1:27" ht="20.100000000000001" hidden="1" customHeight="1">
      <c r="A292" s="427" t="s">
        <v>224</v>
      </c>
      <c r="B292" s="428"/>
      <c r="C292" s="349" t="s">
        <v>202</v>
      </c>
      <c r="D292" s="141"/>
      <c r="E292" s="141"/>
      <c r="F292" s="141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62">SUM(M258:M291)</f>
        <v>0</v>
      </c>
      <c r="N292" s="144">
        <f t="shared" si="62"/>
        <v>0</v>
      </c>
      <c r="O292" s="146">
        <f t="shared" si="62"/>
        <v>0</v>
      </c>
      <c r="P292" s="146">
        <f t="shared" si="62"/>
        <v>0</v>
      </c>
      <c r="Q292" s="146">
        <f t="shared" si="62"/>
        <v>0</v>
      </c>
      <c r="R292" s="146">
        <f t="shared" si="62"/>
        <v>0</v>
      </c>
      <c r="S292" s="146">
        <f t="shared" si="62"/>
        <v>0</v>
      </c>
      <c r="T292" s="146">
        <f t="shared" si="62"/>
        <v>0</v>
      </c>
      <c r="U292" s="146">
        <f t="shared" si="62"/>
        <v>0</v>
      </c>
      <c r="V292" s="147">
        <f t="shared" si="62"/>
        <v>0</v>
      </c>
      <c r="W292" s="132" t="str">
        <f t="shared" si="61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27"/>
      <c r="H293" s="351">
        <f t="shared" ref="H293:H307" si="63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7" si="64">IF(ISERROR(I293-K293),"",I293-K293)</f>
        <v>0</v>
      </c>
      <c r="N293" s="129">
        <f t="shared" ref="N293:N307" si="65">SUM(O293:U293)</f>
        <v>0</v>
      </c>
      <c r="O293" s="342"/>
      <c r="P293" s="342"/>
      <c r="Q293" s="342"/>
      <c r="R293" s="342"/>
      <c r="S293" s="342"/>
      <c r="T293" s="342"/>
      <c r="U293" s="342"/>
      <c r="V293" s="131">
        <f t="shared" ref="V293:V307" si="66">SUM(X293:AA293)</f>
        <v>0</v>
      </c>
      <c r="W293" s="132" t="str">
        <f t="shared" si="61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51">
        <f t="shared" si="63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64"/>
        <v>0</v>
      </c>
      <c r="N294" s="129">
        <f t="shared" si="65"/>
        <v>0</v>
      </c>
      <c r="O294" s="342"/>
      <c r="P294" s="342"/>
      <c r="Q294" s="342"/>
      <c r="R294" s="342"/>
      <c r="S294" s="342"/>
      <c r="T294" s="342"/>
      <c r="U294" s="342"/>
      <c r="V294" s="131">
        <f t="shared" si="66"/>
        <v>0</v>
      </c>
      <c r="W294" s="132" t="str">
        <f t="shared" si="61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51">
        <f t="shared" si="63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64"/>
        <v>0</v>
      </c>
      <c r="N295" s="129">
        <f t="shared" si="65"/>
        <v>0</v>
      </c>
      <c r="O295" s="342"/>
      <c r="P295" s="342"/>
      <c r="Q295" s="342"/>
      <c r="R295" s="342"/>
      <c r="S295" s="342"/>
      <c r="T295" s="342"/>
      <c r="U295" s="342"/>
      <c r="V295" s="131">
        <f t="shared" si="66"/>
        <v>0</v>
      </c>
      <c r="W295" s="132" t="str">
        <f t="shared" si="61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351">
        <f t="shared" si="63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64"/>
        <v>0</v>
      </c>
      <c r="N296" s="129">
        <f t="shared" si="65"/>
        <v>0</v>
      </c>
      <c r="O296" s="342"/>
      <c r="P296" s="342"/>
      <c r="Q296" s="342"/>
      <c r="R296" s="342"/>
      <c r="S296" s="342"/>
      <c r="T296" s="342"/>
      <c r="U296" s="342"/>
      <c r="V296" s="131">
        <f t="shared" si="66"/>
        <v>0</v>
      </c>
      <c r="W296" s="132" t="str">
        <f t="shared" si="61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347" t="s">
        <v>203</v>
      </c>
      <c r="D297" s="107">
        <v>5.03</v>
      </c>
      <c r="E297" s="107"/>
      <c r="F297" s="107"/>
      <c r="G297" s="127"/>
      <c r="H297" s="351">
        <f t="shared" si="63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64"/>
        <v>0</v>
      </c>
      <c r="N297" s="129">
        <f t="shared" si="65"/>
        <v>0</v>
      </c>
      <c r="O297" s="342"/>
      <c r="P297" s="342"/>
      <c r="Q297" s="342"/>
      <c r="R297" s="342"/>
      <c r="S297" s="342"/>
      <c r="T297" s="342"/>
      <c r="U297" s="342"/>
      <c r="V297" s="131">
        <f t="shared" si="66"/>
        <v>0</v>
      </c>
      <c r="W297" s="132" t="str">
        <f t="shared" si="61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351">
        <f t="shared" si="63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64"/>
        <v>0</v>
      </c>
      <c r="N298" s="129">
        <f t="shared" si="65"/>
        <v>0</v>
      </c>
      <c r="O298" s="342"/>
      <c r="P298" s="342"/>
      <c r="Q298" s="342"/>
      <c r="R298" s="342"/>
      <c r="S298" s="342"/>
      <c r="T298" s="342"/>
      <c r="U298" s="342"/>
      <c r="V298" s="131">
        <f t="shared" si="66"/>
        <v>0</v>
      </c>
      <c r="W298" s="132" t="str">
        <f t="shared" si="61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351">
        <f t="shared" si="63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64"/>
        <v>0</v>
      </c>
      <c r="N299" s="129">
        <f t="shared" si="65"/>
        <v>0</v>
      </c>
      <c r="O299" s="342"/>
      <c r="P299" s="342"/>
      <c r="Q299" s="342"/>
      <c r="R299" s="342"/>
      <c r="S299" s="342"/>
      <c r="T299" s="342"/>
      <c r="U299" s="342"/>
      <c r="V299" s="131">
        <f t="shared" si="66"/>
        <v>0</v>
      </c>
      <c r="W299" s="132" t="str">
        <f t="shared" si="61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347" t="s">
        <v>228</v>
      </c>
      <c r="D300" s="107">
        <v>5.03</v>
      </c>
      <c r="E300" s="107"/>
      <c r="F300" s="107"/>
      <c r="G300" s="127"/>
      <c r="H300" s="351">
        <f t="shared" si="63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64"/>
        <v>0</v>
      </c>
      <c r="N300" s="129">
        <f t="shared" si="65"/>
        <v>0</v>
      </c>
      <c r="O300" s="342"/>
      <c r="P300" s="342"/>
      <c r="Q300" s="342"/>
      <c r="R300" s="342"/>
      <c r="S300" s="342"/>
      <c r="T300" s="342"/>
      <c r="U300" s="342"/>
      <c r="V300" s="131">
        <f t="shared" si="66"/>
        <v>0</v>
      </c>
      <c r="W300" s="132" t="str">
        <f t="shared" si="61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347" t="s">
        <v>212</v>
      </c>
      <c r="D301" s="107">
        <v>5.03</v>
      </c>
      <c r="E301" s="107"/>
      <c r="F301" s="107"/>
      <c r="G301" s="127"/>
      <c r="H301" s="351">
        <f t="shared" si="63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64"/>
        <v/>
      </c>
      <c r="N301" s="129">
        <f t="shared" si="65"/>
        <v>0</v>
      </c>
      <c r="O301" s="342"/>
      <c r="P301" s="342"/>
      <c r="Q301" s="342"/>
      <c r="R301" s="342"/>
      <c r="S301" s="342"/>
      <c r="T301" s="342"/>
      <c r="U301" s="342"/>
      <c r="V301" s="131">
        <f t="shared" si="66"/>
        <v>0</v>
      </c>
      <c r="W301" s="132" t="str">
        <f t="shared" si="61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347" t="s">
        <v>203</v>
      </c>
      <c r="D302" s="107">
        <v>5.03</v>
      </c>
      <c r="E302" s="107"/>
      <c r="F302" s="107"/>
      <c r="G302" s="127"/>
      <c r="H302" s="351">
        <f t="shared" si="63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64"/>
        <v/>
      </c>
      <c r="N302" s="129">
        <f t="shared" si="65"/>
        <v>0</v>
      </c>
      <c r="O302" s="342"/>
      <c r="P302" s="342"/>
      <c r="Q302" s="342"/>
      <c r="R302" s="342"/>
      <c r="S302" s="342"/>
      <c r="T302" s="342"/>
      <c r="U302" s="342"/>
      <c r="V302" s="131">
        <f t="shared" si="66"/>
        <v>0</v>
      </c>
      <c r="W302" s="132" t="str">
        <f t="shared" si="61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347" t="s">
        <v>186</v>
      </c>
      <c r="D303" s="107">
        <v>5.03</v>
      </c>
      <c r="E303" s="107"/>
      <c r="F303" s="107"/>
      <c r="G303" s="127"/>
      <c r="H303" s="351">
        <f t="shared" si="63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64"/>
        <v/>
      </c>
      <c r="N303" s="129">
        <f t="shared" si="65"/>
        <v>0</v>
      </c>
      <c r="O303" s="342"/>
      <c r="P303" s="342"/>
      <c r="Q303" s="342"/>
      <c r="R303" s="342"/>
      <c r="S303" s="342"/>
      <c r="T303" s="342"/>
      <c r="U303" s="342"/>
      <c r="V303" s="131">
        <f t="shared" si="66"/>
        <v>0</v>
      </c>
      <c r="W303" s="132" t="str">
        <f t="shared" si="61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347" t="s">
        <v>228</v>
      </c>
      <c r="D304" s="107">
        <v>5.03</v>
      </c>
      <c r="E304" s="107"/>
      <c r="F304" s="107"/>
      <c r="G304" s="127"/>
      <c r="H304" s="351">
        <f t="shared" si="63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64"/>
        <v/>
      </c>
      <c r="N304" s="129">
        <f t="shared" si="65"/>
        <v>0</v>
      </c>
      <c r="O304" s="342"/>
      <c r="P304" s="342"/>
      <c r="Q304" s="342"/>
      <c r="R304" s="342"/>
      <c r="S304" s="342"/>
      <c r="T304" s="342"/>
      <c r="U304" s="342"/>
      <c r="V304" s="131">
        <f t="shared" si="66"/>
        <v>0</v>
      </c>
      <c r="W304" s="132" t="str">
        <f t="shared" si="61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347" t="s">
        <v>199</v>
      </c>
      <c r="D305" s="107">
        <v>5.03</v>
      </c>
      <c r="E305" s="107"/>
      <c r="F305" s="107"/>
      <c r="G305" s="127"/>
      <c r="H305" s="351">
        <f t="shared" si="63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64"/>
        <v/>
      </c>
      <c r="N305" s="129">
        <f t="shared" si="65"/>
        <v>0</v>
      </c>
      <c r="O305" s="342"/>
      <c r="P305" s="342"/>
      <c r="Q305" s="342"/>
      <c r="R305" s="342"/>
      <c r="S305" s="342"/>
      <c r="T305" s="342"/>
      <c r="U305" s="342"/>
      <c r="V305" s="131">
        <f t="shared" si="66"/>
        <v>0</v>
      </c>
      <c r="W305" s="132" t="str">
        <f t="shared" si="61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51">
        <f t="shared" si="63"/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 t="shared" si="64"/>
        <v>0</v>
      </c>
      <c r="N306" s="129">
        <f t="shared" si="65"/>
        <v>0</v>
      </c>
      <c r="O306" s="342"/>
      <c r="P306" s="342"/>
      <c r="Q306" s="342"/>
      <c r="R306" s="342"/>
      <c r="S306" s="342"/>
      <c r="T306" s="342"/>
      <c r="U306" s="342"/>
      <c r="V306" s="131">
        <f t="shared" si="66"/>
        <v>0</v>
      </c>
      <c r="W306" s="132" t="str">
        <f t="shared" si="61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51">
        <f t="shared" si="63"/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 t="shared" si="64"/>
        <v>0</v>
      </c>
      <c r="N307" s="129">
        <f t="shared" si="65"/>
        <v>0</v>
      </c>
      <c r="O307" s="342"/>
      <c r="P307" s="342"/>
      <c r="Q307" s="342"/>
      <c r="R307" s="342"/>
      <c r="S307" s="342"/>
      <c r="T307" s="342"/>
      <c r="U307" s="342"/>
      <c r="V307" s="131">
        <f t="shared" si="66"/>
        <v>0</v>
      </c>
      <c r="W307" s="132" t="str">
        <f t="shared" si="61"/>
        <v/>
      </c>
      <c r="X307" s="131"/>
      <c r="Y307" s="131"/>
      <c r="Z307" s="131"/>
      <c r="AA307" s="131"/>
    </row>
    <row r="308" spans="1:27" ht="20.100000000000001" hidden="1" customHeight="1">
      <c r="A308" s="427" t="s">
        <v>231</v>
      </c>
      <c r="B308" s="428"/>
      <c r="C308" s="349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1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51">
        <f t="shared" ref="H309:H318" si="67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6" si="68">IF(ISERROR(I309-K309),"",I309-K309)</f>
        <v>0</v>
      </c>
      <c r="N309" s="129">
        <f>SUM(O309:U309)</f>
        <v>0</v>
      </c>
      <c r="O309" s="342"/>
      <c r="P309" s="342"/>
      <c r="Q309" s="342"/>
      <c r="R309" s="342"/>
      <c r="S309" s="342"/>
      <c r="T309" s="342"/>
      <c r="U309" s="342"/>
      <c r="V309" s="131">
        <f>SUM(X309:AA309)</f>
        <v>0</v>
      </c>
      <c r="W309" s="132" t="str">
        <f t="shared" si="61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51">
        <f t="shared" si="67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68"/>
        <v>0</v>
      </c>
      <c r="N310" s="129">
        <f>SUM(O310:U310)</f>
        <v>0</v>
      </c>
      <c r="O310" s="342"/>
      <c r="P310" s="342"/>
      <c r="Q310" s="342"/>
      <c r="R310" s="342"/>
      <c r="S310" s="342"/>
      <c r="T310" s="342"/>
      <c r="U310" s="342"/>
      <c r="V310" s="131">
        <f>SUM(X310:AA310)</f>
        <v>0</v>
      </c>
      <c r="W310" s="132" t="str">
        <f t="shared" si="61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51">
        <f t="shared" si="67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68"/>
        <v>0</v>
      </c>
      <c r="N311" s="129">
        <f>SUM(O311:U311)</f>
        <v>0</v>
      </c>
      <c r="O311" s="342"/>
      <c r="P311" s="342"/>
      <c r="Q311" s="342"/>
      <c r="R311" s="342"/>
      <c r="S311" s="342"/>
      <c r="T311" s="342"/>
      <c r="U311" s="342"/>
      <c r="V311" s="131">
        <f>SUM(X311:AA311)</f>
        <v>0</v>
      </c>
      <c r="W311" s="132" t="str">
        <f t="shared" si="61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51">
        <f t="shared" si="67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68"/>
        <v>0</v>
      </c>
      <c r="N312" s="129">
        <f>SUM(O312:U312)</f>
        <v>0</v>
      </c>
      <c r="O312" s="342"/>
      <c r="P312" s="342"/>
      <c r="Q312" s="342"/>
      <c r="R312" s="342"/>
      <c r="S312" s="342"/>
      <c r="T312" s="342"/>
      <c r="U312" s="342"/>
      <c r="V312" s="131">
        <f>SUM(X312:AA312)</f>
        <v>0</v>
      </c>
      <c r="W312" s="132" t="str">
        <f t="shared" si="61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51">
        <f t="shared" si="67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68"/>
        <v>0</v>
      </c>
      <c r="N313" s="129">
        <f>SUM(O313:U313)</f>
        <v>0</v>
      </c>
      <c r="O313" s="342"/>
      <c r="P313" s="342"/>
      <c r="Q313" s="342"/>
      <c r="R313" s="342"/>
      <c r="S313" s="342"/>
      <c r="T313" s="342"/>
      <c r="U313" s="342"/>
      <c r="V313" s="131">
        <f>SUM(X313:AA313)</f>
        <v>0</v>
      </c>
      <c r="W313" s="132" t="str">
        <f t="shared" si="61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351">
        <f t="shared" si="67"/>
        <v>0</v>
      </c>
      <c r="I314" s="128"/>
      <c r="J314" s="129" t="str">
        <f t="array" ref="J314">IF(ISERROR(G314/I314),"",G314/I314)</f>
        <v/>
      </c>
      <c r="K314" s="130">
        <f t="array" ref="K314">IF(ISERROR(G314/L314),"",G314/L314)</f>
        <v>0</v>
      </c>
      <c r="L314" s="128">
        <v>13.5</v>
      </c>
      <c r="M314" s="108">
        <f t="shared" si="68"/>
        <v>0</v>
      </c>
      <c r="N314" s="129"/>
      <c r="O314" s="342"/>
      <c r="P314" s="342"/>
      <c r="Q314" s="342"/>
      <c r="R314" s="342"/>
      <c r="S314" s="342"/>
      <c r="T314" s="342"/>
      <c r="U314" s="34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351">
        <f t="shared" si="67"/>
        <v>0</v>
      </c>
      <c r="I315" s="128"/>
      <c r="J315" s="129" t="str">
        <f t="array" ref="J315">IF(ISERROR(G315/I315),"",G315/I315)</f>
        <v/>
      </c>
      <c r="K315" s="130">
        <f t="array" ref="K315">IF(ISERROR(G315/L315),"",G315/L315)</f>
        <v>0</v>
      </c>
      <c r="L315" s="128">
        <v>13.5</v>
      </c>
      <c r="M315" s="108">
        <f t="shared" si="68"/>
        <v>0</v>
      </c>
      <c r="N315" s="129"/>
      <c r="O315" s="342"/>
      <c r="P315" s="342"/>
      <c r="Q315" s="342"/>
      <c r="R315" s="342"/>
      <c r="S315" s="342"/>
      <c r="T315" s="342"/>
      <c r="U315" s="3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351">
        <f t="shared" si="67"/>
        <v>0</v>
      </c>
      <c r="I316" s="128"/>
      <c r="J316" s="129" t="str">
        <f t="array" ref="J316">IF(ISERROR(G316/I316),"",G316/I316)</f>
        <v/>
      </c>
      <c r="K316" s="130">
        <f t="array" ref="K316">IF(ISERROR(G316/L316),"",G316/L316)</f>
        <v>0</v>
      </c>
      <c r="L316" s="128">
        <v>13.5</v>
      </c>
      <c r="M316" s="108">
        <f t="shared" si="68"/>
        <v>0</v>
      </c>
      <c r="N316" s="129"/>
      <c r="O316" s="342"/>
      <c r="P316" s="342"/>
      <c r="Q316" s="342"/>
      <c r="R316" s="342"/>
      <c r="S316" s="342"/>
      <c r="T316" s="342"/>
      <c r="U316" s="3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53">
        <f t="shared" si="67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51">
        <f t="shared" si="67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>IF(ISERROR(I318-K318),"",I318-K318)</f>
        <v>0</v>
      </c>
      <c r="N318" s="129">
        <f>SUM(O318:U318)</f>
        <v>0</v>
      </c>
      <c r="O318" s="342"/>
      <c r="P318" s="342"/>
      <c r="Q318" s="342"/>
      <c r="R318" s="342"/>
      <c r="S318" s="342"/>
      <c r="T318" s="342"/>
      <c r="U318" s="342"/>
      <c r="V318" s="131">
        <f>SUM(X318:AA318)</f>
        <v>0</v>
      </c>
      <c r="W318" s="132" t="str">
        <f t="shared" ref="W318:W323" si="69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27" t="s">
        <v>234</v>
      </c>
      <c r="B319" s="428"/>
      <c r="C319" s="349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69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341"/>
      <c r="D320" s="107">
        <v>3.65</v>
      </c>
      <c r="E320" s="107"/>
      <c r="F320" s="105"/>
      <c r="G320" s="127"/>
      <c r="H320" s="351">
        <f t="shared" ref="H320:H333" si="70">D320*G320</f>
        <v>0</v>
      </c>
      <c r="I320" s="128"/>
      <c r="J320" s="129" t="str">
        <f t="array" ref="J320">IF(ISERROR(G320/I320),"",G320/I320)</f>
        <v/>
      </c>
      <c r="K320" s="351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2"/>
      <c r="P320" s="342"/>
      <c r="Q320" s="342"/>
      <c r="R320" s="342"/>
      <c r="S320" s="342"/>
      <c r="T320" s="342"/>
      <c r="U320" s="342"/>
      <c r="V320" s="131">
        <f>SUM(X320:AA320)</f>
        <v>0</v>
      </c>
      <c r="W320" s="132" t="str">
        <f t="shared" si="69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341"/>
      <c r="D321" s="107">
        <v>6.58</v>
      </c>
      <c r="E321" s="107"/>
      <c r="F321" s="107"/>
      <c r="G321" s="127"/>
      <c r="H321" s="351">
        <f t="shared" si="70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2"/>
      <c r="P321" s="342"/>
      <c r="Q321" s="342"/>
      <c r="R321" s="342"/>
      <c r="S321" s="342"/>
      <c r="T321" s="342"/>
      <c r="U321" s="342"/>
      <c r="V321" s="131">
        <f>SUM(X321:AA321)</f>
        <v>0</v>
      </c>
      <c r="W321" s="132" t="str">
        <f t="shared" si="69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341"/>
      <c r="D322" s="107">
        <v>7.8</v>
      </c>
      <c r="E322" s="107"/>
      <c r="F322" s="107"/>
      <c r="G322" s="127"/>
      <c r="H322" s="351">
        <f t="shared" si="70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2"/>
      <c r="P322" s="342"/>
      <c r="Q322" s="342"/>
      <c r="R322" s="342"/>
      <c r="S322" s="342"/>
      <c r="T322" s="342"/>
      <c r="U322" s="342"/>
      <c r="V322" s="131">
        <f>SUM(X322:AA322)</f>
        <v>0</v>
      </c>
      <c r="W322" s="132" t="str">
        <f t="shared" si="69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341"/>
      <c r="D323" s="107">
        <v>4.4000000000000004</v>
      </c>
      <c r="E323" s="107"/>
      <c r="F323" s="107"/>
      <c r="G323" s="127"/>
      <c r="H323" s="351">
        <f t="shared" si="70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2"/>
      <c r="P323" s="342"/>
      <c r="Q323" s="342"/>
      <c r="R323" s="342"/>
      <c r="S323" s="342"/>
      <c r="T323" s="342"/>
      <c r="U323" s="342"/>
      <c r="V323" s="131">
        <f>SUM(X323:AA323)</f>
        <v>0</v>
      </c>
      <c r="W323" s="132" t="str">
        <f t="shared" si="69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341"/>
      <c r="D324" s="107"/>
      <c r="E324" s="107"/>
      <c r="F324" s="107"/>
      <c r="G324" s="127"/>
      <c r="H324" s="351">
        <f t="shared" si="70"/>
        <v>0</v>
      </c>
      <c r="I324" s="128"/>
      <c r="J324" s="129"/>
      <c r="K324" s="130"/>
      <c r="L324" s="128">
        <v>6</v>
      </c>
      <c r="M324" s="108"/>
      <c r="N324" s="129"/>
      <c r="O324" s="342"/>
      <c r="P324" s="342"/>
      <c r="Q324" s="342"/>
      <c r="R324" s="342"/>
      <c r="S324" s="342"/>
      <c r="T324" s="342"/>
      <c r="U324" s="3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341" t="s">
        <v>239</v>
      </c>
      <c r="C325" s="341" t="s">
        <v>179</v>
      </c>
      <c r="D325" s="107">
        <v>6.04</v>
      </c>
      <c r="E325" s="107"/>
      <c r="F325" s="107"/>
      <c r="G325" s="127"/>
      <c r="H325" s="351">
        <f t="shared" si="70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2"/>
      <c r="P325" s="342"/>
      <c r="Q325" s="342"/>
      <c r="R325" s="342"/>
      <c r="S325" s="342"/>
      <c r="T325" s="342"/>
      <c r="U325" s="3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341" t="s">
        <v>239</v>
      </c>
      <c r="C326" s="341" t="s">
        <v>186</v>
      </c>
      <c r="D326" s="107">
        <v>6.04</v>
      </c>
      <c r="E326" s="107"/>
      <c r="F326" s="107"/>
      <c r="G326" s="127"/>
      <c r="H326" s="351">
        <f t="shared" si="70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2"/>
      <c r="P326" s="342"/>
      <c r="Q326" s="342"/>
      <c r="R326" s="342"/>
      <c r="S326" s="342"/>
      <c r="T326" s="342"/>
      <c r="U326" s="3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341" t="s">
        <v>440</v>
      </c>
      <c r="C327" s="341" t="s">
        <v>179</v>
      </c>
      <c r="D327" s="107">
        <v>6</v>
      </c>
      <c r="E327" s="107"/>
      <c r="F327" s="107"/>
      <c r="G327" s="127"/>
      <c r="H327" s="351">
        <f t="shared" si="70"/>
        <v>0</v>
      </c>
      <c r="I327" s="128"/>
      <c r="J327" s="129"/>
      <c r="K327" s="130"/>
      <c r="L327" s="128"/>
      <c r="M327" s="108"/>
      <c r="N327" s="129"/>
      <c r="O327" s="342"/>
      <c r="P327" s="342"/>
      <c r="Q327" s="342"/>
      <c r="R327" s="342"/>
      <c r="S327" s="342"/>
      <c r="T327" s="342"/>
      <c r="U327" s="3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341" t="s">
        <v>440</v>
      </c>
      <c r="C328" s="341" t="s">
        <v>60</v>
      </c>
      <c r="D328" s="107">
        <v>6</v>
      </c>
      <c r="E328" s="107"/>
      <c r="F328" s="107"/>
      <c r="G328" s="127"/>
      <c r="H328" s="351">
        <f t="shared" si="70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2"/>
      <c r="P328" s="342"/>
      <c r="Q328" s="342"/>
      <c r="R328" s="342"/>
      <c r="S328" s="342"/>
      <c r="T328" s="342"/>
      <c r="U328" s="3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343" t="s">
        <v>240</v>
      </c>
      <c r="C329" s="125"/>
      <c r="D329" s="107">
        <v>7.3</v>
      </c>
      <c r="E329" s="107"/>
      <c r="F329" s="107"/>
      <c r="G329" s="127"/>
      <c r="H329" s="351">
        <f t="shared" si="70"/>
        <v>0</v>
      </c>
      <c r="I329" s="128"/>
      <c r="J329" s="129"/>
      <c r="K329" s="130"/>
      <c r="L329" s="128"/>
      <c r="M329" s="108"/>
      <c r="N329" s="129"/>
      <c r="O329" s="342"/>
      <c r="P329" s="342"/>
      <c r="Q329" s="342"/>
      <c r="R329" s="342"/>
      <c r="S329" s="342"/>
      <c r="T329" s="342"/>
      <c r="U329" s="34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343" t="s">
        <v>241</v>
      </c>
      <c r="C330" s="125"/>
      <c r="D330" s="107">
        <f>78*120/1000</f>
        <v>9.36</v>
      </c>
      <c r="E330" s="107"/>
      <c r="F330" s="107"/>
      <c r="G330" s="127"/>
      <c r="H330" s="351">
        <f t="shared" si="70"/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2"/>
      <c r="P330" s="342"/>
      <c r="Q330" s="342"/>
      <c r="R330" s="342"/>
      <c r="S330" s="342"/>
      <c r="T330" s="342"/>
      <c r="U330" s="34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343" t="s">
        <v>242</v>
      </c>
      <c r="C331" s="125"/>
      <c r="D331" s="107">
        <v>4.5</v>
      </c>
      <c r="E331" s="107"/>
      <c r="F331" s="107"/>
      <c r="G331" s="127"/>
      <c r="H331" s="351">
        <f t="shared" si="70"/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2"/>
      <c r="P331" s="342"/>
      <c r="Q331" s="342"/>
      <c r="R331" s="342"/>
      <c r="S331" s="342"/>
      <c r="T331" s="342"/>
      <c r="U331" s="3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343" t="s">
        <v>243</v>
      </c>
      <c r="C332" s="125"/>
      <c r="D332" s="107">
        <v>4.5</v>
      </c>
      <c r="E332" s="107"/>
      <c r="F332" s="107"/>
      <c r="G332" s="127"/>
      <c r="H332" s="351">
        <f t="shared" si="70"/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2"/>
      <c r="P332" s="342"/>
      <c r="Q332" s="342"/>
      <c r="R332" s="342"/>
      <c r="S332" s="342"/>
      <c r="T332" s="342"/>
      <c r="U332" s="3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351">
        <f t="shared" si="70"/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2"/>
      <c r="P333" s="342"/>
      <c r="Q333" s="342"/>
      <c r="R333" s="342"/>
      <c r="S333" s="342"/>
      <c r="T333" s="342"/>
      <c r="U333" s="34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27" t="s">
        <v>244</v>
      </c>
      <c r="B334" s="428"/>
      <c r="C334" s="349" t="s">
        <v>202</v>
      </c>
      <c r="D334" s="141"/>
      <c r="E334" s="141"/>
      <c r="F334" s="141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71">SUM(M320:M330)</f>
        <v>0</v>
      </c>
      <c r="N334" s="144">
        <f t="shared" si="71"/>
        <v>0</v>
      </c>
      <c r="O334" s="146">
        <f t="shared" si="71"/>
        <v>0</v>
      </c>
      <c r="P334" s="146">
        <f t="shared" si="71"/>
        <v>0</v>
      </c>
      <c r="Q334" s="146">
        <f t="shared" si="71"/>
        <v>0</v>
      </c>
      <c r="R334" s="146">
        <f t="shared" si="71"/>
        <v>0</v>
      </c>
      <c r="S334" s="146">
        <f t="shared" si="71"/>
        <v>0</v>
      </c>
      <c r="T334" s="146">
        <f t="shared" si="71"/>
        <v>0</v>
      </c>
      <c r="U334" s="146">
        <f t="shared" si="71"/>
        <v>0</v>
      </c>
      <c r="V334" s="147">
        <f t="shared" si="71"/>
        <v>0</v>
      </c>
      <c r="W334" s="132">
        <f t="shared" si="71"/>
        <v>0</v>
      </c>
      <c r="X334" s="147">
        <f t="shared" si="71"/>
        <v>0</v>
      </c>
      <c r="Y334" s="147">
        <f t="shared" si="71"/>
        <v>0</v>
      </c>
      <c r="Z334" s="147">
        <f t="shared" si="71"/>
        <v>0</v>
      </c>
      <c r="AA334" s="147">
        <f t="shared" si="71"/>
        <v>0</v>
      </c>
    </row>
    <row r="335" spans="1:27" ht="20.100000000000001" customHeight="1">
      <c r="A335" s="429" t="s">
        <v>246</v>
      </c>
      <c r="B335" s="430"/>
      <c r="C335" s="430"/>
      <c r="D335" s="430"/>
      <c r="E335" s="430"/>
      <c r="F335" s="431"/>
      <c r="G335" s="152">
        <f>SUM(G199,G257,G292,G308,G319,G334)</f>
        <v>555</v>
      </c>
      <c r="H335" s="152">
        <f>SUM(H199,H257,H292,H308,H319,H334)</f>
        <v>2791.65</v>
      </c>
      <c r="I335" s="152">
        <f>SUM(I199,I257,I292,I308,I319,I334)</f>
        <v>34</v>
      </c>
      <c r="J335" s="153">
        <f t="array" ref="J335">IF(ISERROR(G335/I335),"",G335/I335)</f>
        <v>16.323529411764707</v>
      </c>
      <c r="K335" s="152">
        <f>SUM(K199,K257,K292,K308,K319,K334)</f>
        <v>27.75</v>
      </c>
      <c r="L335" s="153">
        <f>IF(ISERROR(G335/K335),"",G335/K335)</f>
        <v>20</v>
      </c>
      <c r="M335" s="152">
        <f t="shared" ref="M335:AA335" si="72">SUM(M199,M257,M292,M308,M319,M334)</f>
        <v>6.25</v>
      </c>
      <c r="N335" s="152">
        <f t="shared" si="72"/>
        <v>0</v>
      </c>
      <c r="O335" s="152">
        <f t="shared" si="72"/>
        <v>0</v>
      </c>
      <c r="P335" s="152">
        <f t="shared" si="72"/>
        <v>0</v>
      </c>
      <c r="Q335" s="152">
        <f t="shared" si="72"/>
        <v>0</v>
      </c>
      <c r="R335" s="152">
        <f t="shared" si="72"/>
        <v>0</v>
      </c>
      <c r="S335" s="152">
        <f t="shared" si="72"/>
        <v>0</v>
      </c>
      <c r="T335" s="152">
        <f t="shared" si="72"/>
        <v>0</v>
      </c>
      <c r="U335" s="152">
        <f t="shared" si="72"/>
        <v>0</v>
      </c>
      <c r="V335" s="152">
        <f t="shared" si="72"/>
        <v>0</v>
      </c>
      <c r="W335" s="152">
        <f t="shared" si="72"/>
        <v>0</v>
      </c>
      <c r="X335" s="152">
        <f t="shared" si="72"/>
        <v>0</v>
      </c>
      <c r="Y335" s="152">
        <f t="shared" si="72"/>
        <v>0</v>
      </c>
      <c r="Z335" s="152">
        <f t="shared" si="72"/>
        <v>0</v>
      </c>
      <c r="AA335" s="152">
        <f t="shared" si="72"/>
        <v>0</v>
      </c>
    </row>
    <row r="336" spans="1:27" ht="20.100000000000001" customHeight="1">
      <c r="A336" s="432" t="s">
        <v>471</v>
      </c>
      <c r="B336" s="348" t="s">
        <v>247</v>
      </c>
      <c r="C336" s="415" t="s">
        <v>248</v>
      </c>
      <c r="D336" s="416"/>
      <c r="E336" s="423" t="s">
        <v>249</v>
      </c>
      <c r="F336" s="423"/>
      <c r="G336" s="393" t="s">
        <v>250</v>
      </c>
      <c r="H336" s="393"/>
      <c r="I336" s="423" t="s">
        <v>251</v>
      </c>
      <c r="J336" s="423"/>
      <c r="K336" s="423" t="s">
        <v>252</v>
      </c>
      <c r="L336" s="423"/>
      <c r="M336" s="423" t="s">
        <v>253</v>
      </c>
      <c r="N336" s="423"/>
      <c r="O336" s="423" t="s">
        <v>254</v>
      </c>
      <c r="P336" s="393" t="s">
        <v>255</v>
      </c>
      <c r="Q336" s="393"/>
      <c r="R336" s="393" t="s">
        <v>252</v>
      </c>
      <c r="S336" s="393"/>
      <c r="T336" s="393" t="s">
        <v>256</v>
      </c>
      <c r="U336" s="393"/>
      <c r="V336" s="393" t="s">
        <v>257</v>
      </c>
      <c r="W336" s="393"/>
      <c r="X336" s="393" t="s">
        <v>252</v>
      </c>
      <c r="Y336" s="393"/>
      <c r="Z336" s="393" t="s">
        <v>256</v>
      </c>
      <c r="AA336" s="393"/>
    </row>
    <row r="337" spans="1:27" ht="20.100000000000001" customHeight="1">
      <c r="A337" s="433"/>
      <c r="B337" s="348" t="s">
        <v>258</v>
      </c>
      <c r="C337" s="458">
        <v>1</v>
      </c>
      <c r="D337" s="459"/>
      <c r="E337" s="426">
        <f>C337*11</f>
        <v>11</v>
      </c>
      <c r="F337" s="426"/>
      <c r="G337" s="393">
        <v>1</v>
      </c>
      <c r="H337" s="393"/>
      <c r="I337" s="426">
        <f>G337*11</f>
        <v>11</v>
      </c>
      <c r="J337" s="426"/>
      <c r="K337" s="426">
        <f>E337-I337</f>
        <v>0</v>
      </c>
      <c r="L337" s="426"/>
      <c r="M337" s="424">
        <f>IF(ISERROR(K337/E337),"",K337/E337)</f>
        <v>0</v>
      </c>
      <c r="N337" s="424"/>
      <c r="O337" s="423"/>
      <c r="P337" s="393" t="s">
        <v>201</v>
      </c>
      <c r="Q337" s="393"/>
      <c r="R337" s="422">
        <f>SUM(O199:U199)</f>
        <v>0</v>
      </c>
      <c r="S337" s="422"/>
      <c r="T337" s="417" t="str">
        <f t="array" ref="T337">IF(ISERROR(R337/R344),"",R337/R344)</f>
        <v/>
      </c>
      <c r="U337" s="417"/>
      <c r="V337" s="393" t="s">
        <v>259</v>
      </c>
      <c r="W337" s="393"/>
      <c r="X337" s="394">
        <f>SUM(P198,P256,P291,P307,P318,P333)</f>
        <v>0</v>
      </c>
      <c r="Y337" s="395"/>
      <c r="Z337" s="417" t="str">
        <f t="array" ref="Z337">IF(ISERROR(X337/X344),"",X337/X344)</f>
        <v/>
      </c>
      <c r="AA337" s="417"/>
    </row>
    <row r="338" spans="1:27" ht="20.100000000000001" customHeight="1">
      <c r="A338" s="433"/>
      <c r="B338" s="348" t="s">
        <v>260</v>
      </c>
      <c r="C338" s="415">
        <v>0</v>
      </c>
      <c r="D338" s="416"/>
      <c r="E338" s="426">
        <f>C338*11</f>
        <v>0</v>
      </c>
      <c r="F338" s="426"/>
      <c r="G338" s="393">
        <v>0</v>
      </c>
      <c r="H338" s="393"/>
      <c r="I338" s="426">
        <f>G338*11</f>
        <v>0</v>
      </c>
      <c r="J338" s="426"/>
      <c r="K338" s="426">
        <f>E338-I338</f>
        <v>0</v>
      </c>
      <c r="L338" s="426"/>
      <c r="M338" s="424" t="str">
        <f>IF(ISERROR(K338/E338),"",K338/E338)</f>
        <v/>
      </c>
      <c r="N338" s="424"/>
      <c r="O338" s="423"/>
      <c r="P338" s="393" t="s">
        <v>216</v>
      </c>
      <c r="Q338" s="393"/>
      <c r="R338" s="422">
        <f>SUM(O257:U257)</f>
        <v>0</v>
      </c>
      <c r="S338" s="422"/>
      <c r="T338" s="417" t="str">
        <f>IF(ISERROR(R338/R344),"",R338/R344)</f>
        <v/>
      </c>
      <c r="U338" s="417"/>
      <c r="V338" s="393" t="s">
        <v>261</v>
      </c>
      <c r="W338" s="393"/>
      <c r="X338" s="394">
        <f>SUM(P199,P257,P292,P308,P319,P334)</f>
        <v>0</v>
      </c>
      <c r="Y338" s="395"/>
      <c r="Z338" s="417" t="str">
        <f>IF(ISERROR(X338/X344),"",X338/X344)</f>
        <v/>
      </c>
      <c r="AA338" s="417"/>
    </row>
    <row r="339" spans="1:27" ht="20.100000000000001" customHeight="1">
      <c r="A339" s="433"/>
      <c r="B339" s="348" t="s">
        <v>262</v>
      </c>
      <c r="C339" s="415">
        <v>0</v>
      </c>
      <c r="D339" s="416"/>
      <c r="E339" s="426">
        <f>C339*8</f>
        <v>0</v>
      </c>
      <c r="F339" s="426"/>
      <c r="G339" s="393">
        <v>1</v>
      </c>
      <c r="H339" s="393"/>
      <c r="I339" s="426">
        <f>G339*8</f>
        <v>8</v>
      </c>
      <c r="J339" s="426"/>
      <c r="K339" s="426">
        <f>E339-I339</f>
        <v>-8</v>
      </c>
      <c r="L339" s="426"/>
      <c r="M339" s="424" t="str">
        <f>IF(ISERROR(K339/E339),"",K339/E339)</f>
        <v/>
      </c>
      <c r="N339" s="424"/>
      <c r="O339" s="423"/>
      <c r="P339" s="393" t="s">
        <v>224</v>
      </c>
      <c r="Q339" s="393"/>
      <c r="R339" s="422">
        <f>SUM(O292:U292)</f>
        <v>0</v>
      </c>
      <c r="S339" s="422"/>
      <c r="T339" s="417" t="str">
        <f>IF(ISERROR(R339/R344),"",R339/R344)</f>
        <v/>
      </c>
      <c r="U339" s="417"/>
      <c r="V339" s="393" t="s">
        <v>263</v>
      </c>
      <c r="W339" s="393"/>
      <c r="X339" s="394">
        <f>SUM(P200,P258,P293,P309,P320,P335)</f>
        <v>0</v>
      </c>
      <c r="Y339" s="395"/>
      <c r="Z339" s="417" t="str">
        <f>IF(ISERROR(X339/X344),"",X339/X344)</f>
        <v/>
      </c>
      <c r="AA339" s="417"/>
    </row>
    <row r="340" spans="1:27" ht="20.100000000000001" customHeight="1">
      <c r="A340" s="433"/>
      <c r="B340" s="348" t="s">
        <v>264</v>
      </c>
      <c r="C340" s="415">
        <v>1</v>
      </c>
      <c r="D340" s="416"/>
      <c r="E340" s="426">
        <f>C340*11</f>
        <v>11</v>
      </c>
      <c r="F340" s="426"/>
      <c r="G340" s="393">
        <v>1</v>
      </c>
      <c r="H340" s="393"/>
      <c r="I340" s="426">
        <f>G340*11</f>
        <v>11</v>
      </c>
      <c r="J340" s="426"/>
      <c r="K340" s="426">
        <f>E340-I340</f>
        <v>0</v>
      </c>
      <c r="L340" s="426"/>
      <c r="M340" s="424">
        <f>IF(ISERROR(K340/E340),"",K340/E340)</f>
        <v>0</v>
      </c>
      <c r="N340" s="424"/>
      <c r="O340" s="423"/>
      <c r="P340" s="393" t="s">
        <v>231</v>
      </c>
      <c r="Q340" s="393"/>
      <c r="R340" s="422">
        <f>SUM(O308:U308)</f>
        <v>0</v>
      </c>
      <c r="S340" s="422"/>
      <c r="T340" s="417" t="str">
        <f>IF(ISERROR(R340/R344),"",R340/R344)</f>
        <v/>
      </c>
      <c r="U340" s="417"/>
      <c r="V340" s="393" t="s">
        <v>265</v>
      </c>
      <c r="W340" s="393"/>
      <c r="X340" s="394">
        <f>SUM(P202,P259,P294,P310,P321,P336)</f>
        <v>0</v>
      </c>
      <c r="Y340" s="395"/>
      <c r="Z340" s="417" t="str">
        <f>IF(ISERROR(X340/X344),"",X340/X344)</f>
        <v/>
      </c>
      <c r="AA340" s="417"/>
    </row>
    <row r="341" spans="1:27" ht="20.100000000000001" customHeight="1">
      <c r="A341" s="434"/>
      <c r="B341" s="348" t="s">
        <v>266</v>
      </c>
      <c r="C341" s="425">
        <f>SUM(C337:D340)</f>
        <v>2</v>
      </c>
      <c r="D341" s="399"/>
      <c r="E341" s="426">
        <f>SUM(E337:F340)</f>
        <v>22</v>
      </c>
      <c r="F341" s="426"/>
      <c r="G341" s="393">
        <f>SUM(G337:H340)</f>
        <v>3</v>
      </c>
      <c r="H341" s="393"/>
      <c r="I341" s="426">
        <f>SUM(I337:J340)</f>
        <v>30</v>
      </c>
      <c r="J341" s="426"/>
      <c r="K341" s="426">
        <f>SUM(K337:L340)</f>
        <v>-8</v>
      </c>
      <c r="L341" s="426"/>
      <c r="M341" s="424">
        <f>IF(ISERROR(K341/E341),"",K341/E341)</f>
        <v>-0.36363636363636365</v>
      </c>
      <c r="N341" s="424"/>
      <c r="O341" s="423"/>
      <c r="P341" s="393" t="s">
        <v>234</v>
      </c>
      <c r="Q341" s="393"/>
      <c r="R341" s="422">
        <f>SUM(O319:U319)</f>
        <v>0</v>
      </c>
      <c r="S341" s="422"/>
      <c r="T341" s="417" t="str">
        <f>IF(ISERROR(R341/R344),"",R341/R344)</f>
        <v/>
      </c>
      <c r="U341" s="417"/>
      <c r="V341" s="393" t="s">
        <v>267</v>
      </c>
      <c r="W341" s="393"/>
      <c r="X341" s="394">
        <f>SUM(P203,P260,P295,P311,P322,P337)</f>
        <v>0</v>
      </c>
      <c r="Y341" s="395"/>
      <c r="Z341" s="417" t="str">
        <f>IF(ISERROR(X341/X344),"",X341/X344)</f>
        <v/>
      </c>
      <c r="AA341" s="417"/>
    </row>
    <row r="342" spans="1:27" ht="20.100000000000001" customHeight="1">
      <c r="A342" s="269" t="s">
        <v>472</v>
      </c>
      <c r="B342" s="348">
        <f>G335</f>
        <v>555</v>
      </c>
      <c r="C342" s="403" t="s">
        <v>269</v>
      </c>
      <c r="D342" s="402"/>
      <c r="E342" s="393">
        <f>H335</f>
        <v>2791.65</v>
      </c>
      <c r="F342" s="393"/>
      <c r="G342" s="393" t="s">
        <v>270</v>
      </c>
      <c r="H342" s="393"/>
      <c r="I342" s="421">
        <f>L335</f>
        <v>20</v>
      </c>
      <c r="J342" s="421"/>
      <c r="K342" s="423" t="s">
        <v>271</v>
      </c>
      <c r="L342" s="423"/>
      <c r="M342" s="421">
        <f>J335</f>
        <v>16.323529411764707</v>
      </c>
      <c r="N342" s="421"/>
      <c r="O342" s="423"/>
      <c r="P342" s="393" t="s">
        <v>244</v>
      </c>
      <c r="Q342" s="393"/>
      <c r="R342" s="422">
        <f>SUM(O334:U334)</f>
        <v>0</v>
      </c>
      <c r="S342" s="422"/>
      <c r="T342" s="417" t="str">
        <f>IF(ISERROR(R342/R344),"",R342/R344)</f>
        <v/>
      </c>
      <c r="U342" s="417"/>
      <c r="V342" s="393" t="s">
        <v>272</v>
      </c>
      <c r="W342" s="393"/>
      <c r="X342" s="394">
        <f>SUM(P204,P261,P296,P312,P323,P338)</f>
        <v>0</v>
      </c>
      <c r="Y342" s="395"/>
      <c r="Z342" s="417" t="str">
        <f>IF(ISERROR(X342/X344),"",X342/X344)</f>
        <v/>
      </c>
      <c r="AA342" s="417"/>
    </row>
    <row r="343" spans="1:27" ht="20.100000000000001" customHeight="1">
      <c r="A343" s="270" t="s">
        <v>473</v>
      </c>
      <c r="B343" s="348">
        <f>I335+C341</f>
        <v>36</v>
      </c>
      <c r="C343" s="400" t="s">
        <v>251</v>
      </c>
      <c r="D343" s="401"/>
      <c r="E343" s="418">
        <f>K335+I341</f>
        <v>57.75</v>
      </c>
      <c r="F343" s="418"/>
      <c r="G343" s="393" t="s">
        <v>274</v>
      </c>
      <c r="H343" s="393"/>
      <c r="I343" s="421">
        <f>B343-E343</f>
        <v>-21.75</v>
      </c>
      <c r="J343" s="421"/>
      <c r="K343" s="423" t="s">
        <v>275</v>
      </c>
      <c r="L343" s="423"/>
      <c r="M343" s="424">
        <f>IF(ISERROR(I343/E343),"",I343/E343)</f>
        <v>-0.37662337662337664</v>
      </c>
      <c r="N343" s="424"/>
      <c r="O343" s="423"/>
      <c r="P343" s="393" t="s">
        <v>245</v>
      </c>
      <c r="Q343" s="393"/>
      <c r="R343" s="422"/>
      <c r="S343" s="422"/>
      <c r="T343" s="417" t="str">
        <f>IF(ISERROR(R343/R344),"",R343/R344)</f>
        <v/>
      </c>
      <c r="U343" s="417"/>
      <c r="V343" s="393" t="s">
        <v>264</v>
      </c>
      <c r="W343" s="393"/>
      <c r="X343" s="394">
        <f>SUM(P205,P262,P297,P313,P324,P339)</f>
        <v>0</v>
      </c>
      <c r="Y343" s="395"/>
      <c r="Z343" s="417" t="str">
        <f>IF(ISERROR(X343/X344),"",X343/X344)</f>
        <v/>
      </c>
      <c r="AA343" s="417"/>
    </row>
    <row r="344" spans="1:27" ht="20.100000000000001" customHeight="1">
      <c r="A344" s="270" t="s">
        <v>474</v>
      </c>
      <c r="B344" s="348">
        <f>N335</f>
        <v>0</v>
      </c>
      <c r="C344" s="400" t="s">
        <v>277</v>
      </c>
      <c r="D344" s="401"/>
      <c r="E344" s="417">
        <f>IF(ISERROR(B344/B343),"",B344/B343)</f>
        <v>0</v>
      </c>
      <c r="F344" s="417"/>
      <c r="G344" s="393" t="s">
        <v>278</v>
      </c>
      <c r="H344" s="393"/>
      <c r="I344" s="423">
        <f>V335</f>
        <v>0</v>
      </c>
      <c r="J344" s="423"/>
      <c r="K344" s="423" t="s">
        <v>279</v>
      </c>
      <c r="L344" s="423"/>
      <c r="M344" s="424">
        <f t="array" ref="M344">IF(ISERROR(I344/B342),"",I344/B342)</f>
        <v>0</v>
      </c>
      <c r="N344" s="424"/>
      <c r="O344" s="423"/>
      <c r="P344" s="393" t="s">
        <v>266</v>
      </c>
      <c r="Q344" s="393"/>
      <c r="R344" s="422">
        <f>SUM(R337:S343)</f>
        <v>0</v>
      </c>
      <c r="S344" s="422"/>
      <c r="T344" s="417"/>
      <c r="U344" s="417"/>
      <c r="V344" s="393" t="s">
        <v>266</v>
      </c>
      <c r="W344" s="393"/>
      <c r="X344" s="420">
        <f>SUM(X337:Y343)</f>
        <v>0</v>
      </c>
      <c r="Y344" s="420"/>
      <c r="Z344" s="417"/>
      <c r="AA344" s="417"/>
    </row>
    <row r="345" spans="1:27" ht="36" hidden="1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443" t="s">
        <v>475</v>
      </c>
      <c r="B346" s="446" t="s">
        <v>280</v>
      </c>
      <c r="C346" s="446" t="s">
        <v>281</v>
      </c>
      <c r="D346" s="446" t="s">
        <v>282</v>
      </c>
      <c r="E346" s="449" t="s">
        <v>283</v>
      </c>
      <c r="F346" s="440" t="s">
        <v>284</v>
      </c>
      <c r="G346" s="423" t="s">
        <v>285</v>
      </c>
      <c r="H346" s="423"/>
      <c r="I346" s="446" t="s">
        <v>286</v>
      </c>
      <c r="J346" s="452" t="s">
        <v>271</v>
      </c>
      <c r="K346" s="455" t="s">
        <v>287</v>
      </c>
      <c r="L346" s="446" t="s">
        <v>270</v>
      </c>
      <c r="M346" s="436" t="s">
        <v>288</v>
      </c>
      <c r="N346" s="438" t="s">
        <v>252</v>
      </c>
      <c r="O346" s="423" t="s">
        <v>289</v>
      </c>
      <c r="P346" s="423"/>
      <c r="Q346" s="423"/>
      <c r="R346" s="423"/>
      <c r="S346" s="423"/>
      <c r="T346" s="423"/>
      <c r="U346" s="423"/>
      <c r="V346" s="423" t="s">
        <v>290</v>
      </c>
      <c r="W346" s="438" t="s">
        <v>291</v>
      </c>
      <c r="X346" s="423" t="s">
        <v>292</v>
      </c>
      <c r="Y346" s="423"/>
      <c r="Z346" s="423"/>
      <c r="AA346" s="423"/>
    </row>
    <row r="347" spans="1:27" ht="21.95" hidden="1" customHeight="1">
      <c r="A347" s="444"/>
      <c r="B347" s="447"/>
      <c r="C347" s="447"/>
      <c r="D347" s="447"/>
      <c r="E347" s="450"/>
      <c r="F347" s="441"/>
      <c r="G347" s="423"/>
      <c r="H347" s="423"/>
      <c r="I347" s="447"/>
      <c r="J347" s="453"/>
      <c r="K347" s="456"/>
      <c r="L347" s="447"/>
      <c r="M347" s="437"/>
      <c r="N347" s="438"/>
      <c r="O347" s="423" t="s">
        <v>259</v>
      </c>
      <c r="P347" s="423" t="s">
        <v>261</v>
      </c>
      <c r="Q347" s="423" t="s">
        <v>263</v>
      </c>
      <c r="R347" s="439" t="s">
        <v>265</v>
      </c>
      <c r="S347" s="393" t="s">
        <v>267</v>
      </c>
      <c r="T347" s="423" t="s">
        <v>272</v>
      </c>
      <c r="U347" s="423" t="s">
        <v>264</v>
      </c>
      <c r="V347" s="423"/>
      <c r="W347" s="438"/>
      <c r="X347" s="423" t="s">
        <v>293</v>
      </c>
      <c r="Y347" s="423" t="s">
        <v>294</v>
      </c>
      <c r="Z347" s="423" t="s">
        <v>295</v>
      </c>
      <c r="AA347" s="423" t="s">
        <v>264</v>
      </c>
    </row>
    <row r="348" spans="1:27" ht="21.95" hidden="1" customHeight="1">
      <c r="A348" s="445"/>
      <c r="B348" s="448"/>
      <c r="C348" s="448"/>
      <c r="D348" s="448"/>
      <c r="E348" s="451"/>
      <c r="F348" s="442"/>
      <c r="G348" s="308" t="s">
        <v>296</v>
      </c>
      <c r="H348" s="341" t="s">
        <v>297</v>
      </c>
      <c r="I348" s="448"/>
      <c r="J348" s="454"/>
      <c r="K348" s="457"/>
      <c r="L348" s="448"/>
      <c r="M348" s="437"/>
      <c r="N348" s="438"/>
      <c r="O348" s="423"/>
      <c r="P348" s="423"/>
      <c r="Q348" s="423"/>
      <c r="R348" s="439"/>
      <c r="S348" s="393"/>
      <c r="T348" s="423"/>
      <c r="U348" s="423"/>
      <c r="V348" s="423"/>
      <c r="W348" s="438"/>
      <c r="X348" s="423"/>
      <c r="Y348" s="423"/>
      <c r="Z348" s="423"/>
      <c r="AA348" s="423"/>
    </row>
    <row r="349" spans="1:27" ht="20.100000000000001" hidden="1" customHeight="1">
      <c r="A349" s="259">
        <v>30100030</v>
      </c>
      <c r="B349" s="343" t="s">
        <v>178</v>
      </c>
      <c r="C349" s="125" t="s">
        <v>179</v>
      </c>
      <c r="D349" s="107">
        <v>5.03</v>
      </c>
      <c r="E349" s="107"/>
      <c r="F349" s="107"/>
      <c r="G349" s="127"/>
      <c r="H349" s="351">
        <f t="shared" ref="H349:H369" si="73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74">IF(ISERROR(I349-K349),"",I349-K349)</f>
        <v>0</v>
      </c>
      <c r="N349" s="129">
        <f t="shared" ref="N349:N354" si="75">SUM(O349:U349)</f>
        <v>0</v>
      </c>
      <c r="O349" s="342"/>
      <c r="P349" s="342"/>
      <c r="Q349" s="342"/>
      <c r="R349" s="342"/>
      <c r="S349" s="342"/>
      <c r="T349" s="342"/>
      <c r="U349" s="342"/>
      <c r="V349" s="131">
        <f t="shared" ref="V349:V354" si="76">SUM(X349:AA349)</f>
        <v>0</v>
      </c>
      <c r="W349" s="132" t="str">
        <f t="shared" ref="W349:W354" si="77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51">
        <f t="shared" si="73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74"/>
        <v>0</v>
      </c>
      <c r="N350" s="129">
        <f t="shared" si="75"/>
        <v>0</v>
      </c>
      <c r="O350" s="342"/>
      <c r="P350" s="342"/>
      <c r="Q350" s="342"/>
      <c r="R350" s="342"/>
      <c r="S350" s="342"/>
      <c r="T350" s="342"/>
      <c r="U350" s="342"/>
      <c r="V350" s="131">
        <f t="shared" si="76"/>
        <v>0</v>
      </c>
      <c r="W350" s="132" t="str">
        <f t="shared" si="77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51">
        <f t="shared" si="73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74"/>
        <v>0</v>
      </c>
      <c r="N351" s="129">
        <f t="shared" si="75"/>
        <v>0</v>
      </c>
      <c r="O351" s="342"/>
      <c r="P351" s="342"/>
      <c r="Q351" s="342"/>
      <c r="R351" s="342"/>
      <c r="S351" s="342"/>
      <c r="T351" s="342"/>
      <c r="U351" s="342"/>
      <c r="V351" s="131">
        <f t="shared" si="76"/>
        <v>0</v>
      </c>
      <c r="W351" s="132" t="str">
        <f t="shared" si="77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51">
        <f t="shared" si="73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74"/>
        <v>0</v>
      </c>
      <c r="N352" s="129">
        <f t="shared" si="75"/>
        <v>0</v>
      </c>
      <c r="O352" s="342"/>
      <c r="P352" s="342"/>
      <c r="Q352" s="342"/>
      <c r="R352" s="342"/>
      <c r="S352" s="342"/>
      <c r="T352" s="342"/>
      <c r="U352" s="342"/>
      <c r="V352" s="131">
        <f t="shared" si="76"/>
        <v>0</v>
      </c>
      <c r="W352" s="132" t="str">
        <f t="shared" si="77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51">
        <f t="shared" si="73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74"/>
        <v>0</v>
      </c>
      <c r="N353" s="129">
        <f t="shared" si="75"/>
        <v>0</v>
      </c>
      <c r="O353" s="342"/>
      <c r="P353" s="342"/>
      <c r="Q353" s="342"/>
      <c r="R353" s="342"/>
      <c r="S353" s="342"/>
      <c r="T353" s="342"/>
      <c r="U353" s="342"/>
      <c r="V353" s="131">
        <f t="shared" si="76"/>
        <v>0</v>
      </c>
      <c r="W353" s="132" t="str">
        <f t="shared" si="77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351">
        <f t="shared" si="73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74"/>
        <v>0</v>
      </c>
      <c r="N354" s="129">
        <f t="shared" si="75"/>
        <v>0</v>
      </c>
      <c r="O354" s="342"/>
      <c r="P354" s="342"/>
      <c r="Q354" s="342"/>
      <c r="R354" s="342"/>
      <c r="S354" s="342"/>
      <c r="T354" s="342"/>
      <c r="U354" s="342"/>
      <c r="V354" s="131">
        <f t="shared" si="76"/>
        <v>0</v>
      </c>
      <c r="W354" s="132" t="str">
        <f t="shared" si="77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51">
        <f t="shared" si="73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74"/>
        <v>0</v>
      </c>
      <c r="N355" s="129"/>
      <c r="O355" s="342"/>
      <c r="P355" s="342"/>
      <c r="Q355" s="342"/>
      <c r="R355" s="342"/>
      <c r="S355" s="342"/>
      <c r="T355" s="342"/>
      <c r="U355" s="3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51">
        <f t="shared" si="73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74"/>
        <v>0</v>
      </c>
      <c r="N356" s="129"/>
      <c r="O356" s="342"/>
      <c r="P356" s="342"/>
      <c r="Q356" s="342"/>
      <c r="R356" s="342"/>
      <c r="S356" s="342"/>
      <c r="T356" s="342"/>
      <c r="U356" s="3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351">
        <f t="shared" si="73"/>
        <v>0</v>
      </c>
      <c r="I357" s="351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74"/>
        <v>0</v>
      </c>
      <c r="N357" s="129">
        <f>SUM(O357:U357)</f>
        <v>0</v>
      </c>
      <c r="O357" s="342"/>
      <c r="P357" s="342"/>
      <c r="Q357" s="342"/>
      <c r="R357" s="342"/>
      <c r="S357" s="342"/>
      <c r="T357" s="342"/>
      <c r="U357" s="3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351">
        <f t="shared" si="73"/>
        <v>0</v>
      </c>
      <c r="I358" s="351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74"/>
        <v>0</v>
      </c>
      <c r="N358" s="129">
        <f>SUM(O358:U358)</f>
        <v>0</v>
      </c>
      <c r="O358" s="342"/>
      <c r="P358" s="342"/>
      <c r="Q358" s="342"/>
      <c r="R358" s="342"/>
      <c r="S358" s="342"/>
      <c r="T358" s="342"/>
      <c r="U358" s="3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351">
        <f t="shared" si="73"/>
        <v>0</v>
      </c>
      <c r="I359" s="351"/>
      <c r="J359" s="129"/>
      <c r="K359" s="130"/>
      <c r="L359" s="128"/>
      <c r="M359" s="108"/>
      <c r="N359" s="129"/>
      <c r="O359" s="342"/>
      <c r="P359" s="342"/>
      <c r="Q359" s="342"/>
      <c r="R359" s="342"/>
      <c r="S359" s="342"/>
      <c r="T359" s="342"/>
      <c r="U359" s="3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351">
        <f t="shared" si="73"/>
        <v>0</v>
      </c>
      <c r="I360" s="351"/>
      <c r="J360" s="129"/>
      <c r="K360" s="130"/>
      <c r="L360" s="128"/>
      <c r="M360" s="108"/>
      <c r="N360" s="129"/>
      <c r="O360" s="342"/>
      <c r="P360" s="342"/>
      <c r="Q360" s="342"/>
      <c r="R360" s="342"/>
      <c r="S360" s="342"/>
      <c r="T360" s="342"/>
      <c r="U360" s="3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51">
        <f t="shared" si="73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78">IF(ISERROR(I361-K361),"",I361-K361)</f>
        <v>0</v>
      </c>
      <c r="N361" s="129">
        <f>SUM(O361:U361)</f>
        <v>0</v>
      </c>
      <c r="O361" s="342"/>
      <c r="P361" s="342"/>
      <c r="Q361" s="342"/>
      <c r="R361" s="342"/>
      <c r="S361" s="342"/>
      <c r="T361" s="342"/>
      <c r="U361" s="3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51">
        <f t="shared" si="73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78"/>
        <v>0</v>
      </c>
      <c r="N362" s="129">
        <f>SUM(O362:U362)</f>
        <v>0</v>
      </c>
      <c r="O362" s="342"/>
      <c r="P362" s="342"/>
      <c r="Q362" s="342"/>
      <c r="R362" s="342"/>
      <c r="S362" s="342"/>
      <c r="T362" s="342"/>
      <c r="U362" s="3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51">
        <f t="shared" si="73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78"/>
        <v>0</v>
      </c>
      <c r="N363" s="129">
        <f>SUM(O363:U363)</f>
        <v>0</v>
      </c>
      <c r="O363" s="342"/>
      <c r="P363" s="342"/>
      <c r="Q363" s="342"/>
      <c r="R363" s="342"/>
      <c r="S363" s="342"/>
      <c r="T363" s="342"/>
      <c r="U363" s="3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341" t="s">
        <v>190</v>
      </c>
      <c r="D364" s="107">
        <v>4.8</v>
      </c>
      <c r="E364" s="107"/>
      <c r="F364" s="107"/>
      <c r="G364" s="127"/>
      <c r="H364" s="351">
        <f t="shared" si="73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78"/>
        <v>0</v>
      </c>
      <c r="N364" s="129"/>
      <c r="O364" s="342"/>
      <c r="P364" s="342"/>
      <c r="Q364" s="342"/>
      <c r="R364" s="342"/>
      <c r="S364" s="342"/>
      <c r="T364" s="342"/>
      <c r="U364" s="3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341" t="s">
        <v>187</v>
      </c>
      <c r="D365" s="107">
        <v>4.8</v>
      </c>
      <c r="E365" s="107"/>
      <c r="F365" s="107"/>
      <c r="G365" s="127"/>
      <c r="H365" s="351">
        <f t="shared" si="73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78"/>
        <v>0</v>
      </c>
      <c r="N365" s="129"/>
      <c r="O365" s="342"/>
      <c r="P365" s="342"/>
      <c r="Q365" s="342"/>
      <c r="R365" s="342"/>
      <c r="S365" s="342"/>
      <c r="T365" s="342"/>
      <c r="U365" s="3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341" t="s">
        <v>179</v>
      </c>
      <c r="D366" s="107">
        <v>4.8</v>
      </c>
      <c r="E366" s="107"/>
      <c r="F366" s="107"/>
      <c r="G366" s="127"/>
      <c r="H366" s="351">
        <f t="shared" si="73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78"/>
        <v>0</v>
      </c>
      <c r="N366" s="129"/>
      <c r="O366" s="342"/>
      <c r="P366" s="342"/>
      <c r="Q366" s="342"/>
      <c r="R366" s="342"/>
      <c r="S366" s="342"/>
      <c r="T366" s="342"/>
      <c r="U366" s="3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341" t="s">
        <v>199</v>
      </c>
      <c r="D367" s="107">
        <v>4.8</v>
      </c>
      <c r="E367" s="107"/>
      <c r="F367" s="107"/>
      <c r="G367" s="127"/>
      <c r="H367" s="351">
        <f t="shared" si="73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78"/>
        <v>0</v>
      </c>
      <c r="N367" s="129"/>
      <c r="O367" s="342"/>
      <c r="P367" s="342"/>
      <c r="Q367" s="342"/>
      <c r="R367" s="342"/>
      <c r="S367" s="342"/>
      <c r="T367" s="342"/>
      <c r="U367" s="3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351">
        <f t="shared" si="73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78"/>
        <v>0</v>
      </c>
      <c r="N368" s="129">
        <f>SUM(O368:U368)</f>
        <v>0</v>
      </c>
      <c r="O368" s="342"/>
      <c r="P368" s="342"/>
      <c r="Q368" s="342"/>
      <c r="R368" s="342"/>
      <c r="S368" s="342"/>
      <c r="T368" s="342"/>
      <c r="U368" s="3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351">
        <f t="shared" si="73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78"/>
        <v>0</v>
      </c>
      <c r="N369" s="129">
        <f>SUM(O369:U369)</f>
        <v>0</v>
      </c>
      <c r="O369" s="342"/>
      <c r="P369" s="342"/>
      <c r="Q369" s="342"/>
      <c r="R369" s="342"/>
      <c r="S369" s="342"/>
      <c r="T369" s="342"/>
      <c r="U369" s="3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27" t="s">
        <v>201</v>
      </c>
      <c r="B370" s="428"/>
      <c r="C370" s="349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79">SUM(M349:M369)</f>
        <v>0</v>
      </c>
      <c r="N370" s="144">
        <f t="shared" si="79"/>
        <v>0</v>
      </c>
      <c r="O370" s="146">
        <f t="shared" si="79"/>
        <v>0</v>
      </c>
      <c r="P370" s="146">
        <f t="shared" si="79"/>
        <v>0</v>
      </c>
      <c r="Q370" s="146">
        <f t="shared" si="79"/>
        <v>0</v>
      </c>
      <c r="R370" s="146">
        <f t="shared" si="79"/>
        <v>0</v>
      </c>
      <c r="S370" s="146">
        <f t="shared" si="79"/>
        <v>0</v>
      </c>
      <c r="T370" s="146">
        <f t="shared" si="79"/>
        <v>0</v>
      </c>
      <c r="U370" s="146">
        <f t="shared" si="79"/>
        <v>0</v>
      </c>
      <c r="V370" s="147">
        <f t="shared" si="79"/>
        <v>0</v>
      </c>
      <c r="W370" s="132">
        <f t="shared" si="79"/>
        <v>0</v>
      </c>
      <c r="X370" s="147">
        <f t="shared" si="79"/>
        <v>0</v>
      </c>
      <c r="Y370" s="147">
        <f t="shared" si="79"/>
        <v>0</v>
      </c>
      <c r="Z370" s="147">
        <f t="shared" si="79"/>
        <v>0</v>
      </c>
      <c r="AA370" s="147">
        <f t="shared" si="79"/>
        <v>0</v>
      </c>
    </row>
    <row r="371" spans="1:27" ht="20.100000000000001" hidden="1" customHeight="1">
      <c r="A371" s="260">
        <v>30100012</v>
      </c>
      <c r="B371" s="343" t="s">
        <v>206</v>
      </c>
      <c r="C371" s="125" t="s">
        <v>199</v>
      </c>
      <c r="D371" s="107">
        <v>5.03</v>
      </c>
      <c r="E371" s="107"/>
      <c r="F371" s="107"/>
      <c r="G371" s="127"/>
      <c r="H371" s="351">
        <f t="shared" ref="H371:H427" si="80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>IF(ISERROR(I371-K371),"",I371-K371)</f>
        <v>0</v>
      </c>
      <c r="N371" s="129">
        <f>SUM(O371:U371)</f>
        <v>0</v>
      </c>
      <c r="O371" s="346"/>
      <c r="P371" s="346"/>
      <c r="Q371" s="346"/>
      <c r="R371" s="346"/>
      <c r="S371" s="346"/>
      <c r="T371" s="346"/>
      <c r="U371" s="34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343" t="s">
        <v>425</v>
      </c>
      <c r="C372" s="183" t="s">
        <v>427</v>
      </c>
      <c r="D372" s="107">
        <v>5.03</v>
      </c>
      <c r="E372" s="107"/>
      <c r="F372" s="107"/>
      <c r="G372" s="127"/>
      <c r="H372" s="351">
        <f t="shared" si="80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6"/>
      <c r="P372" s="346"/>
      <c r="Q372" s="346"/>
      <c r="R372" s="346"/>
      <c r="S372" s="346"/>
      <c r="T372" s="346"/>
      <c r="U372" s="34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343" t="s">
        <v>206</v>
      </c>
      <c r="C373" s="125" t="s">
        <v>186</v>
      </c>
      <c r="D373" s="107">
        <v>5.03</v>
      </c>
      <c r="E373" s="107"/>
      <c r="F373" s="107"/>
      <c r="G373" s="127"/>
      <c r="H373" s="351">
        <f t="shared" si="80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81">IF(ISERROR(I373-K373),"",I373-K373)</f>
        <v>0</v>
      </c>
      <c r="N373" s="129">
        <f>SUM(O373:U373)</f>
        <v>0</v>
      </c>
      <c r="O373" s="346"/>
      <c r="P373" s="346"/>
      <c r="Q373" s="346"/>
      <c r="R373" s="346"/>
      <c r="S373" s="346"/>
      <c r="T373" s="346"/>
      <c r="U373" s="34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343" t="s">
        <v>206</v>
      </c>
      <c r="C374" s="125" t="s">
        <v>203</v>
      </c>
      <c r="D374" s="107">
        <v>5.03</v>
      </c>
      <c r="E374" s="107"/>
      <c r="F374" s="107"/>
      <c r="G374" s="127"/>
      <c r="H374" s="351">
        <f t="shared" si="80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81"/>
        <v>0</v>
      </c>
      <c r="N374" s="129">
        <f>SUM(O374:U374)</f>
        <v>0</v>
      </c>
      <c r="O374" s="346"/>
      <c r="P374" s="346"/>
      <c r="Q374" s="346"/>
      <c r="R374" s="346"/>
      <c r="S374" s="346"/>
      <c r="T374" s="346"/>
      <c r="U374" s="34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343" t="s">
        <v>206</v>
      </c>
      <c r="C375" s="125" t="s">
        <v>207</v>
      </c>
      <c r="D375" s="107">
        <v>5.03</v>
      </c>
      <c r="E375" s="107"/>
      <c r="F375" s="107"/>
      <c r="G375" s="127"/>
      <c r="H375" s="351">
        <f t="shared" si="80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81"/>
        <v>0</v>
      </c>
      <c r="N375" s="129">
        <f>SUM(O375:U375)</f>
        <v>0</v>
      </c>
      <c r="O375" s="346"/>
      <c r="P375" s="346"/>
      <c r="Q375" s="346"/>
      <c r="R375" s="346"/>
      <c r="S375" s="346"/>
      <c r="T375" s="346"/>
      <c r="U375" s="34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343" t="s">
        <v>414</v>
      </c>
      <c r="C376" s="183" t="s">
        <v>415</v>
      </c>
      <c r="D376" s="107"/>
      <c r="E376" s="107"/>
      <c r="F376" s="107"/>
      <c r="G376" s="127"/>
      <c r="H376" s="351">
        <f t="shared" si="80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81"/>
        <v>0</v>
      </c>
      <c r="N376" s="129"/>
      <c r="O376" s="346"/>
      <c r="P376" s="346"/>
      <c r="Q376" s="346"/>
      <c r="R376" s="346"/>
      <c r="S376" s="346"/>
      <c r="T376" s="346"/>
      <c r="U376" s="34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343" t="s">
        <v>414</v>
      </c>
      <c r="C377" s="183" t="s">
        <v>416</v>
      </c>
      <c r="D377" s="107"/>
      <c r="E377" s="107"/>
      <c r="F377" s="107"/>
      <c r="G377" s="127"/>
      <c r="H377" s="351">
        <f t="shared" si="80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81"/>
        <v>0</v>
      </c>
      <c r="N377" s="129"/>
      <c r="O377" s="346"/>
      <c r="P377" s="346"/>
      <c r="Q377" s="346"/>
      <c r="R377" s="346"/>
      <c r="S377" s="346"/>
      <c r="T377" s="346"/>
      <c r="U377" s="34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343" t="s">
        <v>414</v>
      </c>
      <c r="C378" s="183" t="s">
        <v>61</v>
      </c>
      <c r="D378" s="107"/>
      <c r="E378" s="107"/>
      <c r="F378" s="107"/>
      <c r="G378" s="127"/>
      <c r="H378" s="351">
        <f t="shared" si="80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81"/>
        <v>0</v>
      </c>
      <c r="N378" s="129"/>
      <c r="O378" s="346"/>
      <c r="P378" s="346"/>
      <c r="Q378" s="346"/>
      <c r="R378" s="346"/>
      <c r="S378" s="346"/>
      <c r="T378" s="346"/>
      <c r="U378" s="34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343" t="s">
        <v>208</v>
      </c>
      <c r="C379" s="125" t="s">
        <v>179</v>
      </c>
      <c r="D379" s="107">
        <v>5.08</v>
      </c>
      <c r="E379" s="107"/>
      <c r="F379" s="107"/>
      <c r="G379" s="127"/>
      <c r="H379" s="351">
        <f t="shared" si="80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81"/>
        <v>0</v>
      </c>
      <c r="N379" s="129">
        <f t="shared" ref="N379:N394" si="82">SUM(O379:U379)</f>
        <v>0</v>
      </c>
      <c r="O379" s="346"/>
      <c r="P379" s="346"/>
      <c r="Q379" s="346"/>
      <c r="R379" s="346"/>
      <c r="S379" s="346"/>
      <c r="T379" s="346"/>
      <c r="U379" s="346"/>
      <c r="V379" s="131">
        <f t="shared" ref="V379:V390" si="83">SUM(X379:AA379)</f>
        <v>0</v>
      </c>
      <c r="W379" s="132" t="str">
        <f t="shared" ref="W379:W390" si="84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343" t="s">
        <v>208</v>
      </c>
      <c r="C380" s="125" t="s">
        <v>204</v>
      </c>
      <c r="D380" s="107">
        <v>5.08</v>
      </c>
      <c r="E380" s="107"/>
      <c r="F380" s="107"/>
      <c r="G380" s="127"/>
      <c r="H380" s="351">
        <f t="shared" si="80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81"/>
        <v>0</v>
      </c>
      <c r="N380" s="129">
        <f t="shared" si="82"/>
        <v>0</v>
      </c>
      <c r="O380" s="346"/>
      <c r="P380" s="346"/>
      <c r="Q380" s="346"/>
      <c r="R380" s="346"/>
      <c r="S380" s="346"/>
      <c r="T380" s="346"/>
      <c r="U380" s="346"/>
      <c r="V380" s="131">
        <f t="shared" si="83"/>
        <v>0</v>
      </c>
      <c r="W380" s="132" t="str">
        <f t="shared" si="84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343" t="s">
        <v>208</v>
      </c>
      <c r="C381" s="125" t="s">
        <v>205</v>
      </c>
      <c r="D381" s="107">
        <v>5.08</v>
      </c>
      <c r="E381" s="107"/>
      <c r="F381" s="107"/>
      <c r="G381" s="127"/>
      <c r="H381" s="351">
        <f t="shared" si="80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81"/>
        <v>0</v>
      </c>
      <c r="N381" s="129">
        <f t="shared" si="82"/>
        <v>0</v>
      </c>
      <c r="O381" s="346"/>
      <c r="P381" s="346"/>
      <c r="Q381" s="346"/>
      <c r="R381" s="346"/>
      <c r="S381" s="346"/>
      <c r="T381" s="346"/>
      <c r="U381" s="346"/>
      <c r="V381" s="131">
        <f t="shared" si="83"/>
        <v>0</v>
      </c>
      <c r="W381" s="132" t="str">
        <f t="shared" si="84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343" t="s">
        <v>208</v>
      </c>
      <c r="C382" s="125" t="s">
        <v>186</v>
      </c>
      <c r="D382" s="107">
        <v>5.08</v>
      </c>
      <c r="E382" s="107"/>
      <c r="F382" s="107"/>
      <c r="G382" s="127"/>
      <c r="H382" s="351">
        <f t="shared" si="80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81"/>
        <v>0</v>
      </c>
      <c r="N382" s="129">
        <f t="shared" si="82"/>
        <v>0</v>
      </c>
      <c r="O382" s="346"/>
      <c r="P382" s="346"/>
      <c r="Q382" s="346"/>
      <c r="R382" s="346"/>
      <c r="S382" s="346"/>
      <c r="T382" s="346"/>
      <c r="U382" s="346"/>
      <c r="V382" s="131">
        <f t="shared" si="83"/>
        <v>0</v>
      </c>
      <c r="W382" s="132" t="str">
        <f t="shared" si="84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343" t="s">
        <v>208</v>
      </c>
      <c r="C383" s="125" t="s">
        <v>203</v>
      </c>
      <c r="D383" s="107">
        <v>5.08</v>
      </c>
      <c r="E383" s="107"/>
      <c r="F383" s="107"/>
      <c r="G383" s="127"/>
      <c r="H383" s="351">
        <f t="shared" si="80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81"/>
        <v>0</v>
      </c>
      <c r="N383" s="129">
        <f t="shared" si="82"/>
        <v>0</v>
      </c>
      <c r="O383" s="346"/>
      <c r="P383" s="346"/>
      <c r="Q383" s="346"/>
      <c r="R383" s="346"/>
      <c r="S383" s="346"/>
      <c r="T383" s="346"/>
      <c r="U383" s="346"/>
      <c r="V383" s="131">
        <f t="shared" si="83"/>
        <v>0</v>
      </c>
      <c r="W383" s="132" t="str">
        <f t="shared" si="84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343" t="s">
        <v>208</v>
      </c>
      <c r="C384" s="125" t="s">
        <v>199</v>
      </c>
      <c r="D384" s="107">
        <v>5.08</v>
      </c>
      <c r="E384" s="107"/>
      <c r="F384" s="107"/>
      <c r="G384" s="127"/>
      <c r="H384" s="351">
        <f t="shared" si="80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81"/>
        <v>0</v>
      </c>
      <c r="N384" s="129">
        <f t="shared" si="82"/>
        <v>0</v>
      </c>
      <c r="O384" s="342"/>
      <c r="P384" s="342"/>
      <c r="Q384" s="342"/>
      <c r="R384" s="342"/>
      <c r="S384" s="342"/>
      <c r="T384" s="342"/>
      <c r="U384" s="342"/>
      <c r="V384" s="131">
        <f t="shared" si="83"/>
        <v>0</v>
      </c>
      <c r="W384" s="132" t="str">
        <f t="shared" si="84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343" t="s">
        <v>208</v>
      </c>
      <c r="C385" s="125" t="s">
        <v>187</v>
      </c>
      <c r="D385" s="107">
        <v>5.08</v>
      </c>
      <c r="E385" s="107"/>
      <c r="F385" s="107"/>
      <c r="G385" s="127"/>
      <c r="H385" s="351">
        <f t="shared" si="80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81"/>
        <v>0</v>
      </c>
      <c r="N385" s="129">
        <f t="shared" si="82"/>
        <v>0</v>
      </c>
      <c r="O385" s="346"/>
      <c r="P385" s="346"/>
      <c r="Q385" s="346"/>
      <c r="R385" s="346"/>
      <c r="S385" s="346"/>
      <c r="T385" s="346"/>
      <c r="U385" s="346"/>
      <c r="V385" s="131">
        <f t="shared" si="83"/>
        <v>0</v>
      </c>
      <c r="W385" s="132" t="str">
        <f t="shared" si="84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343" t="s">
        <v>208</v>
      </c>
      <c r="C386" s="125" t="s">
        <v>207</v>
      </c>
      <c r="D386" s="107">
        <v>5.08</v>
      </c>
      <c r="E386" s="107"/>
      <c r="F386" s="107"/>
      <c r="G386" s="127"/>
      <c r="H386" s="351">
        <f t="shared" si="80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81"/>
        <v>0</v>
      </c>
      <c r="N386" s="129">
        <f t="shared" si="82"/>
        <v>0</v>
      </c>
      <c r="O386" s="342"/>
      <c r="P386" s="342"/>
      <c r="Q386" s="342"/>
      <c r="R386" s="342"/>
      <c r="S386" s="342"/>
      <c r="T386" s="342"/>
      <c r="U386" s="342"/>
      <c r="V386" s="131">
        <f t="shared" si="83"/>
        <v>0</v>
      </c>
      <c r="W386" s="132" t="str">
        <f t="shared" si="84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343" t="s">
        <v>209</v>
      </c>
      <c r="C387" s="125" t="s">
        <v>194</v>
      </c>
      <c r="D387" s="107">
        <v>5.03</v>
      </c>
      <c r="E387" s="107"/>
      <c r="F387" s="107"/>
      <c r="G387" s="127"/>
      <c r="H387" s="351">
        <f t="shared" si="80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81"/>
        <v>0</v>
      </c>
      <c r="N387" s="129">
        <f t="shared" si="82"/>
        <v>0</v>
      </c>
      <c r="O387" s="346"/>
      <c r="P387" s="346"/>
      <c r="Q387" s="346"/>
      <c r="R387" s="346"/>
      <c r="S387" s="346"/>
      <c r="T387" s="346"/>
      <c r="U387" s="346"/>
      <c r="V387" s="131">
        <f t="shared" si="83"/>
        <v>0</v>
      </c>
      <c r="W387" s="132" t="str">
        <f t="shared" si="84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343" t="s">
        <v>209</v>
      </c>
      <c r="C388" s="125" t="s">
        <v>179</v>
      </c>
      <c r="D388" s="107">
        <v>5.03</v>
      </c>
      <c r="E388" s="107"/>
      <c r="F388" s="107"/>
      <c r="G388" s="127"/>
      <c r="H388" s="351">
        <f t="shared" si="80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81"/>
        <v>0</v>
      </c>
      <c r="N388" s="129">
        <f t="shared" si="82"/>
        <v>0</v>
      </c>
      <c r="O388" s="346"/>
      <c r="P388" s="346"/>
      <c r="Q388" s="346"/>
      <c r="R388" s="346"/>
      <c r="S388" s="346"/>
      <c r="T388" s="346"/>
      <c r="U388" s="346"/>
      <c r="V388" s="131">
        <f t="shared" si="83"/>
        <v>0</v>
      </c>
      <c r="W388" s="132" t="str">
        <f t="shared" si="84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343" t="s">
        <v>209</v>
      </c>
      <c r="C389" s="125" t="s">
        <v>195</v>
      </c>
      <c r="D389" s="107">
        <v>5.03</v>
      </c>
      <c r="E389" s="107"/>
      <c r="F389" s="107"/>
      <c r="G389" s="127"/>
      <c r="H389" s="351">
        <f t="shared" si="80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81"/>
        <v>0</v>
      </c>
      <c r="N389" s="129">
        <f t="shared" si="82"/>
        <v>0</v>
      </c>
      <c r="O389" s="346"/>
      <c r="P389" s="346"/>
      <c r="Q389" s="346"/>
      <c r="R389" s="346"/>
      <c r="S389" s="346"/>
      <c r="T389" s="346"/>
      <c r="U389" s="346"/>
      <c r="V389" s="131">
        <f t="shared" si="83"/>
        <v>0</v>
      </c>
      <c r="W389" s="132" t="str">
        <f t="shared" si="84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343" t="s">
        <v>209</v>
      </c>
      <c r="C390" s="125" t="s">
        <v>204</v>
      </c>
      <c r="D390" s="107">
        <v>5.03</v>
      </c>
      <c r="E390" s="107"/>
      <c r="F390" s="107"/>
      <c r="G390" s="127"/>
      <c r="H390" s="351">
        <f t="shared" si="80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81"/>
        <v>0</v>
      </c>
      <c r="N390" s="129">
        <f t="shared" si="82"/>
        <v>0</v>
      </c>
      <c r="O390" s="346"/>
      <c r="P390" s="346"/>
      <c r="Q390" s="346"/>
      <c r="R390" s="346"/>
      <c r="S390" s="346"/>
      <c r="T390" s="346"/>
      <c r="U390" s="346"/>
      <c r="V390" s="131">
        <f t="shared" si="83"/>
        <v>0</v>
      </c>
      <c r="W390" s="132" t="str">
        <f t="shared" si="84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343" t="s">
        <v>382</v>
      </c>
      <c r="C391" s="183" t="s">
        <v>383</v>
      </c>
      <c r="D391" s="107">
        <v>5.03</v>
      </c>
      <c r="E391" s="107"/>
      <c r="F391" s="107"/>
      <c r="G391" s="127"/>
      <c r="H391" s="351">
        <f t="shared" si="80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81"/>
        <v>0</v>
      </c>
      <c r="N391" s="129">
        <f t="shared" si="82"/>
        <v>0</v>
      </c>
      <c r="O391" s="346"/>
      <c r="P391" s="346"/>
      <c r="Q391" s="346"/>
      <c r="R391" s="346"/>
      <c r="S391" s="346"/>
      <c r="T391" s="346"/>
      <c r="U391" s="34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343" t="s">
        <v>382</v>
      </c>
      <c r="C392" s="183" t="s">
        <v>384</v>
      </c>
      <c r="D392" s="107">
        <v>5.03</v>
      </c>
      <c r="E392" s="107"/>
      <c r="F392" s="107"/>
      <c r="G392" s="127"/>
      <c r="H392" s="351">
        <f t="shared" si="80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81"/>
        <v>0</v>
      </c>
      <c r="N392" s="129">
        <f t="shared" si="82"/>
        <v>0</v>
      </c>
      <c r="O392" s="346"/>
      <c r="P392" s="346"/>
      <c r="Q392" s="346"/>
      <c r="R392" s="346"/>
      <c r="S392" s="346"/>
      <c r="T392" s="346"/>
      <c r="U392" s="34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343" t="s">
        <v>382</v>
      </c>
      <c r="C393" s="183" t="s">
        <v>389</v>
      </c>
      <c r="D393" s="107">
        <v>5.03</v>
      </c>
      <c r="E393" s="107"/>
      <c r="F393" s="107"/>
      <c r="G393" s="127"/>
      <c r="H393" s="351">
        <f t="shared" si="80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81"/>
        <v>0</v>
      </c>
      <c r="N393" s="129">
        <f t="shared" si="82"/>
        <v>0</v>
      </c>
      <c r="O393" s="346"/>
      <c r="P393" s="346"/>
      <c r="Q393" s="346"/>
      <c r="R393" s="346"/>
      <c r="S393" s="346"/>
      <c r="T393" s="346"/>
      <c r="U393" s="34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343" t="s">
        <v>382</v>
      </c>
      <c r="C394" s="183" t="s">
        <v>391</v>
      </c>
      <c r="D394" s="107">
        <v>5.03</v>
      </c>
      <c r="E394" s="107"/>
      <c r="F394" s="107"/>
      <c r="G394" s="127"/>
      <c r="H394" s="351">
        <f t="shared" si="80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81"/>
        <v>0</v>
      </c>
      <c r="N394" s="129">
        <f t="shared" si="82"/>
        <v>0</v>
      </c>
      <c r="O394" s="346"/>
      <c r="P394" s="346"/>
      <c r="Q394" s="346"/>
      <c r="R394" s="346"/>
      <c r="S394" s="346"/>
      <c r="T394" s="346"/>
      <c r="U394" s="34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343" t="s">
        <v>418</v>
      </c>
      <c r="C395" s="183" t="s">
        <v>364</v>
      </c>
      <c r="D395" s="107">
        <v>5.03</v>
      </c>
      <c r="E395" s="107"/>
      <c r="F395" s="107"/>
      <c r="G395" s="127"/>
      <c r="H395" s="351">
        <f t="shared" si="80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81"/>
        <v>0</v>
      </c>
      <c r="N395" s="129"/>
      <c r="O395" s="346"/>
      <c r="P395" s="346"/>
      <c r="Q395" s="346"/>
      <c r="R395" s="346"/>
      <c r="S395" s="346"/>
      <c r="T395" s="346"/>
      <c r="U395" s="34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343" t="s">
        <v>418</v>
      </c>
      <c r="C396" s="183" t="s">
        <v>365</v>
      </c>
      <c r="D396" s="107">
        <v>5.03</v>
      </c>
      <c r="E396" s="107"/>
      <c r="F396" s="107"/>
      <c r="G396" s="127"/>
      <c r="H396" s="351">
        <f t="shared" si="80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81"/>
        <v>0</v>
      </c>
      <c r="N396" s="129"/>
      <c r="O396" s="346"/>
      <c r="P396" s="346"/>
      <c r="Q396" s="346"/>
      <c r="R396" s="346"/>
      <c r="S396" s="346"/>
      <c r="T396" s="346"/>
      <c r="U396" s="34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343" t="s">
        <v>418</v>
      </c>
      <c r="C397" s="183" t="s">
        <v>366</v>
      </c>
      <c r="D397" s="107">
        <v>5.03</v>
      </c>
      <c r="E397" s="107"/>
      <c r="F397" s="107"/>
      <c r="G397" s="127"/>
      <c r="H397" s="351">
        <f t="shared" si="80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81"/>
        <v>0</v>
      </c>
      <c r="N397" s="129"/>
      <c r="O397" s="346"/>
      <c r="P397" s="346"/>
      <c r="Q397" s="346"/>
      <c r="R397" s="346"/>
      <c r="S397" s="346"/>
      <c r="T397" s="346"/>
      <c r="U397" s="34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343" t="s">
        <v>418</v>
      </c>
      <c r="C398" s="183" t="s">
        <v>367</v>
      </c>
      <c r="D398" s="107">
        <v>5.03</v>
      </c>
      <c r="E398" s="107"/>
      <c r="F398" s="107"/>
      <c r="G398" s="127"/>
      <c r="H398" s="351">
        <f t="shared" si="80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81"/>
        <v>0</v>
      </c>
      <c r="N398" s="129"/>
      <c r="O398" s="346"/>
      <c r="P398" s="346"/>
      <c r="Q398" s="346"/>
      <c r="R398" s="346"/>
      <c r="S398" s="346"/>
      <c r="T398" s="346"/>
      <c r="U398" s="34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51">
        <f t="shared" si="80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81"/>
        <v>0</v>
      </c>
      <c r="N399" s="129">
        <f t="shared" ref="N399:N408" si="85">SUM(O399:U399)</f>
        <v>0</v>
      </c>
      <c r="O399" s="342"/>
      <c r="P399" s="342"/>
      <c r="Q399" s="342"/>
      <c r="R399" s="342"/>
      <c r="S399" s="342"/>
      <c r="T399" s="342"/>
      <c r="U399" s="342"/>
      <c r="V399" s="131">
        <f t="shared" ref="V399:V408" si="86">SUM(X399:AA399)</f>
        <v>0</v>
      </c>
      <c r="W399" s="132" t="str">
        <f t="shared" ref="W399:W408" si="87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51">
        <f t="shared" si="80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81"/>
        <v>0</v>
      </c>
      <c r="N400" s="129">
        <f t="shared" si="85"/>
        <v>0</v>
      </c>
      <c r="O400" s="342"/>
      <c r="P400" s="342"/>
      <c r="Q400" s="342"/>
      <c r="R400" s="342"/>
      <c r="S400" s="342"/>
      <c r="T400" s="342"/>
      <c r="U400" s="342"/>
      <c r="V400" s="131">
        <f t="shared" si="86"/>
        <v>0</v>
      </c>
      <c r="W400" s="132" t="str">
        <f t="shared" si="87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51">
        <f t="shared" si="80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81"/>
        <v>0</v>
      </c>
      <c r="N401" s="129">
        <f t="shared" si="85"/>
        <v>0</v>
      </c>
      <c r="O401" s="342"/>
      <c r="P401" s="342"/>
      <c r="Q401" s="342"/>
      <c r="R401" s="342"/>
      <c r="S401" s="342"/>
      <c r="T401" s="342"/>
      <c r="U401" s="342"/>
      <c r="V401" s="131">
        <f t="shared" si="86"/>
        <v>0</v>
      </c>
      <c r="W401" s="132" t="str">
        <f t="shared" si="87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51">
        <f t="shared" si="80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81"/>
        <v>0</v>
      </c>
      <c r="N402" s="129">
        <f t="shared" si="85"/>
        <v>0</v>
      </c>
      <c r="O402" s="342"/>
      <c r="P402" s="342"/>
      <c r="Q402" s="342"/>
      <c r="R402" s="342"/>
      <c r="S402" s="342"/>
      <c r="T402" s="342"/>
      <c r="U402" s="342"/>
      <c r="V402" s="131">
        <f t="shared" si="86"/>
        <v>0</v>
      </c>
      <c r="W402" s="132" t="str">
        <f t="shared" si="87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51">
        <f t="shared" si="80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81"/>
        <v>0</v>
      </c>
      <c r="N403" s="129">
        <f t="shared" si="85"/>
        <v>0</v>
      </c>
      <c r="O403" s="342"/>
      <c r="P403" s="342"/>
      <c r="Q403" s="342"/>
      <c r="R403" s="342"/>
      <c r="S403" s="342"/>
      <c r="T403" s="342"/>
      <c r="U403" s="342"/>
      <c r="V403" s="131">
        <f t="shared" si="86"/>
        <v>0</v>
      </c>
      <c r="W403" s="132" t="str">
        <f t="shared" si="87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51">
        <f t="shared" si="80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81"/>
        <v>0</v>
      </c>
      <c r="N404" s="129">
        <f t="shared" si="85"/>
        <v>0</v>
      </c>
      <c r="O404" s="342"/>
      <c r="P404" s="342"/>
      <c r="Q404" s="342"/>
      <c r="R404" s="342"/>
      <c r="S404" s="342"/>
      <c r="T404" s="342"/>
      <c r="U404" s="342"/>
      <c r="V404" s="131">
        <f t="shared" si="86"/>
        <v>0</v>
      </c>
      <c r="W404" s="132" t="str">
        <f t="shared" si="87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51">
        <f t="shared" si="80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81"/>
        <v>0</v>
      </c>
      <c r="N405" s="129">
        <f t="shared" si="85"/>
        <v>0</v>
      </c>
      <c r="O405" s="342"/>
      <c r="P405" s="342"/>
      <c r="Q405" s="342"/>
      <c r="R405" s="342"/>
      <c r="S405" s="342"/>
      <c r="T405" s="342"/>
      <c r="U405" s="342"/>
      <c r="V405" s="131">
        <f t="shared" si="86"/>
        <v>0</v>
      </c>
      <c r="W405" s="132" t="str">
        <f t="shared" si="87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51">
        <f t="shared" si="80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81"/>
        <v>0</v>
      </c>
      <c r="N406" s="129">
        <f t="shared" si="85"/>
        <v>0</v>
      </c>
      <c r="O406" s="342"/>
      <c r="P406" s="342"/>
      <c r="Q406" s="342"/>
      <c r="R406" s="342"/>
      <c r="S406" s="342"/>
      <c r="T406" s="342"/>
      <c r="U406" s="342"/>
      <c r="V406" s="131">
        <f t="shared" si="86"/>
        <v>0</v>
      </c>
      <c r="W406" s="132" t="str">
        <f t="shared" si="87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51">
        <f t="shared" si="80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81"/>
        <v>0</v>
      </c>
      <c r="N407" s="129">
        <f t="shared" si="85"/>
        <v>0</v>
      </c>
      <c r="O407" s="342"/>
      <c r="P407" s="342"/>
      <c r="Q407" s="342"/>
      <c r="R407" s="342"/>
      <c r="S407" s="342"/>
      <c r="T407" s="342"/>
      <c r="U407" s="342"/>
      <c r="V407" s="131">
        <f t="shared" si="86"/>
        <v>0</v>
      </c>
      <c r="W407" s="132" t="str">
        <f t="shared" si="87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51">
        <f t="shared" si="80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81"/>
        <v>0</v>
      </c>
      <c r="N408" s="129">
        <f t="shared" si="85"/>
        <v>0</v>
      </c>
      <c r="O408" s="342"/>
      <c r="P408" s="342"/>
      <c r="Q408" s="342"/>
      <c r="R408" s="342"/>
      <c r="S408" s="342"/>
      <c r="T408" s="342"/>
      <c r="U408" s="342"/>
      <c r="V408" s="131">
        <f t="shared" si="86"/>
        <v>0</v>
      </c>
      <c r="W408" s="132" t="str">
        <f t="shared" si="87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351">
        <f t="shared" si="80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2"/>
      <c r="P409" s="342"/>
      <c r="Q409" s="342"/>
      <c r="R409" s="342"/>
      <c r="S409" s="342"/>
      <c r="T409" s="342"/>
      <c r="U409" s="3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351">
        <f t="shared" si="80"/>
        <v>0</v>
      </c>
      <c r="I410" s="128"/>
      <c r="J410" s="129"/>
      <c r="K410" s="130"/>
      <c r="L410" s="128">
        <v>50</v>
      </c>
      <c r="M410" s="108"/>
      <c r="N410" s="129"/>
      <c r="O410" s="342"/>
      <c r="P410" s="342"/>
      <c r="Q410" s="342"/>
      <c r="R410" s="342"/>
      <c r="S410" s="342"/>
      <c r="T410" s="342"/>
      <c r="U410" s="3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51">
        <f t="shared" si="80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2"/>
      <c r="P411" s="342"/>
      <c r="Q411" s="342"/>
      <c r="R411" s="342"/>
      <c r="S411" s="342"/>
      <c r="T411" s="342"/>
      <c r="U411" s="3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51">
        <f t="shared" si="80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2"/>
      <c r="P412" s="342"/>
      <c r="Q412" s="342"/>
      <c r="R412" s="342"/>
      <c r="S412" s="342"/>
      <c r="T412" s="342"/>
      <c r="U412" s="3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351">
        <f t="shared" si="80"/>
        <v>0</v>
      </c>
      <c r="I413" s="128"/>
      <c r="J413" s="129"/>
      <c r="K413" s="130"/>
      <c r="L413" s="128"/>
      <c r="M413" s="108"/>
      <c r="N413" s="129"/>
      <c r="O413" s="342"/>
      <c r="P413" s="342"/>
      <c r="Q413" s="342"/>
      <c r="R413" s="342"/>
      <c r="S413" s="342"/>
      <c r="T413" s="342"/>
      <c r="U413" s="3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51">
        <f t="shared" si="80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88">IF(ISERROR(I414-K414),"",I414-K414)</f>
        <v/>
      </c>
      <c r="N414" s="129">
        <f>SUM(O414:U414)</f>
        <v>0</v>
      </c>
      <c r="O414" s="342"/>
      <c r="P414" s="342"/>
      <c r="Q414" s="342"/>
      <c r="R414" s="342"/>
      <c r="S414" s="342"/>
      <c r="T414" s="342"/>
      <c r="U414" s="3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51">
        <f t="shared" si="80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88"/>
        <v/>
      </c>
      <c r="N415" s="129">
        <f>SUM(O415:U415)</f>
        <v>0</v>
      </c>
      <c r="O415" s="342"/>
      <c r="P415" s="342"/>
      <c r="Q415" s="342"/>
      <c r="R415" s="342"/>
      <c r="S415" s="342"/>
      <c r="T415" s="342"/>
      <c r="U415" s="3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51">
        <f t="shared" si="80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88"/>
        <v/>
      </c>
      <c r="N416" s="129">
        <f>SUM(O416:U416)</f>
        <v>0</v>
      </c>
      <c r="O416" s="342"/>
      <c r="P416" s="342"/>
      <c r="Q416" s="342"/>
      <c r="R416" s="342"/>
      <c r="S416" s="342"/>
      <c r="T416" s="342"/>
      <c r="U416" s="3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51">
        <f t="shared" si="80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88"/>
        <v/>
      </c>
      <c r="N417" s="129">
        <f>SUM(O417:U417)</f>
        <v>0</v>
      </c>
      <c r="O417" s="342"/>
      <c r="P417" s="342"/>
      <c r="Q417" s="342"/>
      <c r="R417" s="342"/>
      <c r="S417" s="342"/>
      <c r="T417" s="342"/>
      <c r="U417" s="3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351">
        <f t="shared" si="80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88"/>
        <v>0</v>
      </c>
      <c r="N418" s="129"/>
      <c r="O418" s="342"/>
      <c r="P418" s="342"/>
      <c r="Q418" s="342"/>
      <c r="R418" s="342"/>
      <c r="S418" s="342"/>
      <c r="T418" s="342"/>
      <c r="U418" s="3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351">
        <f t="shared" si="80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88"/>
        <v>0</v>
      </c>
      <c r="N419" s="129"/>
      <c r="O419" s="342"/>
      <c r="P419" s="342"/>
      <c r="Q419" s="342"/>
      <c r="R419" s="342"/>
      <c r="S419" s="342"/>
      <c r="T419" s="342"/>
      <c r="U419" s="3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351">
        <f t="shared" si="80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88"/>
        <v>0</v>
      </c>
      <c r="N420" s="129"/>
      <c r="O420" s="342"/>
      <c r="P420" s="342"/>
      <c r="Q420" s="342"/>
      <c r="R420" s="342"/>
      <c r="S420" s="342"/>
      <c r="T420" s="342"/>
      <c r="U420" s="3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351">
        <f t="shared" si="80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88"/>
        <v>0</v>
      </c>
      <c r="N421" s="129"/>
      <c r="O421" s="342"/>
      <c r="P421" s="342"/>
      <c r="Q421" s="342"/>
      <c r="R421" s="342"/>
      <c r="S421" s="342"/>
      <c r="T421" s="342"/>
      <c r="U421" s="3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351">
        <f t="shared" si="80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88"/>
        <v>0</v>
      </c>
      <c r="N422" s="129"/>
      <c r="O422" s="342"/>
      <c r="P422" s="342"/>
      <c r="Q422" s="342"/>
      <c r="R422" s="342"/>
      <c r="S422" s="342"/>
      <c r="T422" s="342"/>
      <c r="U422" s="3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351">
        <f t="shared" si="80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88"/>
        <v>0</v>
      </c>
      <c r="N423" s="129"/>
      <c r="O423" s="342"/>
      <c r="P423" s="342"/>
      <c r="Q423" s="342"/>
      <c r="R423" s="342"/>
      <c r="S423" s="342"/>
      <c r="T423" s="342"/>
      <c r="U423" s="3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351">
        <f t="shared" si="80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88"/>
        <v>0</v>
      </c>
      <c r="N424" s="129"/>
      <c r="O424" s="342"/>
      <c r="P424" s="342"/>
      <c r="Q424" s="342"/>
      <c r="R424" s="342"/>
      <c r="S424" s="342"/>
      <c r="T424" s="342"/>
      <c r="U424" s="3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351">
        <f t="shared" si="80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88"/>
        <v>0</v>
      </c>
      <c r="N425" s="129"/>
      <c r="O425" s="342"/>
      <c r="P425" s="342"/>
      <c r="Q425" s="342"/>
      <c r="R425" s="342"/>
      <c r="S425" s="342"/>
      <c r="T425" s="342"/>
      <c r="U425" s="3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351">
        <f t="shared" si="80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88"/>
        <v>0</v>
      </c>
      <c r="N426" s="129"/>
      <c r="O426" s="342"/>
      <c r="P426" s="342"/>
      <c r="Q426" s="342"/>
      <c r="R426" s="342"/>
      <c r="S426" s="342"/>
      <c r="T426" s="342"/>
      <c r="U426" s="3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351">
        <f t="shared" si="80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88"/>
        <v>0</v>
      </c>
      <c r="N427" s="129"/>
      <c r="O427" s="342"/>
      <c r="P427" s="342"/>
      <c r="Q427" s="342"/>
      <c r="R427" s="342"/>
      <c r="S427" s="342"/>
      <c r="T427" s="342"/>
      <c r="U427" s="3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35" t="s">
        <v>216</v>
      </c>
      <c r="B428" s="435"/>
      <c r="C428" s="349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89">SUM(M371:M427)</f>
        <v>0</v>
      </c>
      <c r="N428" s="144">
        <f t="shared" si="89"/>
        <v>0</v>
      </c>
      <c r="O428" s="146">
        <f t="shared" si="89"/>
        <v>0</v>
      </c>
      <c r="P428" s="146">
        <f t="shared" si="89"/>
        <v>0</v>
      </c>
      <c r="Q428" s="146">
        <f t="shared" si="89"/>
        <v>0</v>
      </c>
      <c r="R428" s="146">
        <f t="shared" si="89"/>
        <v>0</v>
      </c>
      <c r="S428" s="146">
        <f t="shared" si="89"/>
        <v>0</v>
      </c>
      <c r="T428" s="146">
        <f t="shared" si="89"/>
        <v>0</v>
      </c>
      <c r="U428" s="146">
        <f t="shared" si="89"/>
        <v>0</v>
      </c>
      <c r="V428" s="147">
        <f t="shared" si="89"/>
        <v>0</v>
      </c>
      <c r="W428" s="132" t="str">
        <f t="shared" ref="W428:W435" si="90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343" t="s">
        <v>217</v>
      </c>
      <c r="C429" s="125" t="s">
        <v>179</v>
      </c>
      <c r="D429" s="107">
        <v>5.03</v>
      </c>
      <c r="E429" s="107"/>
      <c r="F429" s="107"/>
      <c r="G429" s="127"/>
      <c r="H429" s="351">
        <f t="shared" ref="H429:H462" si="91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92">IF(ISERROR(I429-K429),"",I429-K429)</f>
        <v>0</v>
      </c>
      <c r="N429" s="129">
        <f t="shared" ref="N429:N436" si="93">SUM(O429:U429)</f>
        <v>0</v>
      </c>
      <c r="O429" s="342"/>
      <c r="P429" s="342"/>
      <c r="Q429" s="342"/>
      <c r="R429" s="342"/>
      <c r="S429" s="342"/>
      <c r="T429" s="342"/>
      <c r="U429" s="342"/>
      <c r="V429" s="131">
        <f t="shared" ref="V429:V435" si="94">SUM(X429:AA429)</f>
        <v>0</v>
      </c>
      <c r="W429" s="132" t="str">
        <f t="shared" si="90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343" t="s">
        <v>217</v>
      </c>
      <c r="C430" s="125" t="s">
        <v>186</v>
      </c>
      <c r="D430" s="107">
        <v>5.03</v>
      </c>
      <c r="E430" s="107"/>
      <c r="F430" s="107"/>
      <c r="G430" s="127"/>
      <c r="H430" s="351">
        <f t="shared" si="91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92"/>
        <v>0</v>
      </c>
      <c r="N430" s="129">
        <f t="shared" si="93"/>
        <v>0</v>
      </c>
      <c r="O430" s="342"/>
      <c r="P430" s="342"/>
      <c r="Q430" s="342"/>
      <c r="R430" s="342"/>
      <c r="S430" s="342"/>
      <c r="T430" s="342"/>
      <c r="U430" s="342"/>
      <c r="V430" s="131">
        <f t="shared" si="94"/>
        <v>0</v>
      </c>
      <c r="W430" s="132" t="str">
        <f t="shared" si="90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343" t="s">
        <v>217</v>
      </c>
      <c r="C431" s="125" t="s">
        <v>204</v>
      </c>
      <c r="D431" s="107">
        <v>5.03</v>
      </c>
      <c r="E431" s="107"/>
      <c r="F431" s="107"/>
      <c r="G431" s="127"/>
      <c r="H431" s="351">
        <f t="shared" si="91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92"/>
        <v>0</v>
      </c>
      <c r="N431" s="129">
        <f t="shared" si="93"/>
        <v>0</v>
      </c>
      <c r="O431" s="342"/>
      <c r="P431" s="342"/>
      <c r="Q431" s="342"/>
      <c r="R431" s="342"/>
      <c r="S431" s="342"/>
      <c r="T431" s="342"/>
      <c r="U431" s="342"/>
      <c r="V431" s="131">
        <f t="shared" si="94"/>
        <v>0</v>
      </c>
      <c r="W431" s="132" t="str">
        <f t="shared" si="90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351">
        <f t="shared" si="91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92"/>
        <v>0</v>
      </c>
      <c r="N432" s="129">
        <f t="shared" si="93"/>
        <v>0</v>
      </c>
      <c r="O432" s="342"/>
      <c r="P432" s="342"/>
      <c r="Q432" s="342"/>
      <c r="R432" s="342"/>
      <c r="S432" s="342"/>
      <c r="T432" s="342"/>
      <c r="U432" s="342"/>
      <c r="V432" s="131">
        <f t="shared" si="94"/>
        <v>0</v>
      </c>
      <c r="W432" s="132" t="str">
        <f t="shared" si="90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351">
        <f t="shared" si="91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92"/>
        <v>0</v>
      </c>
      <c r="N433" s="129">
        <f t="shared" si="93"/>
        <v>0</v>
      </c>
      <c r="O433" s="342"/>
      <c r="P433" s="342"/>
      <c r="Q433" s="342"/>
      <c r="R433" s="342"/>
      <c r="S433" s="342"/>
      <c r="T433" s="342"/>
      <c r="U433" s="342"/>
      <c r="V433" s="131">
        <f t="shared" si="94"/>
        <v>0</v>
      </c>
      <c r="W433" s="132" t="str">
        <f t="shared" si="90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351">
        <f t="shared" si="91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92"/>
        <v>0</v>
      </c>
      <c r="N434" s="129">
        <f t="shared" si="93"/>
        <v>0</v>
      </c>
      <c r="O434" s="342"/>
      <c r="P434" s="342"/>
      <c r="Q434" s="342"/>
      <c r="R434" s="342"/>
      <c r="S434" s="342"/>
      <c r="T434" s="342"/>
      <c r="U434" s="342"/>
      <c r="V434" s="131">
        <f t="shared" si="94"/>
        <v>0</v>
      </c>
      <c r="W434" s="132" t="str">
        <f t="shared" si="90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351">
        <f t="shared" si="91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92"/>
        <v>0</v>
      </c>
      <c r="N435" s="129">
        <f t="shared" si="93"/>
        <v>0</v>
      </c>
      <c r="O435" s="342"/>
      <c r="P435" s="342"/>
      <c r="Q435" s="342"/>
      <c r="R435" s="342"/>
      <c r="S435" s="342"/>
      <c r="T435" s="342"/>
      <c r="U435" s="342"/>
      <c r="V435" s="131">
        <f t="shared" si="94"/>
        <v>0</v>
      </c>
      <c r="W435" s="132" t="str">
        <f t="shared" si="90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351">
        <f t="shared" si="91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92"/>
        <v>0</v>
      </c>
      <c r="N436" s="129">
        <f t="shared" si="93"/>
        <v>0</v>
      </c>
      <c r="O436" s="342"/>
      <c r="P436" s="342"/>
      <c r="Q436" s="342"/>
      <c r="R436" s="342"/>
      <c r="S436" s="342"/>
      <c r="T436" s="342"/>
      <c r="U436" s="3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27"/>
      <c r="H437" s="351">
        <f t="shared" si="91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2"/>
      <c r="P437" s="342"/>
      <c r="Q437" s="342"/>
      <c r="R437" s="342"/>
      <c r="S437" s="342"/>
      <c r="T437" s="342"/>
      <c r="U437" s="342"/>
      <c r="V437" s="131">
        <f t="shared" ref="V437:V448" si="95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351">
        <f t="shared" si="91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2"/>
      <c r="P438" s="342"/>
      <c r="Q438" s="342"/>
      <c r="R438" s="342"/>
      <c r="S438" s="342"/>
      <c r="T438" s="342"/>
      <c r="U438" s="342"/>
      <c r="V438" s="131">
        <f t="shared" si="95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351">
        <f t="shared" si="91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2"/>
      <c r="P439" s="342"/>
      <c r="Q439" s="342"/>
      <c r="R439" s="342"/>
      <c r="S439" s="342"/>
      <c r="T439" s="342"/>
      <c r="U439" s="342"/>
      <c r="V439" s="131">
        <f t="shared" si="95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351">
        <f t="shared" si="91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2"/>
      <c r="P440" s="342"/>
      <c r="Q440" s="342"/>
      <c r="R440" s="342"/>
      <c r="S440" s="342"/>
      <c r="T440" s="342"/>
      <c r="U440" s="342"/>
      <c r="V440" s="131">
        <f t="shared" si="95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351">
        <f t="shared" si="91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2" si="96">IF(ISERROR(I441-K441),"",I441-K441)</f>
        <v>0</v>
      </c>
      <c r="N441" s="129">
        <f t="shared" ref="N441:N456" si="97">SUM(O441:U441)</f>
        <v>0</v>
      </c>
      <c r="O441" s="342"/>
      <c r="P441" s="342"/>
      <c r="Q441" s="342"/>
      <c r="R441" s="342"/>
      <c r="S441" s="342"/>
      <c r="T441" s="342"/>
      <c r="U441" s="342"/>
      <c r="V441" s="131">
        <f t="shared" si="95"/>
        <v>0</v>
      </c>
      <c r="W441" s="132" t="str">
        <f t="shared" ref="W441:W448" si="98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351">
        <f t="shared" si="91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96"/>
        <v/>
      </c>
      <c r="N442" s="129">
        <f t="shared" si="97"/>
        <v>0</v>
      </c>
      <c r="O442" s="342"/>
      <c r="P442" s="342"/>
      <c r="Q442" s="342"/>
      <c r="R442" s="342"/>
      <c r="S442" s="342"/>
      <c r="T442" s="342"/>
      <c r="U442" s="342"/>
      <c r="V442" s="131">
        <f t="shared" si="95"/>
        <v>0</v>
      </c>
      <c r="W442" s="132" t="str">
        <f t="shared" si="98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351">
        <f t="shared" si="91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96"/>
        <v/>
      </c>
      <c r="N443" s="129">
        <f t="shared" si="97"/>
        <v>0</v>
      </c>
      <c r="O443" s="342"/>
      <c r="P443" s="342"/>
      <c r="Q443" s="342"/>
      <c r="R443" s="342"/>
      <c r="S443" s="342"/>
      <c r="T443" s="342"/>
      <c r="U443" s="342"/>
      <c r="V443" s="131">
        <f t="shared" si="95"/>
        <v>0</v>
      </c>
      <c r="W443" s="132" t="str">
        <f t="shared" si="98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351">
        <f t="shared" si="91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96"/>
        <v/>
      </c>
      <c r="N444" s="129">
        <f t="shared" si="97"/>
        <v>0</v>
      </c>
      <c r="O444" s="342"/>
      <c r="P444" s="342"/>
      <c r="Q444" s="342"/>
      <c r="R444" s="342"/>
      <c r="S444" s="342"/>
      <c r="T444" s="342"/>
      <c r="U444" s="342"/>
      <c r="V444" s="131">
        <f t="shared" si="95"/>
        <v>0</v>
      </c>
      <c r="W444" s="132" t="str">
        <f t="shared" si="98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343" t="s">
        <v>222</v>
      </c>
      <c r="C445" s="125" t="s">
        <v>181</v>
      </c>
      <c r="D445" s="107">
        <v>9.36</v>
      </c>
      <c r="E445" s="107"/>
      <c r="F445" s="107"/>
      <c r="G445" s="127"/>
      <c r="H445" s="351">
        <f t="shared" si="91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96"/>
        <v>0</v>
      </c>
      <c r="N445" s="129">
        <f t="shared" si="97"/>
        <v>0</v>
      </c>
      <c r="O445" s="342"/>
      <c r="P445" s="342"/>
      <c r="Q445" s="342"/>
      <c r="R445" s="342"/>
      <c r="S445" s="342"/>
      <c r="T445" s="342"/>
      <c r="U445" s="342"/>
      <c r="V445" s="131">
        <f t="shared" si="95"/>
        <v>0</v>
      </c>
      <c r="W445" s="132" t="str">
        <f t="shared" si="98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343" t="s">
        <v>222</v>
      </c>
      <c r="C446" s="125" t="s">
        <v>179</v>
      </c>
      <c r="D446" s="107">
        <v>9.36</v>
      </c>
      <c r="E446" s="107"/>
      <c r="F446" s="107"/>
      <c r="G446" s="127"/>
      <c r="H446" s="351">
        <f t="shared" si="91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96"/>
        <v>0</v>
      </c>
      <c r="N446" s="129">
        <f t="shared" si="97"/>
        <v>0</v>
      </c>
      <c r="O446" s="342"/>
      <c r="P446" s="342"/>
      <c r="Q446" s="342"/>
      <c r="R446" s="342"/>
      <c r="S446" s="342"/>
      <c r="T446" s="342"/>
      <c r="U446" s="342"/>
      <c r="V446" s="131">
        <f t="shared" si="95"/>
        <v>0</v>
      </c>
      <c r="W446" s="132" t="str">
        <f t="shared" si="98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343" t="s">
        <v>222</v>
      </c>
      <c r="C447" s="125" t="s">
        <v>221</v>
      </c>
      <c r="D447" s="107">
        <v>9.36</v>
      </c>
      <c r="E447" s="107"/>
      <c r="F447" s="107"/>
      <c r="G447" s="127"/>
      <c r="H447" s="351">
        <f t="shared" si="91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96"/>
        <v>0</v>
      </c>
      <c r="N447" s="129">
        <f t="shared" si="97"/>
        <v>0</v>
      </c>
      <c r="O447" s="342"/>
      <c r="P447" s="342"/>
      <c r="Q447" s="342"/>
      <c r="R447" s="342"/>
      <c r="S447" s="342"/>
      <c r="T447" s="342"/>
      <c r="U447" s="342"/>
      <c r="V447" s="131">
        <f t="shared" si="95"/>
        <v>0</v>
      </c>
      <c r="W447" s="132" t="str">
        <f t="shared" si="98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343" t="s">
        <v>222</v>
      </c>
      <c r="C448" s="125" t="s">
        <v>186</v>
      </c>
      <c r="D448" s="107">
        <v>9.36</v>
      </c>
      <c r="E448" s="107"/>
      <c r="F448" s="107"/>
      <c r="G448" s="127"/>
      <c r="H448" s="351">
        <f t="shared" si="91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96"/>
        <v>0</v>
      </c>
      <c r="N448" s="129">
        <f t="shared" si="97"/>
        <v>0</v>
      </c>
      <c r="O448" s="342"/>
      <c r="P448" s="342"/>
      <c r="Q448" s="342"/>
      <c r="R448" s="342"/>
      <c r="S448" s="342"/>
      <c r="T448" s="342"/>
      <c r="U448" s="342"/>
      <c r="V448" s="131">
        <f t="shared" si="95"/>
        <v>0</v>
      </c>
      <c r="W448" s="132" t="str">
        <f t="shared" si="98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343" t="s">
        <v>393</v>
      </c>
      <c r="C449" s="183" t="s">
        <v>395</v>
      </c>
      <c r="D449" s="107">
        <v>5</v>
      </c>
      <c r="E449" s="107"/>
      <c r="F449" s="107"/>
      <c r="G449" s="127"/>
      <c r="H449" s="351">
        <f t="shared" si="91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96"/>
        <v>0</v>
      </c>
      <c r="N449" s="129">
        <f t="shared" si="97"/>
        <v>0</v>
      </c>
      <c r="O449" s="342"/>
      <c r="P449" s="342"/>
      <c r="Q449" s="342"/>
      <c r="R449" s="342"/>
      <c r="S449" s="342"/>
      <c r="T449" s="342"/>
      <c r="U449" s="3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343" t="s">
        <v>393</v>
      </c>
      <c r="C450" s="183" t="s">
        <v>402</v>
      </c>
      <c r="D450" s="107">
        <v>5</v>
      </c>
      <c r="E450" s="107"/>
      <c r="F450" s="107"/>
      <c r="G450" s="127"/>
      <c r="H450" s="351">
        <f t="shared" si="91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96"/>
        <v>0</v>
      </c>
      <c r="N450" s="129">
        <f t="shared" si="97"/>
        <v>0</v>
      </c>
      <c r="O450" s="342"/>
      <c r="P450" s="342"/>
      <c r="Q450" s="342"/>
      <c r="R450" s="342"/>
      <c r="S450" s="342"/>
      <c r="T450" s="342"/>
      <c r="U450" s="3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343" t="s">
        <v>404</v>
      </c>
      <c r="C451" s="183" t="s">
        <v>405</v>
      </c>
      <c r="D451" s="107">
        <v>5</v>
      </c>
      <c r="E451" s="107"/>
      <c r="F451" s="107"/>
      <c r="G451" s="127"/>
      <c r="H451" s="351">
        <f t="shared" si="91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96"/>
        <v>0</v>
      </c>
      <c r="N451" s="129">
        <f t="shared" si="97"/>
        <v>0</v>
      </c>
      <c r="O451" s="342"/>
      <c r="P451" s="342"/>
      <c r="Q451" s="342"/>
      <c r="R451" s="342"/>
      <c r="S451" s="342"/>
      <c r="T451" s="342"/>
      <c r="U451" s="3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343" t="s">
        <v>342</v>
      </c>
      <c r="C452" s="183" t="s">
        <v>372</v>
      </c>
      <c r="D452" s="107">
        <v>5</v>
      </c>
      <c r="E452" s="107"/>
      <c r="F452" s="107"/>
      <c r="G452" s="127"/>
      <c r="H452" s="351">
        <f t="shared" si="91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96"/>
        <v>0</v>
      </c>
      <c r="N452" s="129">
        <f t="shared" si="97"/>
        <v>0</v>
      </c>
      <c r="O452" s="342"/>
      <c r="P452" s="342"/>
      <c r="Q452" s="342"/>
      <c r="R452" s="342"/>
      <c r="S452" s="342"/>
      <c r="T452" s="342"/>
      <c r="U452" s="3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343" t="s">
        <v>343</v>
      </c>
      <c r="C453" s="125" t="s">
        <v>345</v>
      </c>
      <c r="D453" s="107">
        <v>5</v>
      </c>
      <c r="E453" s="107"/>
      <c r="F453" s="107"/>
      <c r="G453" s="127"/>
      <c r="H453" s="351">
        <f t="shared" si="91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96"/>
        <v>0</v>
      </c>
      <c r="N453" s="129">
        <f t="shared" si="97"/>
        <v>0</v>
      </c>
      <c r="O453" s="342"/>
      <c r="P453" s="342"/>
      <c r="Q453" s="342"/>
      <c r="R453" s="342"/>
      <c r="S453" s="342"/>
      <c r="T453" s="342"/>
      <c r="U453" s="3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343" t="s">
        <v>343</v>
      </c>
      <c r="C454" s="125" t="s">
        <v>347</v>
      </c>
      <c r="D454" s="107">
        <v>5</v>
      </c>
      <c r="E454" s="107"/>
      <c r="F454" s="107"/>
      <c r="G454" s="127"/>
      <c r="H454" s="351">
        <f t="shared" si="91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96"/>
        <v>0</v>
      </c>
      <c r="N454" s="129">
        <f t="shared" si="97"/>
        <v>0</v>
      </c>
      <c r="O454" s="342"/>
      <c r="P454" s="342"/>
      <c r="Q454" s="342"/>
      <c r="R454" s="342"/>
      <c r="S454" s="342"/>
      <c r="T454" s="342"/>
      <c r="U454" s="3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51">
        <f t="shared" si="91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96"/>
        <v>0</v>
      </c>
      <c r="N455" s="129">
        <f t="shared" si="97"/>
        <v>0</v>
      </c>
      <c r="O455" s="342"/>
      <c r="P455" s="342"/>
      <c r="Q455" s="342"/>
      <c r="R455" s="342"/>
      <c r="S455" s="342"/>
      <c r="T455" s="342"/>
      <c r="U455" s="3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51">
        <f t="shared" si="91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96"/>
        <v>0</v>
      </c>
      <c r="N456" s="129">
        <f t="shared" si="97"/>
        <v>0</v>
      </c>
      <c r="O456" s="342"/>
      <c r="P456" s="342"/>
      <c r="Q456" s="342"/>
      <c r="R456" s="342"/>
      <c r="S456" s="342"/>
      <c r="T456" s="342"/>
      <c r="U456" s="3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351">
        <f t="shared" si="91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96"/>
        <v>0</v>
      </c>
      <c r="N457" s="129"/>
      <c r="O457" s="342"/>
      <c r="P457" s="342"/>
      <c r="Q457" s="342"/>
      <c r="R457" s="342"/>
      <c r="S457" s="342"/>
      <c r="T457" s="342"/>
      <c r="U457" s="3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351">
        <f t="shared" si="91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96"/>
        <v>0</v>
      </c>
      <c r="N458" s="129"/>
      <c r="O458" s="342"/>
      <c r="P458" s="342"/>
      <c r="Q458" s="342"/>
      <c r="R458" s="342"/>
      <c r="S458" s="342"/>
      <c r="T458" s="342"/>
      <c r="U458" s="3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351">
        <f t="shared" si="91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96"/>
        <v>0</v>
      </c>
      <c r="N459" s="129"/>
      <c r="O459" s="342"/>
      <c r="P459" s="342"/>
      <c r="Q459" s="342"/>
      <c r="R459" s="342"/>
      <c r="S459" s="342"/>
      <c r="T459" s="342"/>
      <c r="U459" s="3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351">
        <f t="shared" si="91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96"/>
        <v>0</v>
      </c>
      <c r="N460" s="129">
        <f>SUM(O460:U460)</f>
        <v>0</v>
      </c>
      <c r="O460" s="342"/>
      <c r="P460" s="342"/>
      <c r="Q460" s="342"/>
      <c r="R460" s="342"/>
      <c r="S460" s="342"/>
      <c r="T460" s="342"/>
      <c r="U460" s="342"/>
      <c r="V460" s="131">
        <f>SUM(X460:AA460)</f>
        <v>0</v>
      </c>
      <c r="W460" s="132" t="str">
        <f t="shared" ref="W460:W484" si="99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351">
        <f t="shared" si="91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 t="shared" si="96"/>
        <v>0</v>
      </c>
      <c r="N461" s="129">
        <f>SUM(O461:U461)</f>
        <v>0</v>
      </c>
      <c r="O461" s="342"/>
      <c r="P461" s="342"/>
      <c r="Q461" s="342"/>
      <c r="R461" s="342"/>
      <c r="S461" s="342"/>
      <c r="T461" s="342"/>
      <c r="U461" s="342"/>
      <c r="V461" s="131">
        <f>SUM(X461:AA461)</f>
        <v>0</v>
      </c>
      <c r="W461" s="132" t="str">
        <f t="shared" si="99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351">
        <f t="shared" si="91"/>
        <v>0</v>
      </c>
      <c r="I462" s="128"/>
      <c r="J462" s="129" t="str">
        <f t="array" ref="J462">IF(ISERROR(G462/I462),"",G462/I462)</f>
        <v/>
      </c>
      <c r="K462" s="351">
        <f t="array" ref="K462">IF(ISERROR(G462/L462),"",G462/L462)</f>
        <v>0</v>
      </c>
      <c r="L462" s="128">
        <v>9</v>
      </c>
      <c r="M462" s="108">
        <f t="shared" si="96"/>
        <v>0</v>
      </c>
      <c r="N462" s="129">
        <f>SUM(O462:U462)</f>
        <v>0</v>
      </c>
      <c r="O462" s="342"/>
      <c r="P462" s="342"/>
      <c r="Q462" s="342"/>
      <c r="R462" s="342"/>
      <c r="S462" s="342"/>
      <c r="T462" s="342"/>
      <c r="U462" s="342"/>
      <c r="V462" s="131">
        <f>SUM(X462:AA462)</f>
        <v>0</v>
      </c>
      <c r="W462" s="132" t="str">
        <f t="shared" si="99"/>
        <v/>
      </c>
      <c r="X462" s="131"/>
      <c r="Y462" s="131"/>
      <c r="Z462" s="131"/>
      <c r="AA462" s="131"/>
    </row>
    <row r="463" spans="1:27" ht="20.100000000000001" hidden="1" customHeight="1">
      <c r="A463" s="427" t="s">
        <v>224</v>
      </c>
      <c r="B463" s="428"/>
      <c r="C463" s="349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00">SUM(M429:M462)</f>
        <v>0</v>
      </c>
      <c r="N463" s="144">
        <f t="shared" si="100"/>
        <v>0</v>
      </c>
      <c r="O463" s="146">
        <f t="shared" si="100"/>
        <v>0</v>
      </c>
      <c r="P463" s="146">
        <f t="shared" si="100"/>
        <v>0</v>
      </c>
      <c r="Q463" s="146">
        <f t="shared" si="100"/>
        <v>0</v>
      </c>
      <c r="R463" s="146">
        <f t="shared" si="100"/>
        <v>0</v>
      </c>
      <c r="S463" s="146">
        <f t="shared" si="100"/>
        <v>0</v>
      </c>
      <c r="T463" s="146">
        <f t="shared" si="100"/>
        <v>0</v>
      </c>
      <c r="U463" s="146">
        <f t="shared" si="100"/>
        <v>0</v>
      </c>
      <c r="V463" s="147">
        <f t="shared" si="100"/>
        <v>0</v>
      </c>
      <c r="W463" s="132" t="str">
        <f t="shared" si="99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51">
        <f t="shared" ref="H464:H478" si="101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8" si="102">IF(ISERROR(I464-K464),"",I464-K464)</f>
        <v>0</v>
      </c>
      <c r="N464" s="129">
        <f t="shared" ref="N464:N478" si="103">SUM(O464:U464)</f>
        <v>0</v>
      </c>
      <c r="O464" s="342"/>
      <c r="P464" s="342"/>
      <c r="Q464" s="342"/>
      <c r="R464" s="342"/>
      <c r="S464" s="342"/>
      <c r="T464" s="342"/>
      <c r="U464" s="342"/>
      <c r="V464" s="131">
        <f t="shared" ref="V464:V478" si="104">SUM(X464:AA464)</f>
        <v>0</v>
      </c>
      <c r="W464" s="132" t="str">
        <f t="shared" si="99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51">
        <f t="shared" si="101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02"/>
        <v>0</v>
      </c>
      <c r="N465" s="129">
        <f t="shared" si="103"/>
        <v>0</v>
      </c>
      <c r="O465" s="342"/>
      <c r="P465" s="342"/>
      <c r="Q465" s="342"/>
      <c r="R465" s="342"/>
      <c r="S465" s="342"/>
      <c r="T465" s="342"/>
      <c r="U465" s="342"/>
      <c r="V465" s="131">
        <f t="shared" si="104"/>
        <v>0</v>
      </c>
      <c r="W465" s="132" t="str">
        <f t="shared" si="99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51">
        <f t="shared" si="101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02"/>
        <v>0</v>
      </c>
      <c r="N466" s="129">
        <f t="shared" si="103"/>
        <v>0</v>
      </c>
      <c r="O466" s="342"/>
      <c r="P466" s="342"/>
      <c r="Q466" s="342"/>
      <c r="R466" s="342"/>
      <c r="S466" s="342"/>
      <c r="T466" s="342"/>
      <c r="U466" s="342"/>
      <c r="V466" s="131">
        <f t="shared" si="104"/>
        <v>0</v>
      </c>
      <c r="W466" s="132" t="str">
        <f t="shared" si="99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351">
        <f t="shared" si="101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02"/>
        <v>0</v>
      </c>
      <c r="N467" s="129">
        <f t="shared" si="103"/>
        <v>0</v>
      </c>
      <c r="O467" s="342"/>
      <c r="P467" s="342"/>
      <c r="Q467" s="342"/>
      <c r="R467" s="342"/>
      <c r="S467" s="342"/>
      <c r="T467" s="342"/>
      <c r="U467" s="342"/>
      <c r="V467" s="131">
        <f t="shared" si="104"/>
        <v>0</v>
      </c>
      <c r="W467" s="132" t="str">
        <f t="shared" si="99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347" t="s">
        <v>203</v>
      </c>
      <c r="D468" s="107">
        <v>5.03</v>
      </c>
      <c r="E468" s="107"/>
      <c r="F468" s="107"/>
      <c r="G468" s="127"/>
      <c r="H468" s="351">
        <f t="shared" si="101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02"/>
        <v>0</v>
      </c>
      <c r="N468" s="129">
        <f t="shared" si="103"/>
        <v>0</v>
      </c>
      <c r="O468" s="342"/>
      <c r="P468" s="342"/>
      <c r="Q468" s="342"/>
      <c r="R468" s="342"/>
      <c r="S468" s="342"/>
      <c r="T468" s="342"/>
      <c r="U468" s="342"/>
      <c r="V468" s="131">
        <f t="shared" si="104"/>
        <v>0</v>
      </c>
      <c r="W468" s="132" t="str">
        <f t="shared" si="99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351">
        <f t="shared" si="101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02"/>
        <v>0</v>
      </c>
      <c r="N469" s="129">
        <f t="shared" si="103"/>
        <v>0</v>
      </c>
      <c r="O469" s="342"/>
      <c r="P469" s="342"/>
      <c r="Q469" s="342"/>
      <c r="R469" s="342"/>
      <c r="S469" s="342"/>
      <c r="T469" s="342"/>
      <c r="U469" s="342"/>
      <c r="V469" s="131">
        <f t="shared" si="104"/>
        <v>0</v>
      </c>
      <c r="W469" s="132" t="str">
        <f t="shared" si="99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351">
        <f t="shared" si="101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02"/>
        <v>0</v>
      </c>
      <c r="N470" s="129">
        <f t="shared" si="103"/>
        <v>0</v>
      </c>
      <c r="O470" s="342"/>
      <c r="P470" s="342"/>
      <c r="Q470" s="342"/>
      <c r="R470" s="342"/>
      <c r="S470" s="342"/>
      <c r="T470" s="342"/>
      <c r="U470" s="342"/>
      <c r="V470" s="131">
        <f t="shared" si="104"/>
        <v>0</v>
      </c>
      <c r="W470" s="132" t="str">
        <f t="shared" si="99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347" t="s">
        <v>228</v>
      </c>
      <c r="D471" s="107">
        <v>5.03</v>
      </c>
      <c r="E471" s="107"/>
      <c r="F471" s="107"/>
      <c r="G471" s="127"/>
      <c r="H471" s="351">
        <f t="shared" si="101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02"/>
        <v>0</v>
      </c>
      <c r="N471" s="129">
        <f t="shared" si="103"/>
        <v>0</v>
      </c>
      <c r="O471" s="342"/>
      <c r="P471" s="342"/>
      <c r="Q471" s="342"/>
      <c r="R471" s="342"/>
      <c r="S471" s="342"/>
      <c r="T471" s="342"/>
      <c r="U471" s="342"/>
      <c r="V471" s="131">
        <f t="shared" si="104"/>
        <v>0</v>
      </c>
      <c r="W471" s="132" t="str">
        <f t="shared" si="99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347" t="s">
        <v>212</v>
      </c>
      <c r="D472" s="107">
        <v>5.03</v>
      </c>
      <c r="E472" s="107"/>
      <c r="F472" s="107"/>
      <c r="G472" s="127"/>
      <c r="H472" s="351">
        <f t="shared" si="101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02"/>
        <v/>
      </c>
      <c r="N472" s="129">
        <f t="shared" si="103"/>
        <v>0</v>
      </c>
      <c r="O472" s="342"/>
      <c r="P472" s="342"/>
      <c r="Q472" s="342"/>
      <c r="R472" s="342"/>
      <c r="S472" s="342"/>
      <c r="T472" s="342"/>
      <c r="U472" s="342"/>
      <c r="V472" s="131">
        <f t="shared" si="104"/>
        <v>0</v>
      </c>
      <c r="W472" s="132" t="str">
        <f t="shared" si="99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347" t="s">
        <v>203</v>
      </c>
      <c r="D473" s="107">
        <v>5.03</v>
      </c>
      <c r="E473" s="107"/>
      <c r="F473" s="107"/>
      <c r="G473" s="127"/>
      <c r="H473" s="351">
        <f t="shared" si="101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02"/>
        <v/>
      </c>
      <c r="N473" s="129">
        <f t="shared" si="103"/>
        <v>0</v>
      </c>
      <c r="O473" s="342"/>
      <c r="P473" s="342"/>
      <c r="Q473" s="342"/>
      <c r="R473" s="342"/>
      <c r="S473" s="342"/>
      <c r="T473" s="342"/>
      <c r="U473" s="342"/>
      <c r="V473" s="131">
        <f t="shared" si="104"/>
        <v>0</v>
      </c>
      <c r="W473" s="132" t="str">
        <f t="shared" si="99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347" t="s">
        <v>186</v>
      </c>
      <c r="D474" s="107">
        <v>5.03</v>
      </c>
      <c r="E474" s="107"/>
      <c r="F474" s="107"/>
      <c r="G474" s="127"/>
      <c r="H474" s="351">
        <f t="shared" si="101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02"/>
        <v/>
      </c>
      <c r="N474" s="129">
        <f t="shared" si="103"/>
        <v>0</v>
      </c>
      <c r="O474" s="342"/>
      <c r="P474" s="342"/>
      <c r="Q474" s="342"/>
      <c r="R474" s="342"/>
      <c r="S474" s="342"/>
      <c r="T474" s="342"/>
      <c r="U474" s="342"/>
      <c r="V474" s="131">
        <f t="shared" si="104"/>
        <v>0</v>
      </c>
      <c r="W474" s="132" t="str">
        <f t="shared" si="99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347" t="s">
        <v>228</v>
      </c>
      <c r="D475" s="107">
        <v>5.03</v>
      </c>
      <c r="E475" s="107"/>
      <c r="F475" s="107"/>
      <c r="G475" s="127"/>
      <c r="H475" s="351">
        <f t="shared" si="101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02"/>
        <v/>
      </c>
      <c r="N475" s="129">
        <f t="shared" si="103"/>
        <v>0</v>
      </c>
      <c r="O475" s="342"/>
      <c r="P475" s="342"/>
      <c r="Q475" s="342"/>
      <c r="R475" s="342"/>
      <c r="S475" s="342"/>
      <c r="T475" s="342"/>
      <c r="U475" s="342"/>
      <c r="V475" s="131">
        <f t="shared" si="104"/>
        <v>0</v>
      </c>
      <c r="W475" s="132" t="str">
        <f t="shared" si="99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347" t="s">
        <v>199</v>
      </c>
      <c r="D476" s="107">
        <v>5.03</v>
      </c>
      <c r="E476" s="107"/>
      <c r="F476" s="107"/>
      <c r="G476" s="127"/>
      <c r="H476" s="351">
        <f t="shared" si="101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02"/>
        <v/>
      </c>
      <c r="N476" s="129">
        <f t="shared" si="103"/>
        <v>0</v>
      </c>
      <c r="O476" s="342"/>
      <c r="P476" s="342"/>
      <c r="Q476" s="342"/>
      <c r="R476" s="342"/>
      <c r="S476" s="342"/>
      <c r="T476" s="342"/>
      <c r="U476" s="342"/>
      <c r="V476" s="131">
        <f t="shared" si="104"/>
        <v>0</v>
      </c>
      <c r="W476" s="132" t="str">
        <f t="shared" si="99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51">
        <f t="shared" si="101"/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 t="shared" si="102"/>
        <v>0</v>
      </c>
      <c r="N477" s="129">
        <f t="shared" si="103"/>
        <v>0</v>
      </c>
      <c r="O477" s="342"/>
      <c r="P477" s="342"/>
      <c r="Q477" s="342"/>
      <c r="R477" s="342"/>
      <c r="S477" s="342"/>
      <c r="T477" s="342"/>
      <c r="U477" s="342"/>
      <c r="V477" s="131">
        <f t="shared" si="104"/>
        <v>0</v>
      </c>
      <c r="W477" s="132" t="str">
        <f t="shared" si="99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51">
        <f t="shared" si="101"/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 t="shared" si="102"/>
        <v>0</v>
      </c>
      <c r="N478" s="129">
        <f t="shared" si="103"/>
        <v>0</v>
      </c>
      <c r="O478" s="342"/>
      <c r="P478" s="342"/>
      <c r="Q478" s="342"/>
      <c r="R478" s="342"/>
      <c r="S478" s="342"/>
      <c r="T478" s="342"/>
      <c r="U478" s="342"/>
      <c r="V478" s="131">
        <f t="shared" si="104"/>
        <v>0</v>
      </c>
      <c r="W478" s="132" t="str">
        <f t="shared" si="99"/>
        <v/>
      </c>
      <c r="X478" s="131"/>
      <c r="Y478" s="131"/>
      <c r="Z478" s="131"/>
      <c r="AA478" s="131"/>
    </row>
    <row r="479" spans="1:27" ht="20.100000000000001" hidden="1" customHeight="1">
      <c r="A479" s="427" t="s">
        <v>231</v>
      </c>
      <c r="B479" s="428"/>
      <c r="C479" s="349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99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51">
        <f t="shared" ref="H480:H489" si="105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>IF(ISERROR(I480-K480),"",I480-K480)</f>
        <v>0</v>
      </c>
      <c r="N480" s="129">
        <f>SUM(O480:U480)</f>
        <v>0</v>
      </c>
      <c r="O480" s="342"/>
      <c r="P480" s="342"/>
      <c r="Q480" s="342"/>
      <c r="R480" s="342"/>
      <c r="S480" s="342"/>
      <c r="T480" s="342"/>
      <c r="U480" s="342"/>
      <c r="V480" s="131">
        <f>SUM(X480:AA480)</f>
        <v>0</v>
      </c>
      <c r="W480" s="132" t="str">
        <f t="shared" si="99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51">
        <f t="shared" si="105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>IF(ISERROR(I481-K481),"",I481-K481)</f>
        <v>0</v>
      </c>
      <c r="N481" s="129">
        <f>SUM(O481:U481)</f>
        <v>0</v>
      </c>
      <c r="O481" s="342"/>
      <c r="P481" s="342"/>
      <c r="Q481" s="342"/>
      <c r="R481" s="342"/>
      <c r="S481" s="342"/>
      <c r="T481" s="342"/>
      <c r="U481" s="342"/>
      <c r="V481" s="131">
        <f>SUM(X481:AA481)</f>
        <v>0</v>
      </c>
      <c r="W481" s="132" t="str">
        <f t="shared" si="99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51">
        <f t="shared" si="105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>IF(ISERROR(I482-K482),"",I482-K482)</f>
        <v>0</v>
      </c>
      <c r="N482" s="129">
        <f>SUM(O482:U482)</f>
        <v>0</v>
      </c>
      <c r="O482" s="342"/>
      <c r="P482" s="342"/>
      <c r="Q482" s="342"/>
      <c r="R482" s="342"/>
      <c r="S482" s="342"/>
      <c r="T482" s="342"/>
      <c r="U482" s="342"/>
      <c r="V482" s="131">
        <f>SUM(X482:AA482)</f>
        <v>0</v>
      </c>
      <c r="W482" s="132" t="str">
        <f t="shared" si="99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51">
        <f t="shared" si="105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>IF(ISERROR(I483-K483),"",I483-K483)</f>
        <v>0</v>
      </c>
      <c r="N483" s="129">
        <f>SUM(O483:U483)</f>
        <v>0</v>
      </c>
      <c r="O483" s="342"/>
      <c r="P483" s="342"/>
      <c r="Q483" s="342"/>
      <c r="R483" s="342"/>
      <c r="S483" s="342"/>
      <c r="T483" s="342"/>
      <c r="U483" s="342"/>
      <c r="V483" s="131">
        <f>SUM(X483:AA483)</f>
        <v>0</v>
      </c>
      <c r="W483" s="132" t="str">
        <f t="shared" si="99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51">
        <f t="shared" si="105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>IF(ISERROR(I484-K484),"",I484-K484)</f>
        <v>0</v>
      </c>
      <c r="N484" s="129">
        <f>SUM(O484:U484)</f>
        <v>0</v>
      </c>
      <c r="O484" s="342"/>
      <c r="P484" s="342"/>
      <c r="Q484" s="342"/>
      <c r="R484" s="342"/>
      <c r="S484" s="342"/>
      <c r="T484" s="342"/>
      <c r="U484" s="342"/>
      <c r="V484" s="131">
        <f>SUM(X484:AA484)</f>
        <v>0</v>
      </c>
      <c r="W484" s="132" t="str">
        <f t="shared" si="99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351">
        <f t="shared" si="105"/>
        <v>0</v>
      </c>
      <c r="I485" s="128"/>
      <c r="J485" s="129"/>
      <c r="K485" s="130"/>
      <c r="L485" s="128">
        <v>13.5</v>
      </c>
      <c r="M485" s="108"/>
      <c r="N485" s="129"/>
      <c r="O485" s="342"/>
      <c r="P485" s="342"/>
      <c r="Q485" s="342"/>
      <c r="R485" s="342"/>
      <c r="S485" s="342"/>
      <c r="T485" s="342"/>
      <c r="U485" s="3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351">
        <f t="shared" si="105"/>
        <v>0</v>
      </c>
      <c r="I486" s="128"/>
      <c r="J486" s="129"/>
      <c r="K486" s="130"/>
      <c r="L486" s="128">
        <v>13.5</v>
      </c>
      <c r="M486" s="108"/>
      <c r="N486" s="129"/>
      <c r="O486" s="342"/>
      <c r="P486" s="342"/>
      <c r="Q486" s="342"/>
      <c r="R486" s="342"/>
      <c r="S486" s="342"/>
      <c r="T486" s="342"/>
      <c r="U486" s="3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351">
        <f t="shared" si="105"/>
        <v>0</v>
      </c>
      <c r="I487" s="128"/>
      <c r="J487" s="129"/>
      <c r="K487" s="130"/>
      <c r="L487" s="128">
        <v>13.5</v>
      </c>
      <c r="M487" s="108"/>
      <c r="N487" s="129"/>
      <c r="O487" s="342"/>
      <c r="P487" s="342"/>
      <c r="Q487" s="342"/>
      <c r="R487" s="342"/>
      <c r="S487" s="342"/>
      <c r="T487" s="342"/>
      <c r="U487" s="3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53">
        <f t="shared" si="105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51">
        <f t="shared" si="105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>IF(ISERROR(I489-K489),"",I489-K489)</f>
        <v>0</v>
      </c>
      <c r="N489" s="129">
        <f>SUM(O489:U489)</f>
        <v>0</v>
      </c>
      <c r="O489" s="342"/>
      <c r="P489" s="342"/>
      <c r="Q489" s="342"/>
      <c r="R489" s="342"/>
      <c r="S489" s="342"/>
      <c r="T489" s="342"/>
      <c r="U489" s="342"/>
      <c r="V489" s="131">
        <f>SUM(X489:AA489)</f>
        <v>0</v>
      </c>
      <c r="W489" s="132" t="str">
        <f t="shared" ref="W489:W494" si="10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27" t="s">
        <v>234</v>
      </c>
      <c r="B490" s="428"/>
      <c r="C490" s="349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0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341"/>
      <c r="D491" s="107">
        <v>3.65</v>
      </c>
      <c r="E491" s="107"/>
      <c r="F491" s="105"/>
      <c r="G491" s="127"/>
      <c r="H491" s="351">
        <f t="shared" ref="H491:H505" si="107">D491*G491</f>
        <v>0</v>
      </c>
      <c r="I491" s="128"/>
      <c r="J491" s="129" t="str">
        <f t="array" ref="J491">IF(ISERROR(G491/I491),"",G491/I491)</f>
        <v/>
      </c>
      <c r="K491" s="351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2"/>
      <c r="P491" s="342"/>
      <c r="Q491" s="342"/>
      <c r="R491" s="342"/>
      <c r="S491" s="342"/>
      <c r="T491" s="342"/>
      <c r="U491" s="342"/>
      <c r="V491" s="131">
        <f>SUM(X491:AA491)</f>
        <v>0</v>
      </c>
      <c r="W491" s="132" t="str">
        <f t="shared" si="10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341"/>
      <c r="D492" s="107">
        <v>6.58</v>
      </c>
      <c r="E492" s="107"/>
      <c r="F492" s="107"/>
      <c r="G492" s="127"/>
      <c r="H492" s="351">
        <f t="shared" si="10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2"/>
      <c r="P492" s="342"/>
      <c r="Q492" s="342"/>
      <c r="R492" s="342"/>
      <c r="S492" s="342"/>
      <c r="T492" s="342"/>
      <c r="U492" s="342"/>
      <c r="V492" s="131">
        <f>SUM(X492:AA492)</f>
        <v>0</v>
      </c>
      <c r="W492" s="132" t="str">
        <f t="shared" si="106"/>
        <v/>
      </c>
      <c r="X492" s="131"/>
      <c r="Y492" s="131"/>
      <c r="Z492" s="131"/>
      <c r="AA492" s="131"/>
    </row>
    <row r="493" spans="1:27" ht="20.100000000000001" hidden="1" customHeight="1">
      <c r="A493" s="259">
        <v>30700016</v>
      </c>
      <c r="B493" s="139" t="s">
        <v>237</v>
      </c>
      <c r="C493" s="341"/>
      <c r="D493" s="107">
        <v>7.8</v>
      </c>
      <c r="E493" s="107"/>
      <c r="F493" s="107"/>
      <c r="G493" s="127"/>
      <c r="H493" s="351">
        <f t="shared" si="10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2"/>
      <c r="P493" s="342"/>
      <c r="Q493" s="342"/>
      <c r="R493" s="342"/>
      <c r="S493" s="342"/>
      <c r="T493" s="342"/>
      <c r="U493" s="342"/>
      <c r="V493" s="131">
        <f>SUM(X493:AA493)</f>
        <v>0</v>
      </c>
      <c r="W493" s="132" t="str">
        <f t="shared" si="106"/>
        <v/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341"/>
      <c r="D494" s="107">
        <v>4.4000000000000004</v>
      </c>
      <c r="E494" s="107"/>
      <c r="F494" s="107"/>
      <c r="G494" s="127"/>
      <c r="H494" s="351">
        <f t="shared" si="10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2"/>
      <c r="P494" s="342"/>
      <c r="Q494" s="342"/>
      <c r="R494" s="342"/>
      <c r="S494" s="342"/>
      <c r="T494" s="342"/>
      <c r="U494" s="342"/>
      <c r="V494" s="131">
        <f>SUM(X494:AA494)</f>
        <v>0</v>
      </c>
      <c r="W494" s="132" t="str">
        <f t="shared" si="10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351">
        <f t="shared" si="107"/>
        <v>0</v>
      </c>
      <c r="I495" s="128"/>
      <c r="J495" s="129"/>
      <c r="K495" s="130"/>
      <c r="L495" s="128"/>
      <c r="M495" s="108"/>
      <c r="N495" s="129"/>
      <c r="O495" s="342"/>
      <c r="P495" s="342"/>
      <c r="Q495" s="342"/>
      <c r="R495" s="342"/>
      <c r="S495" s="342"/>
      <c r="T495" s="342"/>
      <c r="U495" s="3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341"/>
      <c r="D496" s="107"/>
      <c r="E496" s="107"/>
      <c r="F496" s="107"/>
      <c r="G496" s="127"/>
      <c r="H496" s="351">
        <f t="shared" si="107"/>
        <v>0</v>
      </c>
      <c r="I496" s="128"/>
      <c r="J496" s="129"/>
      <c r="K496" s="130"/>
      <c r="L496" s="128">
        <v>6</v>
      </c>
      <c r="M496" s="108"/>
      <c r="N496" s="129"/>
      <c r="O496" s="342"/>
      <c r="P496" s="342"/>
      <c r="Q496" s="342"/>
      <c r="R496" s="342"/>
      <c r="S496" s="342"/>
      <c r="T496" s="342"/>
      <c r="U496" s="3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341" t="s">
        <v>239</v>
      </c>
      <c r="C497" s="341" t="s">
        <v>179</v>
      </c>
      <c r="D497" s="107">
        <v>6.04</v>
      </c>
      <c r="E497" s="107"/>
      <c r="F497" s="107"/>
      <c r="G497" s="127"/>
      <c r="H497" s="351">
        <f t="shared" si="10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2"/>
      <c r="P497" s="342"/>
      <c r="Q497" s="342"/>
      <c r="R497" s="342"/>
      <c r="S497" s="342"/>
      <c r="T497" s="342"/>
      <c r="U497" s="3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341" t="s">
        <v>239</v>
      </c>
      <c r="C498" s="341" t="s">
        <v>186</v>
      </c>
      <c r="D498" s="107">
        <v>6.04</v>
      </c>
      <c r="E498" s="107"/>
      <c r="F498" s="107"/>
      <c r="G498" s="127"/>
      <c r="H498" s="351">
        <f t="shared" si="10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2"/>
      <c r="P498" s="342"/>
      <c r="Q498" s="342"/>
      <c r="R498" s="342"/>
      <c r="S498" s="342"/>
      <c r="T498" s="342"/>
      <c r="U498" s="3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341" t="s">
        <v>440</v>
      </c>
      <c r="C499" s="341" t="s">
        <v>179</v>
      </c>
      <c r="D499" s="107"/>
      <c r="E499" s="107"/>
      <c r="F499" s="107"/>
      <c r="G499" s="127"/>
      <c r="H499" s="351">
        <f t="shared" si="107"/>
        <v>0</v>
      </c>
      <c r="I499" s="128"/>
      <c r="J499" s="129"/>
      <c r="K499" s="130"/>
      <c r="L499" s="128"/>
      <c r="M499" s="108"/>
      <c r="N499" s="129"/>
      <c r="O499" s="342"/>
      <c r="P499" s="342"/>
      <c r="Q499" s="342"/>
      <c r="R499" s="342"/>
      <c r="S499" s="342"/>
      <c r="T499" s="342"/>
      <c r="U499" s="3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341" t="s">
        <v>440</v>
      </c>
      <c r="C500" s="341" t="s">
        <v>186</v>
      </c>
      <c r="D500" s="107"/>
      <c r="E500" s="107"/>
      <c r="F500" s="107"/>
      <c r="G500" s="127"/>
      <c r="H500" s="351">
        <f t="shared" si="107"/>
        <v>0</v>
      </c>
      <c r="I500" s="128"/>
      <c r="J500" s="129"/>
      <c r="K500" s="130"/>
      <c r="L500" s="128"/>
      <c r="M500" s="108"/>
      <c r="N500" s="129"/>
      <c r="O500" s="342"/>
      <c r="P500" s="342"/>
      <c r="Q500" s="342"/>
      <c r="R500" s="342"/>
      <c r="S500" s="342"/>
      <c r="T500" s="342"/>
      <c r="U500" s="3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343" t="s">
        <v>240</v>
      </c>
      <c r="C501" s="125"/>
      <c r="D501" s="107">
        <v>7.3</v>
      </c>
      <c r="E501" s="107"/>
      <c r="F501" s="107"/>
      <c r="G501" s="127"/>
      <c r="H501" s="351">
        <f t="shared" si="10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2"/>
      <c r="P501" s="342"/>
      <c r="Q501" s="342"/>
      <c r="R501" s="342"/>
      <c r="S501" s="342"/>
      <c r="T501" s="342"/>
      <c r="U501" s="3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343" t="s">
        <v>241</v>
      </c>
      <c r="C502" s="125"/>
      <c r="D502" s="107">
        <f>78*120/1000</f>
        <v>9.36</v>
      </c>
      <c r="E502" s="107"/>
      <c r="F502" s="107"/>
      <c r="G502" s="127"/>
      <c r="H502" s="351">
        <f t="shared" si="107"/>
        <v>0</v>
      </c>
      <c r="I502" s="128"/>
      <c r="J502" s="129"/>
      <c r="K502" s="130"/>
      <c r="L502" s="128"/>
      <c r="M502" s="108"/>
      <c r="N502" s="129"/>
      <c r="O502" s="342"/>
      <c r="P502" s="342"/>
      <c r="Q502" s="342"/>
      <c r="R502" s="342"/>
      <c r="S502" s="342"/>
      <c r="T502" s="342"/>
      <c r="U502" s="3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343" t="s">
        <v>242</v>
      </c>
      <c r="C503" s="125"/>
      <c r="D503" s="107">
        <v>4.5</v>
      </c>
      <c r="E503" s="107"/>
      <c r="F503" s="107"/>
      <c r="G503" s="127"/>
      <c r="H503" s="351">
        <f t="shared" si="107"/>
        <v>0</v>
      </c>
      <c r="I503" s="128"/>
      <c r="J503" s="129"/>
      <c r="K503" s="130"/>
      <c r="L503" s="128"/>
      <c r="M503" s="108"/>
      <c r="N503" s="129"/>
      <c r="O503" s="342"/>
      <c r="P503" s="342"/>
      <c r="Q503" s="342"/>
      <c r="R503" s="342"/>
      <c r="S503" s="342"/>
      <c r="T503" s="342"/>
      <c r="U503" s="3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343" t="s">
        <v>243</v>
      </c>
      <c r="C504" s="125"/>
      <c r="D504" s="107">
        <v>4.5</v>
      </c>
      <c r="E504" s="107"/>
      <c r="F504" s="107"/>
      <c r="G504" s="127"/>
      <c r="H504" s="351">
        <f t="shared" si="107"/>
        <v>0</v>
      </c>
      <c r="I504" s="128"/>
      <c r="J504" s="129"/>
      <c r="K504" s="130"/>
      <c r="L504" s="128"/>
      <c r="M504" s="108"/>
      <c r="N504" s="129"/>
      <c r="O504" s="342"/>
      <c r="P504" s="342"/>
      <c r="Q504" s="342"/>
      <c r="R504" s="342"/>
      <c r="S504" s="342"/>
      <c r="T504" s="342"/>
      <c r="U504" s="3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343"/>
      <c r="C505" s="125"/>
      <c r="D505" s="107"/>
      <c r="E505" s="107"/>
      <c r="F505" s="107"/>
      <c r="G505" s="127"/>
      <c r="H505" s="351">
        <f t="shared" si="107"/>
        <v>0</v>
      </c>
      <c r="I505" s="128"/>
      <c r="J505" s="129"/>
      <c r="K505" s="130"/>
      <c r="L505" s="128"/>
      <c r="M505" s="108"/>
      <c r="N505" s="129"/>
      <c r="O505" s="342"/>
      <c r="P505" s="342"/>
      <c r="Q505" s="342"/>
      <c r="R505" s="342"/>
      <c r="S505" s="342"/>
      <c r="T505" s="342"/>
      <c r="U505" s="3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27" t="s">
        <v>244</v>
      </c>
      <c r="B506" s="428"/>
      <c r="C506" s="349" t="s">
        <v>202</v>
      </c>
      <c r="D506" s="141"/>
      <c r="E506" s="141"/>
      <c r="F506" s="141"/>
      <c r="G506" s="143">
        <f>SUM(G491:G505)</f>
        <v>0</v>
      </c>
      <c r="H506" s="144">
        <f>SUM(H491:H501)</f>
        <v>0</v>
      </c>
      <c r="I506" s="144">
        <f>SUM(I491:I505)</f>
        <v>0</v>
      </c>
      <c r="J506" s="129" t="str">
        <f t="array" ref="J506">IF(ISERROR(G506/I506),"",G506/I506)</f>
        <v/>
      </c>
      <c r="K506" s="144">
        <f>SUM(K491:K501)</f>
        <v>0</v>
      </c>
      <c r="L506" s="145"/>
      <c r="M506" s="148">
        <f t="shared" ref="M506:AA506" si="108">SUM(M491:M501)</f>
        <v>0</v>
      </c>
      <c r="N506" s="144">
        <f t="shared" si="108"/>
        <v>0</v>
      </c>
      <c r="O506" s="146">
        <f t="shared" si="108"/>
        <v>0</v>
      </c>
      <c r="P506" s="146">
        <f t="shared" si="108"/>
        <v>0</v>
      </c>
      <c r="Q506" s="146">
        <f t="shared" si="108"/>
        <v>0</v>
      </c>
      <c r="R506" s="146">
        <f t="shared" si="108"/>
        <v>0</v>
      </c>
      <c r="S506" s="146">
        <f t="shared" si="108"/>
        <v>0</v>
      </c>
      <c r="T506" s="146">
        <f t="shared" si="108"/>
        <v>0</v>
      </c>
      <c r="U506" s="146">
        <f t="shared" si="108"/>
        <v>0</v>
      </c>
      <c r="V506" s="147">
        <f t="shared" si="108"/>
        <v>0</v>
      </c>
      <c r="W506" s="132">
        <f t="shared" si="108"/>
        <v>0</v>
      </c>
      <c r="X506" s="147">
        <f t="shared" si="108"/>
        <v>0</v>
      </c>
      <c r="Y506" s="147">
        <f t="shared" si="108"/>
        <v>0</v>
      </c>
      <c r="Z506" s="147">
        <f t="shared" si="108"/>
        <v>0</v>
      </c>
      <c r="AA506" s="147">
        <f t="shared" si="108"/>
        <v>0</v>
      </c>
    </row>
    <row r="507" spans="1:27" ht="20.100000000000001" hidden="1" customHeight="1">
      <c r="A507" s="429" t="s">
        <v>246</v>
      </c>
      <c r="B507" s="430"/>
      <c r="C507" s="430"/>
      <c r="D507" s="430"/>
      <c r="E507" s="430"/>
      <c r="F507" s="431"/>
      <c r="G507" s="152">
        <f>SUM(G370,G428,G463,G479,G490,G506)</f>
        <v>0</v>
      </c>
      <c r="H507" s="152">
        <f>SUM(H370,H428,H463,H479,H490,H506)</f>
        <v>0</v>
      </c>
      <c r="I507" s="152">
        <f>SUM(I370,I428,I463,I479,I490,I506)</f>
        <v>0</v>
      </c>
      <c r="J507" s="153" t="str">
        <f t="array" ref="J507">IF(ISERROR(G507/I507),"",G507/I507)</f>
        <v/>
      </c>
      <c r="K507" s="152">
        <f>SUM(K370,K428,K463,K479,K490,K506)</f>
        <v>0</v>
      </c>
      <c r="L507" s="153" t="str">
        <f>IF(ISERROR(G507/K507),"",G507/K507)</f>
        <v/>
      </c>
      <c r="M507" s="152">
        <f t="shared" ref="M507:V507" si="109">SUM(M370,M428,M463,M479,M490,M506)</f>
        <v>0</v>
      </c>
      <c r="N507" s="152">
        <f t="shared" si="109"/>
        <v>0</v>
      </c>
      <c r="O507" s="152">
        <f t="shared" si="109"/>
        <v>0</v>
      </c>
      <c r="P507" s="152">
        <f t="shared" si="109"/>
        <v>0</v>
      </c>
      <c r="Q507" s="152">
        <f t="shared" si="109"/>
        <v>0</v>
      </c>
      <c r="R507" s="152">
        <f t="shared" si="109"/>
        <v>0</v>
      </c>
      <c r="S507" s="152">
        <f t="shared" si="109"/>
        <v>0</v>
      </c>
      <c r="T507" s="152">
        <f t="shared" si="109"/>
        <v>0</v>
      </c>
      <c r="U507" s="152">
        <f t="shared" si="109"/>
        <v>0</v>
      </c>
      <c r="V507" s="152">
        <f t="shared" si="109"/>
        <v>0</v>
      </c>
      <c r="W507" s="154" t="str">
        <f>IF(ISERROR(V507/G507),"",V507/G507)</f>
        <v/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hidden="1" customHeight="1">
      <c r="A508" s="432" t="s">
        <v>471</v>
      </c>
      <c r="B508" s="348" t="s">
        <v>247</v>
      </c>
      <c r="C508" s="415" t="s">
        <v>248</v>
      </c>
      <c r="D508" s="416"/>
      <c r="E508" s="423" t="s">
        <v>249</v>
      </c>
      <c r="F508" s="423"/>
      <c r="G508" s="393" t="s">
        <v>250</v>
      </c>
      <c r="H508" s="393"/>
      <c r="I508" s="423" t="s">
        <v>251</v>
      </c>
      <c r="J508" s="423"/>
      <c r="K508" s="423" t="s">
        <v>252</v>
      </c>
      <c r="L508" s="423"/>
      <c r="M508" s="423" t="s">
        <v>253</v>
      </c>
      <c r="N508" s="423"/>
      <c r="O508" s="423" t="s">
        <v>254</v>
      </c>
      <c r="P508" s="393" t="s">
        <v>255</v>
      </c>
      <c r="Q508" s="393"/>
      <c r="R508" s="393" t="s">
        <v>252</v>
      </c>
      <c r="S508" s="393"/>
      <c r="T508" s="393" t="s">
        <v>256</v>
      </c>
      <c r="U508" s="393"/>
      <c r="V508" s="393" t="s">
        <v>257</v>
      </c>
      <c r="W508" s="393"/>
      <c r="X508" s="393" t="s">
        <v>252</v>
      </c>
      <c r="Y508" s="393"/>
      <c r="Z508" s="393" t="s">
        <v>256</v>
      </c>
      <c r="AA508" s="393"/>
    </row>
    <row r="509" spans="1:27" ht="20.100000000000001" hidden="1" customHeight="1">
      <c r="A509" s="433"/>
      <c r="B509" s="348" t="s">
        <v>258</v>
      </c>
      <c r="C509" s="415">
        <v>0</v>
      </c>
      <c r="D509" s="416"/>
      <c r="E509" s="426">
        <f>C509*11</f>
        <v>0</v>
      </c>
      <c r="F509" s="426"/>
      <c r="G509" s="393">
        <v>0</v>
      </c>
      <c r="H509" s="393"/>
      <c r="I509" s="426">
        <f>G509*11</f>
        <v>0</v>
      </c>
      <c r="J509" s="426"/>
      <c r="K509" s="426">
        <f>E509-I509</f>
        <v>0</v>
      </c>
      <c r="L509" s="426"/>
      <c r="M509" s="424" t="str">
        <f>IF(ISERROR(K509/E509),"",K509/E509)</f>
        <v/>
      </c>
      <c r="N509" s="424"/>
      <c r="O509" s="423"/>
      <c r="P509" s="393" t="s">
        <v>201</v>
      </c>
      <c r="Q509" s="393"/>
      <c r="R509" s="422">
        <f>SUM(O370:U370)</f>
        <v>0</v>
      </c>
      <c r="S509" s="422"/>
      <c r="T509" s="417" t="str">
        <f t="array" ref="T509">IF(ISERROR(R509/R516),"",R509/R516)</f>
        <v/>
      </c>
      <c r="U509" s="417"/>
      <c r="V509" s="393" t="s">
        <v>259</v>
      </c>
      <c r="W509" s="393"/>
      <c r="X509" s="420">
        <f>SUM(O370,O428,O463,O479,O490,O506)</f>
        <v>0</v>
      </c>
      <c r="Y509" s="420"/>
      <c r="Z509" s="417" t="str">
        <f t="array" ref="Z509">IF(ISERROR(X509/X516),"",X509/X516)</f>
        <v/>
      </c>
      <c r="AA509" s="417"/>
    </row>
    <row r="510" spans="1:27" ht="20.100000000000001" hidden="1" customHeight="1">
      <c r="A510" s="433"/>
      <c r="B510" s="348" t="s">
        <v>260</v>
      </c>
      <c r="C510" s="415">
        <v>0</v>
      </c>
      <c r="D510" s="416"/>
      <c r="E510" s="426">
        <f>C510*11</f>
        <v>0</v>
      </c>
      <c r="F510" s="426"/>
      <c r="G510" s="393">
        <v>0</v>
      </c>
      <c r="H510" s="393"/>
      <c r="I510" s="426">
        <f>G510*11</f>
        <v>0</v>
      </c>
      <c r="J510" s="426"/>
      <c r="K510" s="426">
        <f>E510-I510</f>
        <v>0</v>
      </c>
      <c r="L510" s="426"/>
      <c r="M510" s="424" t="str">
        <f>IF(ISERROR(K510/E510),"",K510/E510)</f>
        <v/>
      </c>
      <c r="N510" s="424"/>
      <c r="O510" s="423"/>
      <c r="P510" s="393" t="s">
        <v>216</v>
      </c>
      <c r="Q510" s="393"/>
      <c r="R510" s="422">
        <f>SUM(O428:U428)</f>
        <v>0</v>
      </c>
      <c r="S510" s="422"/>
      <c r="T510" s="417" t="str">
        <f>IF(ISERROR(R510/R516),"",R510/R516)</f>
        <v/>
      </c>
      <c r="U510" s="417"/>
      <c r="V510" s="393" t="s">
        <v>261</v>
      </c>
      <c r="W510" s="393"/>
      <c r="X510" s="420">
        <f>SUM(O371,O429,O464,O480,O491,O507)</f>
        <v>0</v>
      </c>
      <c r="Y510" s="420"/>
      <c r="Z510" s="417" t="str">
        <f>IF(ISERROR(X510/X516),"",X510/X516)</f>
        <v/>
      </c>
      <c r="AA510" s="417"/>
    </row>
    <row r="511" spans="1:27" ht="20.100000000000001" hidden="1" customHeight="1">
      <c r="A511" s="433"/>
      <c r="B511" s="348" t="s">
        <v>262</v>
      </c>
      <c r="C511" s="415">
        <v>0</v>
      </c>
      <c r="D511" s="416"/>
      <c r="E511" s="426">
        <f>C511*11</f>
        <v>0</v>
      </c>
      <c r="F511" s="426"/>
      <c r="G511" s="393">
        <v>0</v>
      </c>
      <c r="H511" s="393"/>
      <c r="I511" s="426">
        <f>G511*11</f>
        <v>0</v>
      </c>
      <c r="J511" s="426"/>
      <c r="K511" s="426">
        <f>E511-I511</f>
        <v>0</v>
      </c>
      <c r="L511" s="426"/>
      <c r="M511" s="424" t="str">
        <f>IF(ISERROR(K511/E511),"",K511/E511)</f>
        <v/>
      </c>
      <c r="N511" s="424"/>
      <c r="O511" s="423"/>
      <c r="P511" s="393" t="s">
        <v>224</v>
      </c>
      <c r="Q511" s="393"/>
      <c r="R511" s="422">
        <f>SUM(O463:U463)</f>
        <v>0</v>
      </c>
      <c r="S511" s="422"/>
      <c r="T511" s="417" t="str">
        <f>IF(ISERROR(R511/R516),"",R511/R516)</f>
        <v/>
      </c>
      <c r="U511" s="417"/>
      <c r="V511" s="393" t="s">
        <v>263</v>
      </c>
      <c r="W511" s="393"/>
      <c r="X511" s="420">
        <f>SUM(O373,O430,O465,O481,O492,O508)</f>
        <v>0</v>
      </c>
      <c r="Y511" s="420"/>
      <c r="Z511" s="417" t="str">
        <f>IF(ISERROR(X511/X516),"",X511/X516)</f>
        <v/>
      </c>
      <c r="AA511" s="417"/>
    </row>
    <row r="512" spans="1:27" ht="20.100000000000001" hidden="1" customHeight="1">
      <c r="A512" s="433"/>
      <c r="B512" s="348" t="s">
        <v>264</v>
      </c>
      <c r="C512" s="415">
        <v>1</v>
      </c>
      <c r="D512" s="416"/>
      <c r="E512" s="426">
        <f>C512*11</f>
        <v>11</v>
      </c>
      <c r="F512" s="426"/>
      <c r="G512" s="393">
        <v>1</v>
      </c>
      <c r="H512" s="393"/>
      <c r="I512" s="426">
        <f>G512*11</f>
        <v>11</v>
      </c>
      <c r="J512" s="426"/>
      <c r="K512" s="426">
        <f>E512-I512</f>
        <v>0</v>
      </c>
      <c r="L512" s="426"/>
      <c r="M512" s="424">
        <f>IF(ISERROR(K512/E512),"",K512/E512)</f>
        <v>0</v>
      </c>
      <c r="N512" s="424"/>
      <c r="O512" s="423"/>
      <c r="P512" s="393" t="s">
        <v>231</v>
      </c>
      <c r="Q512" s="393"/>
      <c r="R512" s="422">
        <f>SUM(O479:U479)</f>
        <v>0</v>
      </c>
      <c r="S512" s="422"/>
      <c r="T512" s="417" t="str">
        <f>IF(ISERROR(R512/R516),"",R512/R516)</f>
        <v/>
      </c>
      <c r="U512" s="417"/>
      <c r="V512" s="393" t="s">
        <v>265</v>
      </c>
      <c r="W512" s="393"/>
      <c r="X512" s="420">
        <f>SUM(O374,O431,O466,O482,O493,O509)</f>
        <v>0</v>
      </c>
      <c r="Y512" s="420"/>
      <c r="Z512" s="417" t="str">
        <f>IF(ISERROR(X512/X516),"",X512/X516)</f>
        <v/>
      </c>
      <c r="AA512" s="417"/>
    </row>
    <row r="513" spans="1:27" ht="20.100000000000001" hidden="1" customHeight="1">
      <c r="A513" s="434"/>
      <c r="B513" s="348" t="s">
        <v>266</v>
      </c>
      <c r="C513" s="425">
        <f>SUM(C509:D512)</f>
        <v>1</v>
      </c>
      <c r="D513" s="399"/>
      <c r="E513" s="426">
        <f>SUM(E509:F512)</f>
        <v>11</v>
      </c>
      <c r="F513" s="426"/>
      <c r="G513" s="393">
        <f>SUM(G509:H512)</f>
        <v>1</v>
      </c>
      <c r="H513" s="393"/>
      <c r="I513" s="426">
        <f>SUM(I509:J512)</f>
        <v>11</v>
      </c>
      <c r="J513" s="426"/>
      <c r="K513" s="426">
        <f>SUM(K509:L512)</f>
        <v>0</v>
      </c>
      <c r="L513" s="426"/>
      <c r="M513" s="424">
        <f>IF(ISERROR(K513/E513),"",K513/E513)</f>
        <v>0</v>
      </c>
      <c r="N513" s="424"/>
      <c r="O513" s="423"/>
      <c r="P513" s="393" t="s">
        <v>234</v>
      </c>
      <c r="Q513" s="393"/>
      <c r="R513" s="422">
        <f>SUM(O490:U490)</f>
        <v>0</v>
      </c>
      <c r="S513" s="422"/>
      <c r="T513" s="417" t="str">
        <f>IF(ISERROR(R513/R516),"",R513/R516)</f>
        <v/>
      </c>
      <c r="U513" s="417"/>
      <c r="V513" s="393" t="s">
        <v>267</v>
      </c>
      <c r="W513" s="393"/>
      <c r="X513" s="420">
        <f>SUM(O375,O432,O467,O483,O494,O510)</f>
        <v>0</v>
      </c>
      <c r="Y513" s="420"/>
      <c r="Z513" s="417" t="str">
        <f>IF(ISERROR(X513/X516),"",X513/X516)</f>
        <v/>
      </c>
      <c r="AA513" s="417"/>
    </row>
    <row r="514" spans="1:27" ht="20.100000000000001" hidden="1" customHeight="1">
      <c r="A514" s="267" t="s">
        <v>472</v>
      </c>
      <c r="B514" s="348">
        <f>G507</f>
        <v>0</v>
      </c>
      <c r="C514" s="403" t="s">
        <v>269</v>
      </c>
      <c r="D514" s="402"/>
      <c r="E514" s="393">
        <f>H507</f>
        <v>0</v>
      </c>
      <c r="F514" s="393"/>
      <c r="G514" s="393" t="s">
        <v>270</v>
      </c>
      <c r="H514" s="393"/>
      <c r="I514" s="421" t="str">
        <f>L507</f>
        <v/>
      </c>
      <c r="J514" s="421"/>
      <c r="K514" s="423" t="s">
        <v>271</v>
      </c>
      <c r="L514" s="423"/>
      <c r="M514" s="421" t="str">
        <f>J507</f>
        <v/>
      </c>
      <c r="N514" s="421"/>
      <c r="O514" s="423"/>
      <c r="P514" s="393" t="s">
        <v>244</v>
      </c>
      <c r="Q514" s="393"/>
      <c r="R514" s="422">
        <f>SUM(O506:U506)</f>
        <v>0</v>
      </c>
      <c r="S514" s="422"/>
      <c r="T514" s="417" t="str">
        <f>IF(ISERROR(R514/R516),"",R514/R516)</f>
        <v/>
      </c>
      <c r="U514" s="417"/>
      <c r="V514" s="393" t="s">
        <v>272</v>
      </c>
      <c r="W514" s="393"/>
      <c r="X514" s="420">
        <f>SUM(O376,O433,O468,O484,O495,O511)</f>
        <v>0</v>
      </c>
      <c r="Y514" s="420"/>
      <c r="Z514" s="417" t="str">
        <f>IF(ISERROR(X514/X516),"",X514/X516)</f>
        <v/>
      </c>
      <c r="AA514" s="417"/>
    </row>
    <row r="515" spans="1:27" ht="20.100000000000001" hidden="1" customHeight="1">
      <c r="A515" s="268" t="s">
        <v>473</v>
      </c>
      <c r="B515" s="348">
        <f>I507+C513</f>
        <v>1</v>
      </c>
      <c r="C515" s="400" t="s">
        <v>251</v>
      </c>
      <c r="D515" s="401"/>
      <c r="E515" s="418">
        <f>K507+I513</f>
        <v>11</v>
      </c>
      <c r="F515" s="418"/>
      <c r="G515" s="393" t="s">
        <v>274</v>
      </c>
      <c r="H515" s="393"/>
      <c r="I515" s="421">
        <f>B515-E515</f>
        <v>-10</v>
      </c>
      <c r="J515" s="421"/>
      <c r="K515" s="423" t="s">
        <v>275</v>
      </c>
      <c r="L515" s="423"/>
      <c r="M515" s="424">
        <f>IF(ISERROR(I515/E515),"",I515/E515)</f>
        <v>-0.90909090909090906</v>
      </c>
      <c r="N515" s="424"/>
      <c r="O515" s="423"/>
      <c r="P515" s="393" t="s">
        <v>245</v>
      </c>
      <c r="Q515" s="393"/>
      <c r="R515" s="422"/>
      <c r="S515" s="422"/>
      <c r="T515" s="417" t="str">
        <f>IF(ISERROR(R515/R516),"",R515/R516)</f>
        <v/>
      </c>
      <c r="U515" s="417"/>
      <c r="V515" s="393" t="s">
        <v>264</v>
      </c>
      <c r="W515" s="393"/>
      <c r="X515" s="420">
        <f>SUM(O377,O434,O469,O489,O496,O512)</f>
        <v>0</v>
      </c>
      <c r="Y515" s="420"/>
      <c r="Z515" s="417" t="str">
        <f>IF(ISERROR(X515/X516),"",X515/X516)</f>
        <v/>
      </c>
      <c r="AA515" s="417"/>
    </row>
    <row r="516" spans="1:27" ht="20.100000000000001" hidden="1" customHeight="1">
      <c r="A516" s="268" t="s">
        <v>474</v>
      </c>
      <c r="B516" s="348">
        <f>N507</f>
        <v>0</v>
      </c>
      <c r="C516" s="400" t="s">
        <v>277</v>
      </c>
      <c r="D516" s="401"/>
      <c r="E516" s="417">
        <f>IF(ISERROR(B516/B515),"",B516/B515)</f>
        <v>0</v>
      </c>
      <c r="F516" s="417"/>
      <c r="G516" s="393" t="s">
        <v>278</v>
      </c>
      <c r="H516" s="393"/>
      <c r="I516" s="423">
        <f>V507</f>
        <v>0</v>
      </c>
      <c r="J516" s="423"/>
      <c r="K516" s="423" t="s">
        <v>279</v>
      </c>
      <c r="L516" s="423"/>
      <c r="M516" s="424" t="str">
        <f t="array" ref="M516">IF(ISERROR(I516/B514),"",I516/B514)</f>
        <v/>
      </c>
      <c r="N516" s="424"/>
      <c r="O516" s="423"/>
      <c r="P516" s="393" t="s">
        <v>266</v>
      </c>
      <c r="Q516" s="393"/>
      <c r="R516" s="422">
        <f>SUM(R509:S515)</f>
        <v>0</v>
      </c>
      <c r="S516" s="422"/>
      <c r="T516" s="417"/>
      <c r="U516" s="417"/>
      <c r="V516" s="393" t="s">
        <v>266</v>
      </c>
      <c r="W516" s="393"/>
      <c r="X516" s="420">
        <f>SUM(X509:Y515)</f>
        <v>0</v>
      </c>
      <c r="Y516" s="420"/>
      <c r="Z516" s="417"/>
      <c r="AA516" s="417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419" t="str">
        <f>IF(ISERROR(#REF!/#REF!),"",#REF!/#REF!)</f>
        <v/>
      </c>
      <c r="H517" s="419"/>
      <c r="I517" s="419"/>
      <c r="J517" s="124"/>
      <c r="K517" s="157"/>
      <c r="L517" s="121"/>
      <c r="M517" s="121"/>
      <c r="N517" s="419" t="str">
        <f>IF(ISERROR(G517/#REF!),"",G517/#REF!)</f>
        <v/>
      </c>
      <c r="O517" s="419"/>
      <c r="P517" s="419"/>
      <c r="Q517" s="419"/>
      <c r="R517" s="419"/>
      <c r="S517" s="350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406" t="s">
        <v>268</v>
      </c>
      <c r="B519" s="406"/>
      <c r="C519" s="415">
        <f>SUM(B171,B342,B514)</f>
        <v>1485</v>
      </c>
      <c r="D519" s="416"/>
      <c r="E519" s="406" t="s">
        <v>269</v>
      </c>
      <c r="F519" s="406"/>
      <c r="G519" s="418">
        <f>SUM(E171,E342,E514)</f>
        <v>7473.8600000000006</v>
      </c>
      <c r="H519" s="418"/>
      <c r="I519" s="393" t="s">
        <v>270</v>
      </c>
      <c r="J519" s="406"/>
      <c r="K519" s="415">
        <f>IF(ISERROR(C519/G520),"",C519/G520)</f>
        <v>9.8175327251090838</v>
      </c>
      <c r="L519" s="416"/>
      <c r="M519" s="393" t="s">
        <v>271</v>
      </c>
      <c r="N519" s="393"/>
      <c r="O519" s="394">
        <f t="array" ref="O519">IF(ISERROR(C519/C520),"",C519/C520)</f>
        <v>18.679245283018869</v>
      </c>
      <c r="P519" s="395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393" t="s">
        <v>273</v>
      </c>
      <c r="B520" s="393"/>
      <c r="C520" s="415">
        <f>SUM(B172,B343,B515)</f>
        <v>79.5</v>
      </c>
      <c r="D520" s="416"/>
      <c r="E520" s="393" t="s">
        <v>251</v>
      </c>
      <c r="F520" s="393"/>
      <c r="G520" s="418">
        <f>SUM(E172,E343,E515)</f>
        <v>151.26</v>
      </c>
      <c r="H520" s="418"/>
      <c r="I520" s="400" t="s">
        <v>274</v>
      </c>
      <c r="J520" s="401"/>
      <c r="K520" s="403">
        <f>C520-G520</f>
        <v>-71.759999999999991</v>
      </c>
      <c r="L520" s="402"/>
      <c r="M520" s="403" t="s">
        <v>275</v>
      </c>
      <c r="N520" s="402"/>
      <c r="O520" s="407">
        <f>IF(ISERROR(K520/C520),"",K520/C520)</f>
        <v>-0.90264150943396215</v>
      </c>
      <c r="P520" s="408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400" t="s">
        <v>276</v>
      </c>
      <c r="B521" s="401"/>
      <c r="C521" s="415">
        <f>SUM(B173,B344,B516)</f>
        <v>0</v>
      </c>
      <c r="D521" s="416"/>
      <c r="E521" s="400" t="s">
        <v>277</v>
      </c>
      <c r="F521" s="401"/>
      <c r="G521" s="417">
        <f>IF(ISERROR(C521/C520),"",C521/C520)</f>
        <v>0</v>
      </c>
      <c r="H521" s="417"/>
      <c r="I521" s="393" t="s">
        <v>278</v>
      </c>
      <c r="J521" s="406"/>
      <c r="K521" s="418">
        <f>SUM(I173,I344,I516)</f>
        <v>0</v>
      </c>
      <c r="L521" s="418"/>
      <c r="M521" s="406" t="s">
        <v>279</v>
      </c>
      <c r="N521" s="406"/>
      <c r="O521" s="407">
        <f t="array" ref="O521">IF(ISERROR(K521/C519),"",K521/C519)</f>
        <v>0</v>
      </c>
      <c r="P521" s="408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350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400" t="s">
        <v>298</v>
      </c>
      <c r="B523" s="401"/>
      <c r="C523" s="400" t="s">
        <v>299</v>
      </c>
      <c r="D523" s="401"/>
      <c r="E523" s="400" t="s">
        <v>256</v>
      </c>
      <c r="F523" s="401"/>
      <c r="G523" s="409" t="s">
        <v>254</v>
      </c>
      <c r="H523" s="410"/>
      <c r="I523" s="400" t="s">
        <v>255</v>
      </c>
      <c r="J523" s="402"/>
      <c r="K523" s="400" t="s">
        <v>300</v>
      </c>
      <c r="L523" s="401"/>
      <c r="M523" s="400" t="s">
        <v>256</v>
      </c>
      <c r="N523" s="401"/>
      <c r="O523" s="393" t="s">
        <v>257</v>
      </c>
      <c r="P523" s="393"/>
      <c r="Q523" s="400" t="s">
        <v>300</v>
      </c>
      <c r="R523" s="401"/>
      <c r="S523" s="400" t="s">
        <v>256</v>
      </c>
      <c r="T523" s="401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405" t="s">
        <v>201</v>
      </c>
      <c r="B524" s="401"/>
      <c r="C524" s="400">
        <f>SUM(G28,G199,G370)</f>
        <v>555</v>
      </c>
      <c r="D524" s="401"/>
      <c r="E524" s="396">
        <f>IF(ISERROR(C524/C530),"",C524/C530)</f>
        <v>0.37373737373737376</v>
      </c>
      <c r="F524" s="397"/>
      <c r="G524" s="411"/>
      <c r="H524" s="412"/>
      <c r="I524" s="398" t="s">
        <v>301</v>
      </c>
      <c r="J524" s="404"/>
      <c r="K524" s="403">
        <f t="shared" ref="K524:K529" si="110">SUM(R166,U337,U509)</f>
        <v>0</v>
      </c>
      <c r="L524" s="402"/>
      <c r="M524" s="396" t="str">
        <f t="array" ref="M524">IF(ISERROR(K524/K530),"",K524/K530)</f>
        <v/>
      </c>
      <c r="N524" s="397"/>
      <c r="O524" s="393" t="s">
        <v>259</v>
      </c>
      <c r="P524" s="393"/>
      <c r="Q524" s="394">
        <f t="shared" ref="Q524:Q529" si="111">SUM(X166,AA337,AA509)</f>
        <v>0</v>
      </c>
      <c r="R524" s="395"/>
      <c r="S524" s="396" t="str">
        <f t="array" ref="S524">IF(ISERROR(Q524/Q530),"",Q524/Q530)</f>
        <v/>
      </c>
      <c r="T524" s="397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405" t="s">
        <v>216</v>
      </c>
      <c r="B525" s="401"/>
      <c r="C525" s="400">
        <f>SUM(G86,G257,G428)</f>
        <v>0</v>
      </c>
      <c r="D525" s="401"/>
      <c r="E525" s="396">
        <f>IF(ISERROR(C525/C530),"",C525/C530)</f>
        <v>0</v>
      </c>
      <c r="F525" s="397"/>
      <c r="G525" s="411"/>
      <c r="H525" s="412"/>
      <c r="I525" s="398" t="s">
        <v>302</v>
      </c>
      <c r="J525" s="404"/>
      <c r="K525" s="403">
        <f t="shared" si="110"/>
        <v>0</v>
      </c>
      <c r="L525" s="402"/>
      <c r="M525" s="396" t="str">
        <f>IF(ISERROR(K525/K530),"",K525/K530)</f>
        <v/>
      </c>
      <c r="N525" s="397"/>
      <c r="O525" s="393" t="s">
        <v>261</v>
      </c>
      <c r="P525" s="393"/>
      <c r="Q525" s="394">
        <f t="shared" si="111"/>
        <v>0</v>
      </c>
      <c r="R525" s="395"/>
      <c r="S525" s="396" t="str">
        <f>IF(ISERROR(Q525/Q530),"",Q525/Q530)</f>
        <v/>
      </c>
      <c r="T525" s="397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405" t="s">
        <v>224</v>
      </c>
      <c r="B526" s="401"/>
      <c r="C526" s="400">
        <f>SUM(G121,G292,G463)</f>
        <v>0</v>
      </c>
      <c r="D526" s="401"/>
      <c r="E526" s="396">
        <f>IF(ISERROR(C526/C530),"",C526/C530)</f>
        <v>0</v>
      </c>
      <c r="F526" s="397"/>
      <c r="G526" s="411"/>
      <c r="H526" s="412"/>
      <c r="I526" s="398" t="s">
        <v>303</v>
      </c>
      <c r="J526" s="404"/>
      <c r="K526" s="403">
        <f t="shared" si="110"/>
        <v>0</v>
      </c>
      <c r="L526" s="402"/>
      <c r="M526" s="396" t="str">
        <f>IF(ISERROR(K526/K530),"",K526/K530)</f>
        <v/>
      </c>
      <c r="N526" s="397"/>
      <c r="O526" s="393" t="s">
        <v>263</v>
      </c>
      <c r="P526" s="393"/>
      <c r="Q526" s="394">
        <f t="shared" si="111"/>
        <v>0</v>
      </c>
      <c r="R526" s="395"/>
      <c r="S526" s="396" t="str">
        <f>IF(ISERROR(Q526/Q530),"",Q526/Q530)</f>
        <v/>
      </c>
      <c r="T526" s="397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405" t="s">
        <v>231</v>
      </c>
      <c r="B527" s="401"/>
      <c r="C527" s="400">
        <f>SUM(G137,G308,G479)</f>
        <v>930</v>
      </c>
      <c r="D527" s="401"/>
      <c r="E527" s="396">
        <f>IF(ISERROR(C527/C530),"",C527/C530)</f>
        <v>0.6262626262626263</v>
      </c>
      <c r="F527" s="397"/>
      <c r="G527" s="411"/>
      <c r="H527" s="412"/>
      <c r="I527" s="398" t="s">
        <v>304</v>
      </c>
      <c r="J527" s="404"/>
      <c r="K527" s="403">
        <f t="shared" si="110"/>
        <v>0</v>
      </c>
      <c r="L527" s="402"/>
      <c r="M527" s="396" t="str">
        <f>IF(ISERROR(K527/K530),"",K527/K530)</f>
        <v/>
      </c>
      <c r="N527" s="397"/>
      <c r="O527" s="393" t="s">
        <v>305</v>
      </c>
      <c r="P527" s="393"/>
      <c r="Q527" s="394">
        <f t="shared" si="111"/>
        <v>0</v>
      </c>
      <c r="R527" s="395"/>
      <c r="S527" s="396" t="str">
        <f>IF(ISERROR(Q527/Q530),"",Q527/Q530)</f>
        <v/>
      </c>
      <c r="T527" s="397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405" t="s">
        <v>234</v>
      </c>
      <c r="B528" s="401"/>
      <c r="C528" s="400">
        <f>SUM(G148,G319,G490)</f>
        <v>0</v>
      </c>
      <c r="D528" s="401"/>
      <c r="E528" s="396">
        <f>IF(ISERROR(C528/C530),"",C528/C530)</f>
        <v>0</v>
      </c>
      <c r="F528" s="397"/>
      <c r="G528" s="411"/>
      <c r="H528" s="412"/>
      <c r="I528" s="398" t="s">
        <v>306</v>
      </c>
      <c r="J528" s="404"/>
      <c r="K528" s="403">
        <f t="shared" si="110"/>
        <v>0</v>
      </c>
      <c r="L528" s="402"/>
      <c r="M528" s="396" t="str">
        <f>IF(ISERROR(K528/K530),"",K528/K530)</f>
        <v/>
      </c>
      <c r="N528" s="397"/>
      <c r="O528" s="393" t="s">
        <v>267</v>
      </c>
      <c r="P528" s="393"/>
      <c r="Q528" s="394">
        <f t="shared" si="111"/>
        <v>0</v>
      </c>
      <c r="R528" s="395"/>
      <c r="S528" s="396" t="str">
        <f>IF(ISERROR(Q528/Q530),"",Q528/Q530)</f>
        <v/>
      </c>
      <c r="T528" s="397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405" t="s">
        <v>244</v>
      </c>
      <c r="B529" s="401"/>
      <c r="C529" s="400">
        <f>SUM(G163,G334,G506)</f>
        <v>0</v>
      </c>
      <c r="D529" s="401"/>
      <c r="E529" s="396">
        <f>IF(ISERROR(C529/C530),"",C529/C530)</f>
        <v>0</v>
      </c>
      <c r="F529" s="397"/>
      <c r="G529" s="411"/>
      <c r="H529" s="412"/>
      <c r="I529" s="398" t="s">
        <v>307</v>
      </c>
      <c r="J529" s="404"/>
      <c r="K529" s="403">
        <f t="shared" si="110"/>
        <v>0</v>
      </c>
      <c r="L529" s="402"/>
      <c r="M529" s="396" t="str">
        <f>IF(ISERROR(K529/K530),"",K529/K530)</f>
        <v/>
      </c>
      <c r="N529" s="397"/>
      <c r="O529" s="393" t="s">
        <v>272</v>
      </c>
      <c r="P529" s="393"/>
      <c r="Q529" s="394">
        <f t="shared" si="111"/>
        <v>0</v>
      </c>
      <c r="R529" s="395"/>
      <c r="S529" s="396" t="str">
        <f>IF(ISERROR(Q529/Q530),"",Q529/Q530)</f>
        <v/>
      </c>
      <c r="T529" s="397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400" t="s">
        <v>266</v>
      </c>
      <c r="B530" s="401"/>
      <c r="C530" s="400">
        <f>SUM(C524:C529)</f>
        <v>1485</v>
      </c>
      <c r="D530" s="401"/>
      <c r="E530" s="396">
        <f>SUM(E524:F529)</f>
        <v>1</v>
      </c>
      <c r="F530" s="397"/>
      <c r="G530" s="413"/>
      <c r="H530" s="414"/>
      <c r="I530" s="400" t="s">
        <v>266</v>
      </c>
      <c r="J530" s="402"/>
      <c r="K530" s="403">
        <f>SUM(R173,U344,U516)</f>
        <v>0</v>
      </c>
      <c r="L530" s="402"/>
      <c r="M530" s="396"/>
      <c r="N530" s="397"/>
      <c r="O530" s="393" t="s">
        <v>266</v>
      </c>
      <c r="P530" s="393"/>
      <c r="Q530" s="394">
        <f>SUM(Q524:R529)</f>
        <v>0</v>
      </c>
      <c r="R530" s="395"/>
      <c r="S530" s="396">
        <f>SUM(S524:T529)</f>
        <v>0</v>
      </c>
      <c r="T530" s="397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398" t="s">
        <v>308</v>
      </c>
      <c r="B532" s="399"/>
      <c r="C532" s="341" t="s">
        <v>309</v>
      </c>
      <c r="D532" s="341" t="s">
        <v>310</v>
      </c>
      <c r="E532" s="341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3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51" t="s">
        <v>322</v>
      </c>
      <c r="Q532" s="128" t="s">
        <v>323</v>
      </c>
      <c r="R532" s="108" t="s">
        <v>324</v>
      </c>
      <c r="S532" s="341" t="s">
        <v>325</v>
      </c>
      <c r="T532" s="341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389" t="s">
        <v>327</v>
      </c>
      <c r="B533" s="390"/>
      <c r="C533" s="105">
        <f>D533+E533+F533-G533-O533-P533</f>
        <v>9</v>
      </c>
      <c r="D533" s="105">
        <v>9</v>
      </c>
      <c r="E533" s="105"/>
      <c r="F533" s="105"/>
      <c r="G533" s="106"/>
      <c r="H533" s="105"/>
      <c r="I533" s="105"/>
      <c r="J533" s="105">
        <f>C533-H533-I533</f>
        <v>9</v>
      </c>
      <c r="K533" s="105">
        <v>1</v>
      </c>
      <c r="L533" s="105"/>
      <c r="M533" s="105"/>
      <c r="N533" s="105"/>
      <c r="O533" s="105"/>
      <c r="P533" s="107"/>
      <c r="Q533" s="105">
        <f>J533-K533-L533</f>
        <v>8</v>
      </c>
      <c r="R533" s="108">
        <f>Q533*11-M533-N533</f>
        <v>88</v>
      </c>
      <c r="S533" s="344">
        <f t="array" ref="S533">IF(ISERROR(Q533/J533),"",Q533/J533)</f>
        <v>0.88888888888888884</v>
      </c>
      <c r="T533" s="344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389" t="s">
        <v>328</v>
      </c>
      <c r="B534" s="390"/>
      <c r="C534" s="105">
        <f>D534+E534+F534-G534-O534-P534</f>
        <v>7</v>
      </c>
      <c r="D534" s="105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344">
        <f t="array" ref="S534">IF(ISERROR(Q534/J534),"",Q534/J534)</f>
        <v>1</v>
      </c>
      <c r="T534" s="344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389" t="s">
        <v>329</v>
      </c>
      <c r="B535" s="390"/>
      <c r="C535" s="105">
        <f>D535+E535+F535-G535-O535-P535</f>
        <v>9</v>
      </c>
      <c r="D535" s="105">
        <v>9</v>
      </c>
      <c r="E535" s="109"/>
      <c r="F535" s="109"/>
      <c r="G535" s="106"/>
      <c r="H535" s="105">
        <v>9</v>
      </c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4" t="str">
        <f t="array" ref="S535">IF(ISERROR(Q535/J535),"",Q535/J535)</f>
        <v/>
      </c>
      <c r="T535" s="344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391" t="s">
        <v>330</v>
      </c>
      <c r="B536" s="392"/>
      <c r="C536" s="111">
        <f>SUM(C533:C535)</f>
        <v>25</v>
      </c>
      <c r="D536" s="111">
        <f t="shared" ref="D536:N536" si="112">SUM(D533:D535)</f>
        <v>25</v>
      </c>
      <c r="E536" s="111">
        <f t="shared" si="112"/>
        <v>0</v>
      </c>
      <c r="F536" s="111">
        <f t="shared" si="112"/>
        <v>0</v>
      </c>
      <c r="G536" s="112">
        <f t="shared" si="112"/>
        <v>0</v>
      </c>
      <c r="H536" s="111">
        <f t="shared" si="112"/>
        <v>9</v>
      </c>
      <c r="I536" s="111">
        <f t="shared" si="112"/>
        <v>0</v>
      </c>
      <c r="J536" s="111">
        <f t="shared" si="112"/>
        <v>16</v>
      </c>
      <c r="K536" s="111">
        <f t="shared" si="112"/>
        <v>1</v>
      </c>
      <c r="L536" s="111">
        <f t="shared" si="112"/>
        <v>0</v>
      </c>
      <c r="M536" s="111">
        <f t="shared" si="112"/>
        <v>0</v>
      </c>
      <c r="N536" s="111">
        <f t="shared" si="112"/>
        <v>0</v>
      </c>
      <c r="O536" s="111">
        <f>SUM(O533:O535)</f>
        <v>0</v>
      </c>
      <c r="P536" s="111">
        <f>SUM(P533:P535)</f>
        <v>0</v>
      </c>
      <c r="Q536" s="111">
        <f>SUM(Q533:Q535)</f>
        <v>15</v>
      </c>
      <c r="R536" s="113">
        <f>SUM(R533:R535)</f>
        <v>165</v>
      </c>
      <c r="S536" s="114">
        <f t="array" ref="S536">IF(ISERROR(Q536/J536),"",Q536/J536)</f>
        <v>0.9375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 t="s">
        <v>532</v>
      </c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2">
      <c r="B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J541" sqref="J541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120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2" t="s">
        <v>413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</row>
    <row r="2" spans="1:27" ht="18.75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</row>
    <row r="3" spans="1:27" ht="30.75" customHeight="1">
      <c r="A3" s="181" t="s">
        <v>500</v>
      </c>
      <c r="B3" s="182"/>
      <c r="C3" s="121"/>
      <c r="D3" s="121"/>
      <c r="E3" s="121"/>
      <c r="F3" s="121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64" t="s">
        <v>12</v>
      </c>
      <c r="B4" s="464" t="s">
        <v>25</v>
      </c>
      <c r="C4" s="464" t="s">
        <v>26</v>
      </c>
      <c r="D4" s="464" t="s">
        <v>27</v>
      </c>
      <c r="E4" s="467" t="s">
        <v>28</v>
      </c>
      <c r="F4" s="470" t="s">
        <v>29</v>
      </c>
      <c r="G4" s="460" t="s">
        <v>30</v>
      </c>
      <c r="H4" s="460"/>
      <c r="I4" s="464" t="s">
        <v>31</v>
      </c>
      <c r="J4" s="475" t="s">
        <v>32</v>
      </c>
      <c r="K4" s="478" t="s">
        <v>33</v>
      </c>
      <c r="L4" s="464" t="s">
        <v>34</v>
      </c>
      <c r="M4" s="481" t="s">
        <v>35</v>
      </c>
      <c r="N4" s="461" t="s">
        <v>36</v>
      </c>
      <c r="O4" s="460" t="s">
        <v>37</v>
      </c>
      <c r="P4" s="460"/>
      <c r="Q4" s="460"/>
      <c r="R4" s="460"/>
      <c r="S4" s="460"/>
      <c r="T4" s="460"/>
      <c r="U4" s="460"/>
      <c r="V4" s="460" t="s">
        <v>38</v>
      </c>
      <c r="W4" s="461" t="s">
        <v>39</v>
      </c>
      <c r="X4" s="460" t="s">
        <v>40</v>
      </c>
      <c r="Y4" s="460"/>
      <c r="Z4" s="460"/>
      <c r="AA4" s="460"/>
    </row>
    <row r="5" spans="1:27" s="104" customFormat="1" ht="15" customHeight="1">
      <c r="A5" s="465"/>
      <c r="B5" s="465"/>
      <c r="C5" s="465"/>
      <c r="D5" s="465"/>
      <c r="E5" s="468"/>
      <c r="F5" s="471"/>
      <c r="G5" s="460"/>
      <c r="H5" s="460"/>
      <c r="I5" s="465"/>
      <c r="J5" s="476"/>
      <c r="K5" s="479"/>
      <c r="L5" s="465"/>
      <c r="M5" s="482"/>
      <c r="N5" s="461"/>
      <c r="O5" s="460" t="s">
        <v>41</v>
      </c>
      <c r="P5" s="460" t="s">
        <v>42</v>
      </c>
      <c r="Q5" s="460" t="s">
        <v>43</v>
      </c>
      <c r="R5" s="473" t="s">
        <v>44</v>
      </c>
      <c r="S5" s="474" t="s">
        <v>45</v>
      </c>
      <c r="T5" s="460" t="s">
        <v>46</v>
      </c>
      <c r="U5" s="460" t="s">
        <v>47</v>
      </c>
      <c r="V5" s="460"/>
      <c r="W5" s="461"/>
      <c r="X5" s="460" t="s">
        <v>13</v>
      </c>
      <c r="Y5" s="460" t="s">
        <v>48</v>
      </c>
      <c r="Z5" s="460" t="s">
        <v>49</v>
      </c>
      <c r="AA5" s="460" t="s">
        <v>47</v>
      </c>
    </row>
    <row r="6" spans="1:27" s="104" customFormat="1" ht="27.75" customHeight="1">
      <c r="A6" s="466"/>
      <c r="B6" s="466"/>
      <c r="C6" s="466"/>
      <c r="D6" s="466"/>
      <c r="E6" s="469"/>
      <c r="F6" s="472"/>
      <c r="G6" s="310" t="s">
        <v>50</v>
      </c>
      <c r="H6" s="340" t="s">
        <v>51</v>
      </c>
      <c r="I6" s="466"/>
      <c r="J6" s="477"/>
      <c r="K6" s="480"/>
      <c r="L6" s="466"/>
      <c r="M6" s="482"/>
      <c r="N6" s="461"/>
      <c r="O6" s="460"/>
      <c r="P6" s="460"/>
      <c r="Q6" s="460"/>
      <c r="R6" s="473"/>
      <c r="S6" s="474"/>
      <c r="T6" s="460"/>
      <c r="U6" s="460"/>
      <c r="V6" s="460"/>
      <c r="W6" s="461"/>
      <c r="X6" s="460"/>
      <c r="Y6" s="460"/>
      <c r="Z6" s="460"/>
      <c r="AA6" s="460"/>
    </row>
    <row r="7" spans="1:27" ht="20.100000000000001" hidden="1" customHeight="1">
      <c r="A7" s="259">
        <v>30100030</v>
      </c>
      <c r="B7" s="343" t="s">
        <v>178</v>
      </c>
      <c r="C7" s="125" t="s">
        <v>179</v>
      </c>
      <c r="D7" s="107">
        <v>5.03</v>
      </c>
      <c r="E7" s="107"/>
      <c r="F7" s="126"/>
      <c r="G7" s="127"/>
      <c r="H7" s="351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2"/>
      <c r="P7" s="342"/>
      <c r="Q7" s="342"/>
      <c r="R7" s="342"/>
      <c r="S7" s="342"/>
      <c r="T7" s="342"/>
      <c r="U7" s="3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26"/>
      <c r="G8" s="127"/>
      <c r="H8" s="351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342"/>
      <c r="Q8" s="342"/>
      <c r="R8" s="342"/>
      <c r="S8" s="342"/>
      <c r="T8" s="342"/>
      <c r="U8" s="3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26"/>
      <c r="G9" s="127"/>
      <c r="H9" s="351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2"/>
      <c r="P9" s="342"/>
      <c r="Q9" s="342"/>
      <c r="R9" s="342"/>
      <c r="S9" s="342"/>
      <c r="T9" s="342"/>
      <c r="U9" s="3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11" customFormat="1" ht="20.10000000000000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26">
        <v>42779</v>
      </c>
      <c r="G10" s="127">
        <f>108+108+108+34</f>
        <v>358</v>
      </c>
      <c r="H10" s="388">
        <f t="shared" si="0"/>
        <v>1800.74</v>
      </c>
      <c r="I10" s="128">
        <f>5.5*4</f>
        <v>22</v>
      </c>
      <c r="J10" s="128">
        <f t="array" ref="J10">IF(ISERROR(G10/I10),"",G10/I10)</f>
        <v>16.272727272727273</v>
      </c>
      <c r="K10" s="130">
        <f t="array" ref="K10">IF(ISERROR(G10/L10),"",G10/L10)</f>
        <v>18.842105263157894</v>
      </c>
      <c r="L10" s="128">
        <v>19</v>
      </c>
      <c r="M10" s="108">
        <f t="shared" si="1"/>
        <v>3.1578947368421062</v>
      </c>
      <c r="N10" s="128">
        <f t="shared" si="4"/>
        <v>0</v>
      </c>
      <c r="O10" s="384"/>
      <c r="P10" s="384"/>
      <c r="Q10" s="384"/>
      <c r="R10" s="384"/>
      <c r="S10" s="384"/>
      <c r="T10" s="384"/>
      <c r="U10" s="384"/>
      <c r="V10" s="131">
        <f t="shared" si="2"/>
        <v>0</v>
      </c>
      <c r="W10" s="386">
        <f t="shared" si="3"/>
        <v>0</v>
      </c>
      <c r="X10" s="131"/>
      <c r="Y10" s="131"/>
      <c r="Z10" s="131"/>
      <c r="AA10" s="131"/>
    </row>
    <row r="11" spans="1:27" s="311" customFormat="1" ht="20.10000000000000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26">
        <v>42779</v>
      </c>
      <c r="G11" s="127">
        <f>108+108+89</f>
        <v>305</v>
      </c>
      <c r="H11" s="388">
        <f t="shared" si="0"/>
        <v>1534.15</v>
      </c>
      <c r="I11" s="128">
        <f>4*4</f>
        <v>16</v>
      </c>
      <c r="J11" s="128">
        <f t="array" ref="J11">IF(ISERROR(G11/I11),"",G11/I11)</f>
        <v>19.0625</v>
      </c>
      <c r="K11" s="130">
        <f t="array" ref="K11">IF(ISERROR(G11/L11),"",G11/L11)</f>
        <v>15.25</v>
      </c>
      <c r="L11" s="128">
        <v>20</v>
      </c>
      <c r="M11" s="108">
        <f t="shared" si="1"/>
        <v>0.75</v>
      </c>
      <c r="N11" s="128">
        <f t="shared" si="4"/>
        <v>0</v>
      </c>
      <c r="O11" s="384"/>
      <c r="P11" s="384"/>
      <c r="Q11" s="384"/>
      <c r="R11" s="384"/>
      <c r="S11" s="384"/>
      <c r="T11" s="384"/>
      <c r="U11" s="384"/>
      <c r="V11" s="131">
        <f t="shared" si="2"/>
        <v>0</v>
      </c>
      <c r="W11" s="386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134"/>
      <c r="G12" s="135"/>
      <c r="H12" s="351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2"/>
      <c r="P12" s="342"/>
      <c r="Q12" s="342"/>
      <c r="R12" s="342"/>
      <c r="S12" s="342"/>
      <c r="T12" s="342"/>
      <c r="U12" s="3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26"/>
      <c r="G13" s="127"/>
      <c r="H13" s="351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2"/>
      <c r="P13" s="342"/>
      <c r="Q13" s="342"/>
      <c r="R13" s="342"/>
      <c r="S13" s="342"/>
      <c r="T13" s="342"/>
      <c r="U13" s="3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26"/>
      <c r="G14" s="127"/>
      <c r="H14" s="351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2"/>
      <c r="P14" s="342"/>
      <c r="Q14" s="342"/>
      <c r="R14" s="342"/>
      <c r="S14" s="342"/>
      <c r="T14" s="342"/>
      <c r="U14" s="3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137"/>
      <c r="G15" s="127"/>
      <c r="H15" s="351">
        <f t="shared" si="0"/>
        <v>0</v>
      </c>
      <c r="I15" s="351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2"/>
      <c r="P15" s="342"/>
      <c r="Q15" s="342"/>
      <c r="R15" s="342"/>
      <c r="S15" s="342"/>
      <c r="T15" s="342"/>
      <c r="U15" s="3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137"/>
      <c r="G16" s="127"/>
      <c r="H16" s="351">
        <f t="shared" si="0"/>
        <v>0</v>
      </c>
      <c r="I16" s="351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2"/>
      <c r="P16" s="342"/>
      <c r="Q16" s="342"/>
      <c r="R16" s="342"/>
      <c r="S16" s="342"/>
      <c r="T16" s="342"/>
      <c r="U16" s="3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26"/>
      <c r="G17" s="127"/>
      <c r="H17" s="351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2"/>
      <c r="P17" s="342"/>
      <c r="Q17" s="342"/>
      <c r="R17" s="342"/>
      <c r="S17" s="342"/>
      <c r="T17" s="342"/>
      <c r="U17" s="3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26"/>
      <c r="G18" s="127"/>
      <c r="H18" s="351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2"/>
      <c r="P18" s="342"/>
      <c r="Q18" s="342"/>
      <c r="R18" s="342"/>
      <c r="S18" s="342"/>
      <c r="T18" s="342"/>
      <c r="U18" s="342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26"/>
      <c r="G19" s="127"/>
      <c r="H19" s="351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2"/>
      <c r="P19" s="342"/>
      <c r="Q19" s="342"/>
      <c r="R19" s="342"/>
      <c r="S19" s="342"/>
      <c r="T19" s="342"/>
      <c r="U19" s="342"/>
      <c r="V19" s="131">
        <f>SUM(X19:AA19)</f>
        <v>0</v>
      </c>
      <c r="W19" s="34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26"/>
      <c r="G20" s="127"/>
      <c r="H20" s="351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2"/>
      <c r="P20" s="342"/>
      <c r="Q20" s="342"/>
      <c r="R20" s="342"/>
      <c r="S20" s="342"/>
      <c r="T20" s="342"/>
      <c r="U20" s="3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26"/>
      <c r="G21" s="127"/>
      <c r="H21" s="351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2"/>
      <c r="P21" s="342"/>
      <c r="Q21" s="342"/>
      <c r="R21" s="342"/>
      <c r="S21" s="342"/>
      <c r="T21" s="342"/>
      <c r="U21" s="3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341" t="s">
        <v>190</v>
      </c>
      <c r="D22" s="107">
        <v>4.8</v>
      </c>
      <c r="E22" s="107"/>
      <c r="F22" s="126"/>
      <c r="G22" s="127"/>
      <c r="H22" s="351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2"/>
      <c r="P22" s="342"/>
      <c r="Q22" s="342"/>
      <c r="R22" s="342"/>
      <c r="S22" s="342"/>
      <c r="T22" s="342"/>
      <c r="U22" s="3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341" t="s">
        <v>187</v>
      </c>
      <c r="D23" s="107">
        <v>4.8</v>
      </c>
      <c r="E23" s="107"/>
      <c r="F23" s="126"/>
      <c r="G23" s="127"/>
      <c r="H23" s="351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2"/>
      <c r="P23" s="342"/>
      <c r="Q23" s="342"/>
      <c r="R23" s="342"/>
      <c r="S23" s="342"/>
      <c r="T23" s="342"/>
      <c r="U23" s="3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341" t="s">
        <v>179</v>
      </c>
      <c r="D24" s="107">
        <v>4.8</v>
      </c>
      <c r="E24" s="107"/>
      <c r="F24" s="126"/>
      <c r="G24" s="127"/>
      <c r="H24" s="351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2"/>
      <c r="P24" s="342"/>
      <c r="Q24" s="342"/>
      <c r="R24" s="342"/>
      <c r="S24" s="342"/>
      <c r="T24" s="342"/>
      <c r="U24" s="3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341" t="s">
        <v>199</v>
      </c>
      <c r="D25" s="107">
        <v>4.8</v>
      </c>
      <c r="E25" s="107"/>
      <c r="F25" s="126"/>
      <c r="G25" s="127"/>
      <c r="H25" s="351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2"/>
      <c r="P25" s="342"/>
      <c r="Q25" s="342"/>
      <c r="R25" s="342"/>
      <c r="S25" s="342"/>
      <c r="T25" s="342"/>
      <c r="U25" s="3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26"/>
      <c r="G26" s="127"/>
      <c r="H26" s="351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2"/>
      <c r="P26" s="342"/>
      <c r="Q26" s="342"/>
      <c r="R26" s="342"/>
      <c r="S26" s="342"/>
      <c r="T26" s="342"/>
      <c r="U26" s="3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40"/>
      <c r="G27" s="127"/>
      <c r="H27" s="351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2"/>
      <c r="P27" s="342"/>
      <c r="Q27" s="342"/>
      <c r="R27" s="342"/>
      <c r="S27" s="342"/>
      <c r="T27" s="342"/>
      <c r="U27" s="3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27" t="s">
        <v>201</v>
      </c>
      <c r="B28" s="428"/>
      <c r="C28" s="349" t="s">
        <v>202</v>
      </c>
      <c r="D28" s="141"/>
      <c r="E28" s="141"/>
      <c r="F28" s="142"/>
      <c r="G28" s="143">
        <f>SUM(G7:G27)</f>
        <v>663</v>
      </c>
      <c r="H28" s="144">
        <f>SUM(H7:H27)</f>
        <v>3334.8900000000003</v>
      </c>
      <c r="I28" s="144">
        <f>SUM(I7:I27)</f>
        <v>38</v>
      </c>
      <c r="J28" s="129">
        <f t="array" ref="J28">IF(ISERROR(G28/I28),"",G28/I28)</f>
        <v>17.44736842105263</v>
      </c>
      <c r="K28" s="144">
        <f>SUM(K7:K27)</f>
        <v>34.09210526315789</v>
      </c>
      <c r="L28" s="145"/>
      <c r="M28" s="144">
        <f t="shared" ref="M28:V28" si="5">SUM(M7:M27)</f>
        <v>3.9078947368421062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>
        <f>IF(ISERROR(V28/G28),"",V28/G28)</f>
        <v>0</v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343" t="s">
        <v>206</v>
      </c>
      <c r="C29" s="125" t="s">
        <v>199</v>
      </c>
      <c r="D29" s="107">
        <v>5.03</v>
      </c>
      <c r="E29" s="107"/>
      <c r="F29" s="126"/>
      <c r="G29" s="127"/>
      <c r="H29" s="351">
        <f t="shared" ref="H29:H85" si="6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6"/>
      <c r="P29" s="346"/>
      <c r="Q29" s="346"/>
      <c r="R29" s="346"/>
      <c r="S29" s="346"/>
      <c r="T29" s="346"/>
      <c r="U29" s="346"/>
      <c r="V29" s="131">
        <f>SUM(X29:AA29)</f>
        <v>0</v>
      </c>
      <c r="W29" s="132" t="str">
        <f>IF(ISERROR(V29/G29),"",V29/G29)</f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343" t="s">
        <v>425</v>
      </c>
      <c r="C30" s="183" t="s">
        <v>427</v>
      </c>
      <c r="D30" s="107">
        <v>5.03</v>
      </c>
      <c r="E30" s="107"/>
      <c r="F30" s="126"/>
      <c r="G30" s="127"/>
      <c r="H30" s="351">
        <f t="shared" si="6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6"/>
      <c r="P30" s="346"/>
      <c r="Q30" s="346"/>
      <c r="R30" s="346"/>
      <c r="S30" s="346"/>
      <c r="T30" s="346"/>
      <c r="U30" s="346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343" t="s">
        <v>206</v>
      </c>
      <c r="C31" s="125" t="s">
        <v>186</v>
      </c>
      <c r="D31" s="107">
        <v>5.03</v>
      </c>
      <c r="E31" s="107"/>
      <c r="F31" s="126"/>
      <c r="G31" s="127"/>
      <c r="H31" s="351">
        <f t="shared" si="6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6"/>
      <c r="P31" s="346"/>
      <c r="Q31" s="346"/>
      <c r="R31" s="346"/>
      <c r="S31" s="346"/>
      <c r="T31" s="346"/>
      <c r="U31" s="346"/>
      <c r="V31" s="131">
        <f>SUM(X31:AA31)</f>
        <v>0</v>
      </c>
      <c r="W31" s="132" t="str">
        <f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343" t="s">
        <v>206</v>
      </c>
      <c r="C32" s="125" t="s">
        <v>203</v>
      </c>
      <c r="D32" s="107">
        <v>5.03</v>
      </c>
      <c r="E32" s="107"/>
      <c r="F32" s="126"/>
      <c r="G32" s="127"/>
      <c r="H32" s="351">
        <f t="shared" si="6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6"/>
      <c r="P32" s="346"/>
      <c r="Q32" s="346"/>
      <c r="R32" s="346"/>
      <c r="S32" s="346"/>
      <c r="T32" s="346"/>
      <c r="U32" s="346"/>
      <c r="V32" s="131">
        <f>SUM(X32:AA32)</f>
        <v>0</v>
      </c>
      <c r="W32" s="132" t="str">
        <f>IF(ISERROR(V32/G32),"",V32/G32)</f>
        <v/>
      </c>
      <c r="X32" s="131"/>
      <c r="Y32" s="131"/>
      <c r="Z32" s="131"/>
      <c r="AA32" s="131"/>
    </row>
    <row r="33" spans="1:27" s="311" customFormat="1" ht="20.100000000000001" customHeight="1">
      <c r="A33" s="260">
        <v>30100013</v>
      </c>
      <c r="B33" s="385" t="s">
        <v>206</v>
      </c>
      <c r="C33" s="125" t="s">
        <v>207</v>
      </c>
      <c r="D33" s="107">
        <v>5.03</v>
      </c>
      <c r="E33" s="107"/>
      <c r="F33" s="126">
        <v>42779</v>
      </c>
      <c r="G33" s="127">
        <f>108+108+73</f>
        <v>289</v>
      </c>
      <c r="H33" s="388">
        <f t="shared" si="6"/>
        <v>1453.67</v>
      </c>
      <c r="I33" s="128">
        <v>2.5</v>
      </c>
      <c r="J33" s="128">
        <f t="array" ref="J33">IF(ISERROR(G33/I33),"",G33/I33)</f>
        <v>115.6</v>
      </c>
      <c r="K33" s="130">
        <f t="array" ref="K33">IF(ISERROR(G33/L33),"",G33/L33)</f>
        <v>5.5576923076923075</v>
      </c>
      <c r="L33" s="128">
        <v>52</v>
      </c>
      <c r="M33" s="108">
        <f>IF(ISERROR(I33-K33),"",I33-K33)</f>
        <v>-3.0576923076923075</v>
      </c>
      <c r="N33" s="128">
        <f>SUM(O33:U33)</f>
        <v>0</v>
      </c>
      <c r="O33" s="387"/>
      <c r="P33" s="387"/>
      <c r="Q33" s="387"/>
      <c r="R33" s="387"/>
      <c r="S33" s="387"/>
      <c r="T33" s="387"/>
      <c r="U33" s="387"/>
      <c r="V33" s="131">
        <f>SUM(X33:AA33)</f>
        <v>0</v>
      </c>
      <c r="W33" s="386">
        <f>IF(ISERROR(V33/G33),"",V33/G33)</f>
        <v>0</v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343" t="s">
        <v>414</v>
      </c>
      <c r="C34" s="183" t="s">
        <v>415</v>
      </c>
      <c r="D34" s="107">
        <v>5.03</v>
      </c>
      <c r="E34" s="107"/>
      <c r="F34" s="126"/>
      <c r="G34" s="127"/>
      <c r="H34" s="351">
        <f t="shared" si="6"/>
        <v>0</v>
      </c>
      <c r="I34" s="128"/>
      <c r="J34" s="129"/>
      <c r="K34" s="130"/>
      <c r="L34" s="128">
        <v>52</v>
      </c>
      <c r="M34" s="108"/>
      <c r="N34" s="129"/>
      <c r="O34" s="346"/>
      <c r="P34" s="346"/>
      <c r="Q34" s="346"/>
      <c r="R34" s="346"/>
      <c r="S34" s="346"/>
      <c r="T34" s="346"/>
      <c r="U34" s="346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343" t="s">
        <v>414</v>
      </c>
      <c r="C35" s="183" t="s">
        <v>416</v>
      </c>
      <c r="D35" s="107">
        <v>5.03</v>
      </c>
      <c r="E35" s="107"/>
      <c r="F35" s="126"/>
      <c r="G35" s="127"/>
      <c r="H35" s="351">
        <f t="shared" si="6"/>
        <v>0</v>
      </c>
      <c r="I35" s="128"/>
      <c r="J35" s="129"/>
      <c r="K35" s="130"/>
      <c r="L35" s="128">
        <v>52</v>
      </c>
      <c r="M35" s="108"/>
      <c r="N35" s="129"/>
      <c r="O35" s="346"/>
      <c r="P35" s="346"/>
      <c r="Q35" s="346"/>
      <c r="R35" s="346"/>
      <c r="S35" s="346"/>
      <c r="T35" s="346"/>
      <c r="U35" s="346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343" t="s">
        <v>414</v>
      </c>
      <c r="C36" s="183" t="s">
        <v>61</v>
      </c>
      <c r="D36" s="107">
        <v>5.03</v>
      </c>
      <c r="E36" s="107"/>
      <c r="F36" s="126"/>
      <c r="G36" s="127"/>
      <c r="H36" s="351">
        <f t="shared" si="6"/>
        <v>0</v>
      </c>
      <c r="I36" s="128"/>
      <c r="J36" s="129"/>
      <c r="K36" s="130"/>
      <c r="L36" s="128">
        <v>52</v>
      </c>
      <c r="M36" s="108"/>
      <c r="N36" s="129"/>
      <c r="O36" s="346"/>
      <c r="P36" s="346"/>
      <c r="Q36" s="346"/>
      <c r="R36" s="346"/>
      <c r="S36" s="346"/>
      <c r="T36" s="346"/>
      <c r="U36" s="346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343" t="s">
        <v>208</v>
      </c>
      <c r="C37" s="125" t="s">
        <v>179</v>
      </c>
      <c r="D37" s="107">
        <v>5.08</v>
      </c>
      <c r="E37" s="107"/>
      <c r="F37" s="126"/>
      <c r="G37" s="127"/>
      <c r="H37" s="351">
        <f t="shared" si="6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7">IF(ISERROR(I37-K37),"",I37-K37)</f>
        <v>0</v>
      </c>
      <c r="N37" s="129">
        <f t="shared" ref="N37:N52" si="8">SUM(O37:U37)</f>
        <v>0</v>
      </c>
      <c r="O37" s="346"/>
      <c r="P37" s="346"/>
      <c r="Q37" s="346"/>
      <c r="R37" s="346"/>
      <c r="S37" s="346"/>
      <c r="T37" s="346"/>
      <c r="U37" s="346"/>
      <c r="V37" s="131">
        <f t="shared" ref="V37:V48" si="9">SUM(X37:AA37)</f>
        <v>0</v>
      </c>
      <c r="W37" s="132" t="str">
        <f t="shared" ref="W37:W48" si="10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343" t="s">
        <v>208</v>
      </c>
      <c r="C38" s="125" t="s">
        <v>204</v>
      </c>
      <c r="D38" s="107">
        <v>5.08</v>
      </c>
      <c r="E38" s="107"/>
      <c r="F38" s="126"/>
      <c r="G38" s="127"/>
      <c r="H38" s="351">
        <f t="shared" si="6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7"/>
        <v>0</v>
      </c>
      <c r="N38" s="129">
        <f t="shared" si="8"/>
        <v>0</v>
      </c>
      <c r="O38" s="346"/>
      <c r="P38" s="346"/>
      <c r="Q38" s="346"/>
      <c r="R38" s="346"/>
      <c r="S38" s="346"/>
      <c r="T38" s="346"/>
      <c r="U38" s="346"/>
      <c r="V38" s="131">
        <f t="shared" si="9"/>
        <v>0</v>
      </c>
      <c r="W38" s="132" t="str">
        <f t="shared" si="10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343" t="s">
        <v>208</v>
      </c>
      <c r="C39" s="125" t="s">
        <v>205</v>
      </c>
      <c r="D39" s="107">
        <v>5.08</v>
      </c>
      <c r="E39" s="107"/>
      <c r="F39" s="126"/>
      <c r="G39" s="127"/>
      <c r="H39" s="351">
        <f t="shared" si="6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7"/>
        <v>0</v>
      </c>
      <c r="N39" s="129">
        <f t="shared" si="8"/>
        <v>0</v>
      </c>
      <c r="O39" s="346"/>
      <c r="P39" s="346"/>
      <c r="Q39" s="346"/>
      <c r="R39" s="346"/>
      <c r="S39" s="346"/>
      <c r="T39" s="346"/>
      <c r="U39" s="346"/>
      <c r="V39" s="131">
        <f t="shared" si="9"/>
        <v>0</v>
      </c>
      <c r="W39" s="132" t="str">
        <f t="shared" si="10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343" t="s">
        <v>208</v>
      </c>
      <c r="C40" s="125" t="s">
        <v>186</v>
      </c>
      <c r="D40" s="107">
        <v>5.08</v>
      </c>
      <c r="E40" s="107"/>
      <c r="F40" s="126"/>
      <c r="G40" s="127"/>
      <c r="H40" s="351">
        <f t="shared" si="6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7"/>
        <v>0</v>
      </c>
      <c r="N40" s="129">
        <f t="shared" si="8"/>
        <v>0</v>
      </c>
      <c r="O40" s="346"/>
      <c r="P40" s="346"/>
      <c r="Q40" s="346"/>
      <c r="R40" s="346"/>
      <c r="S40" s="346"/>
      <c r="T40" s="346"/>
      <c r="U40" s="346"/>
      <c r="V40" s="131">
        <f t="shared" si="9"/>
        <v>0</v>
      </c>
      <c r="W40" s="132" t="str">
        <f t="shared" si="10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343" t="s">
        <v>208</v>
      </c>
      <c r="C41" s="125" t="s">
        <v>203</v>
      </c>
      <c r="D41" s="107">
        <v>5.08</v>
      </c>
      <c r="E41" s="107"/>
      <c r="F41" s="126"/>
      <c r="G41" s="127"/>
      <c r="H41" s="351">
        <f t="shared" si="6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7"/>
        <v>0</v>
      </c>
      <c r="N41" s="129">
        <f t="shared" si="8"/>
        <v>0</v>
      </c>
      <c r="O41" s="346"/>
      <c r="P41" s="346"/>
      <c r="Q41" s="346"/>
      <c r="R41" s="346"/>
      <c r="S41" s="346"/>
      <c r="T41" s="346"/>
      <c r="U41" s="346"/>
      <c r="V41" s="131">
        <f t="shared" si="9"/>
        <v>0</v>
      </c>
      <c r="W41" s="132" t="str">
        <f t="shared" si="10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343" t="s">
        <v>208</v>
      </c>
      <c r="C42" s="125" t="s">
        <v>199</v>
      </c>
      <c r="D42" s="107">
        <v>5.08</v>
      </c>
      <c r="E42" s="107"/>
      <c r="F42" s="126"/>
      <c r="G42" s="127"/>
      <c r="H42" s="351">
        <f t="shared" si="6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7"/>
        <v>0</v>
      </c>
      <c r="N42" s="129">
        <f t="shared" si="8"/>
        <v>0</v>
      </c>
      <c r="O42" s="342"/>
      <c r="P42" s="342"/>
      <c r="Q42" s="342"/>
      <c r="R42" s="342"/>
      <c r="S42" s="342"/>
      <c r="T42" s="342"/>
      <c r="U42" s="342"/>
      <c r="V42" s="131">
        <f t="shared" si="9"/>
        <v>0</v>
      </c>
      <c r="W42" s="132" t="str">
        <f t="shared" si="10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343" t="s">
        <v>208</v>
      </c>
      <c r="C43" s="125" t="s">
        <v>187</v>
      </c>
      <c r="D43" s="107">
        <v>5.08</v>
      </c>
      <c r="E43" s="107"/>
      <c r="F43" s="126"/>
      <c r="G43" s="127"/>
      <c r="H43" s="351">
        <f t="shared" si="6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7"/>
        <v>0</v>
      </c>
      <c r="N43" s="129">
        <f t="shared" si="8"/>
        <v>0</v>
      </c>
      <c r="O43" s="346"/>
      <c r="P43" s="346"/>
      <c r="Q43" s="346"/>
      <c r="R43" s="346"/>
      <c r="S43" s="346"/>
      <c r="T43" s="346"/>
      <c r="U43" s="346"/>
      <c r="V43" s="131">
        <f t="shared" si="9"/>
        <v>0</v>
      </c>
      <c r="W43" s="132" t="str">
        <f t="shared" si="10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343" t="s">
        <v>208</v>
      </c>
      <c r="C44" s="125" t="s">
        <v>207</v>
      </c>
      <c r="D44" s="107">
        <v>5.08</v>
      </c>
      <c r="E44" s="107"/>
      <c r="F44" s="126"/>
      <c r="G44" s="127"/>
      <c r="H44" s="351">
        <f t="shared" si="6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7"/>
        <v>0</v>
      </c>
      <c r="N44" s="129">
        <f t="shared" si="8"/>
        <v>0</v>
      </c>
      <c r="O44" s="342"/>
      <c r="P44" s="342"/>
      <c r="Q44" s="342"/>
      <c r="R44" s="342"/>
      <c r="S44" s="342"/>
      <c r="T44" s="342"/>
      <c r="U44" s="342"/>
      <c r="V44" s="131">
        <f t="shared" si="9"/>
        <v>0</v>
      </c>
      <c r="W44" s="132" t="str">
        <f t="shared" si="10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343" t="s">
        <v>209</v>
      </c>
      <c r="C45" s="125" t="s">
        <v>194</v>
      </c>
      <c r="D45" s="107">
        <v>5.03</v>
      </c>
      <c r="E45" s="107"/>
      <c r="F45" s="126"/>
      <c r="G45" s="127"/>
      <c r="H45" s="351">
        <f t="shared" si="6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7"/>
        <v>0</v>
      </c>
      <c r="N45" s="129">
        <f t="shared" si="8"/>
        <v>0</v>
      </c>
      <c r="O45" s="346"/>
      <c r="P45" s="346"/>
      <c r="Q45" s="346"/>
      <c r="R45" s="346"/>
      <c r="S45" s="346"/>
      <c r="T45" s="346"/>
      <c r="U45" s="346"/>
      <c r="V45" s="131">
        <f t="shared" si="9"/>
        <v>0</v>
      </c>
      <c r="W45" s="132" t="str">
        <f t="shared" si="10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343" t="s">
        <v>209</v>
      </c>
      <c r="C46" s="125" t="s">
        <v>179</v>
      </c>
      <c r="D46" s="107">
        <v>5.03</v>
      </c>
      <c r="E46" s="107"/>
      <c r="F46" s="126"/>
      <c r="G46" s="127"/>
      <c r="H46" s="351">
        <f t="shared" si="6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7"/>
        <v>0</v>
      </c>
      <c r="N46" s="129">
        <f t="shared" si="8"/>
        <v>0</v>
      </c>
      <c r="O46" s="346"/>
      <c r="P46" s="346"/>
      <c r="Q46" s="346"/>
      <c r="R46" s="346"/>
      <c r="S46" s="346"/>
      <c r="T46" s="346"/>
      <c r="U46" s="346"/>
      <c r="V46" s="131">
        <f t="shared" si="9"/>
        <v>0</v>
      </c>
      <c r="W46" s="132" t="str">
        <f t="shared" si="10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343" t="s">
        <v>209</v>
      </c>
      <c r="C47" s="125" t="s">
        <v>195</v>
      </c>
      <c r="D47" s="107">
        <v>5.03</v>
      </c>
      <c r="E47" s="107"/>
      <c r="F47" s="126"/>
      <c r="G47" s="127"/>
      <c r="H47" s="351">
        <f t="shared" si="6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7"/>
        <v>0</v>
      </c>
      <c r="N47" s="129">
        <f t="shared" si="8"/>
        <v>0</v>
      </c>
      <c r="O47" s="346"/>
      <c r="P47" s="346"/>
      <c r="Q47" s="346"/>
      <c r="R47" s="346"/>
      <c r="S47" s="346"/>
      <c r="T47" s="346"/>
      <c r="U47" s="346"/>
      <c r="V47" s="131">
        <f t="shared" si="9"/>
        <v>0</v>
      </c>
      <c r="W47" s="132" t="str">
        <f t="shared" si="10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343" t="s">
        <v>209</v>
      </c>
      <c r="C48" s="125" t="s">
        <v>204</v>
      </c>
      <c r="D48" s="107">
        <v>5.03</v>
      </c>
      <c r="E48" s="107"/>
      <c r="F48" s="126"/>
      <c r="G48" s="127"/>
      <c r="H48" s="351">
        <f t="shared" si="6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7"/>
        <v>0</v>
      </c>
      <c r="N48" s="129">
        <f t="shared" si="8"/>
        <v>0</v>
      </c>
      <c r="O48" s="346"/>
      <c r="P48" s="346"/>
      <c r="Q48" s="346"/>
      <c r="R48" s="346"/>
      <c r="S48" s="346"/>
      <c r="T48" s="346"/>
      <c r="U48" s="346"/>
      <c r="V48" s="131">
        <f t="shared" si="9"/>
        <v>0</v>
      </c>
      <c r="W48" s="132" t="str">
        <f t="shared" si="10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343" t="s">
        <v>382</v>
      </c>
      <c r="C49" s="183" t="s">
        <v>383</v>
      </c>
      <c r="D49" s="107">
        <v>5.03</v>
      </c>
      <c r="E49" s="107"/>
      <c r="F49" s="126"/>
      <c r="G49" s="127"/>
      <c r="H49" s="351">
        <f t="shared" si="6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7"/>
        <v>0</v>
      </c>
      <c r="N49" s="129">
        <f t="shared" si="8"/>
        <v>0</v>
      </c>
      <c r="O49" s="346"/>
      <c r="P49" s="346"/>
      <c r="Q49" s="346"/>
      <c r="R49" s="346"/>
      <c r="S49" s="346"/>
      <c r="T49" s="346"/>
      <c r="U49" s="346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343" t="s">
        <v>382</v>
      </c>
      <c r="C50" s="183" t="s">
        <v>384</v>
      </c>
      <c r="D50" s="107">
        <v>5.03</v>
      </c>
      <c r="E50" s="107"/>
      <c r="F50" s="126"/>
      <c r="G50" s="127"/>
      <c r="H50" s="351">
        <f t="shared" si="6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7"/>
        <v>0</v>
      </c>
      <c r="N50" s="129">
        <f t="shared" si="8"/>
        <v>0</v>
      </c>
      <c r="O50" s="346"/>
      <c r="P50" s="346"/>
      <c r="Q50" s="346"/>
      <c r="R50" s="346"/>
      <c r="S50" s="346"/>
      <c r="T50" s="346"/>
      <c r="U50" s="346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343" t="s">
        <v>382</v>
      </c>
      <c r="C51" s="183" t="s">
        <v>389</v>
      </c>
      <c r="D51" s="107">
        <v>5.03</v>
      </c>
      <c r="E51" s="107"/>
      <c r="F51" s="126"/>
      <c r="G51" s="127"/>
      <c r="H51" s="351">
        <f t="shared" si="6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7"/>
        <v>0</v>
      </c>
      <c r="N51" s="129">
        <f t="shared" si="8"/>
        <v>0</v>
      </c>
      <c r="O51" s="346"/>
      <c r="P51" s="346"/>
      <c r="Q51" s="346"/>
      <c r="R51" s="346"/>
      <c r="S51" s="346"/>
      <c r="T51" s="346"/>
      <c r="U51" s="346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343" t="s">
        <v>382</v>
      </c>
      <c r="C52" s="183" t="s">
        <v>391</v>
      </c>
      <c r="D52" s="107">
        <v>5.03</v>
      </c>
      <c r="E52" s="107"/>
      <c r="F52" s="126"/>
      <c r="G52" s="127"/>
      <c r="H52" s="351">
        <f t="shared" si="6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7"/>
        <v>0</v>
      </c>
      <c r="N52" s="129">
        <f t="shared" si="8"/>
        <v>0</v>
      </c>
      <c r="O52" s="346"/>
      <c r="P52" s="346"/>
      <c r="Q52" s="346"/>
      <c r="R52" s="346"/>
      <c r="S52" s="346"/>
      <c r="T52" s="346"/>
      <c r="U52" s="34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343" t="s">
        <v>418</v>
      </c>
      <c r="C53" s="183" t="s">
        <v>364</v>
      </c>
      <c r="D53" s="107">
        <v>5.03</v>
      </c>
      <c r="E53" s="107"/>
      <c r="F53" s="126"/>
      <c r="G53" s="127"/>
      <c r="H53" s="351">
        <f t="shared" si="6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7"/>
        <v>0</v>
      </c>
      <c r="N53" s="129"/>
      <c r="O53" s="346"/>
      <c r="P53" s="346"/>
      <c r="Q53" s="346"/>
      <c r="R53" s="346"/>
      <c r="S53" s="346"/>
      <c r="T53" s="346"/>
      <c r="U53" s="34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343" t="s">
        <v>418</v>
      </c>
      <c r="C54" s="183" t="s">
        <v>365</v>
      </c>
      <c r="D54" s="107">
        <v>5.03</v>
      </c>
      <c r="E54" s="107"/>
      <c r="F54" s="126"/>
      <c r="G54" s="127"/>
      <c r="H54" s="351">
        <f t="shared" si="6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7"/>
        <v>0</v>
      </c>
      <c r="N54" s="129"/>
      <c r="O54" s="346"/>
      <c r="P54" s="346"/>
      <c r="Q54" s="346"/>
      <c r="R54" s="346"/>
      <c r="S54" s="346"/>
      <c r="T54" s="346"/>
      <c r="U54" s="34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343" t="s">
        <v>418</v>
      </c>
      <c r="C55" s="183" t="s">
        <v>366</v>
      </c>
      <c r="D55" s="107">
        <v>5.03</v>
      </c>
      <c r="E55" s="107"/>
      <c r="F55" s="126"/>
      <c r="G55" s="127"/>
      <c r="H55" s="351">
        <f t="shared" si="6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7"/>
        <v>0</v>
      </c>
      <c r="N55" s="129"/>
      <c r="O55" s="346"/>
      <c r="P55" s="346"/>
      <c r="Q55" s="346"/>
      <c r="R55" s="346"/>
      <c r="S55" s="346"/>
      <c r="T55" s="346"/>
      <c r="U55" s="34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343" t="s">
        <v>418</v>
      </c>
      <c r="C56" s="183" t="s">
        <v>367</v>
      </c>
      <c r="D56" s="107">
        <v>5.03</v>
      </c>
      <c r="E56" s="107"/>
      <c r="F56" s="126"/>
      <c r="G56" s="127"/>
      <c r="H56" s="351">
        <f t="shared" si="6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7"/>
        <v>0</v>
      </c>
      <c r="N56" s="129"/>
      <c r="O56" s="346"/>
      <c r="P56" s="346"/>
      <c r="Q56" s="346"/>
      <c r="R56" s="346"/>
      <c r="S56" s="346"/>
      <c r="T56" s="346"/>
      <c r="U56" s="34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26"/>
      <c r="G57" s="127"/>
      <c r="H57" s="351">
        <f t="shared" si="6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7"/>
        <v>0</v>
      </c>
      <c r="N57" s="129">
        <f t="shared" ref="N57:N66" si="11">SUM(O57:U57)</f>
        <v>0</v>
      </c>
      <c r="O57" s="342"/>
      <c r="P57" s="342"/>
      <c r="Q57" s="342"/>
      <c r="R57" s="342"/>
      <c r="S57" s="342"/>
      <c r="T57" s="342"/>
      <c r="U57" s="342"/>
      <c r="V57" s="131">
        <f t="shared" ref="V57:V66" si="12">SUM(X57:AA57)</f>
        <v>0</v>
      </c>
      <c r="W57" s="132" t="str">
        <f t="shared" ref="W57:W66" si="13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26"/>
      <c r="G58" s="127"/>
      <c r="H58" s="351">
        <f t="shared" si="6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7"/>
        <v>0</v>
      </c>
      <c r="N58" s="129">
        <f t="shared" si="11"/>
        <v>0</v>
      </c>
      <c r="O58" s="342"/>
      <c r="P58" s="342"/>
      <c r="Q58" s="342"/>
      <c r="R58" s="342"/>
      <c r="S58" s="342"/>
      <c r="T58" s="342"/>
      <c r="U58" s="342"/>
      <c r="V58" s="131">
        <f t="shared" si="12"/>
        <v>0</v>
      </c>
      <c r="W58" s="132" t="str">
        <f t="shared" si="13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26"/>
      <c r="G59" s="127"/>
      <c r="H59" s="351">
        <f t="shared" si="6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7"/>
        <v>0</v>
      </c>
      <c r="N59" s="129">
        <f t="shared" si="11"/>
        <v>0</v>
      </c>
      <c r="O59" s="342"/>
      <c r="P59" s="342"/>
      <c r="Q59" s="342"/>
      <c r="R59" s="342"/>
      <c r="S59" s="342"/>
      <c r="T59" s="342"/>
      <c r="U59" s="342"/>
      <c r="V59" s="131">
        <f t="shared" si="12"/>
        <v>0</v>
      </c>
      <c r="W59" s="132" t="str">
        <f t="shared" si="13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26"/>
      <c r="G60" s="127"/>
      <c r="H60" s="351">
        <f t="shared" si="6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7"/>
        <v>0</v>
      </c>
      <c r="N60" s="129">
        <f t="shared" si="11"/>
        <v>0</v>
      </c>
      <c r="O60" s="342"/>
      <c r="P60" s="342"/>
      <c r="Q60" s="342"/>
      <c r="R60" s="342"/>
      <c r="S60" s="342"/>
      <c r="T60" s="342"/>
      <c r="U60" s="342"/>
      <c r="V60" s="131">
        <f t="shared" si="12"/>
        <v>0</v>
      </c>
      <c r="W60" s="132" t="str">
        <f t="shared" si="13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26"/>
      <c r="G61" s="127"/>
      <c r="H61" s="351">
        <f t="shared" si="6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7"/>
        <v>0</v>
      </c>
      <c r="N61" s="129">
        <f t="shared" si="11"/>
        <v>0</v>
      </c>
      <c r="O61" s="342"/>
      <c r="P61" s="342"/>
      <c r="Q61" s="342"/>
      <c r="R61" s="342"/>
      <c r="S61" s="342"/>
      <c r="T61" s="342"/>
      <c r="U61" s="342"/>
      <c r="V61" s="131">
        <f t="shared" si="12"/>
        <v>0</v>
      </c>
      <c r="W61" s="132" t="str">
        <f t="shared" si="13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26"/>
      <c r="G62" s="127"/>
      <c r="H62" s="351">
        <f t="shared" si="6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7"/>
        <v>0</v>
      </c>
      <c r="N62" s="129">
        <f t="shared" si="11"/>
        <v>0</v>
      </c>
      <c r="O62" s="342"/>
      <c r="P62" s="342"/>
      <c r="Q62" s="342"/>
      <c r="R62" s="342"/>
      <c r="S62" s="342"/>
      <c r="T62" s="342"/>
      <c r="U62" s="342"/>
      <c r="V62" s="131">
        <f t="shared" si="12"/>
        <v>0</v>
      </c>
      <c r="W62" s="132" t="str">
        <f t="shared" si="13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26"/>
      <c r="G63" s="127"/>
      <c r="H63" s="351">
        <f t="shared" si="6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7"/>
        <v>0</v>
      </c>
      <c r="N63" s="129">
        <f t="shared" si="11"/>
        <v>0</v>
      </c>
      <c r="O63" s="342"/>
      <c r="P63" s="342"/>
      <c r="Q63" s="342"/>
      <c r="R63" s="342"/>
      <c r="S63" s="342"/>
      <c r="T63" s="342"/>
      <c r="U63" s="342"/>
      <c r="V63" s="131">
        <f t="shared" si="12"/>
        <v>0</v>
      </c>
      <c r="W63" s="132" t="str">
        <f t="shared" si="13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26"/>
      <c r="G64" s="127"/>
      <c r="H64" s="351">
        <f t="shared" si="6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7"/>
        <v>0</v>
      </c>
      <c r="N64" s="129">
        <f t="shared" si="11"/>
        <v>0</v>
      </c>
      <c r="O64" s="342"/>
      <c r="P64" s="342"/>
      <c r="Q64" s="342"/>
      <c r="R64" s="342"/>
      <c r="S64" s="342"/>
      <c r="T64" s="342"/>
      <c r="U64" s="342"/>
      <c r="V64" s="131">
        <f t="shared" si="12"/>
        <v>0</v>
      </c>
      <c r="W64" s="132" t="str">
        <f t="shared" si="13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26"/>
      <c r="G65" s="127"/>
      <c r="H65" s="351">
        <f t="shared" si="6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7"/>
        <v>0</v>
      </c>
      <c r="N65" s="129">
        <f t="shared" si="11"/>
        <v>0</v>
      </c>
      <c r="O65" s="342"/>
      <c r="P65" s="342"/>
      <c r="Q65" s="342"/>
      <c r="R65" s="342"/>
      <c r="S65" s="342"/>
      <c r="T65" s="342"/>
      <c r="U65" s="342"/>
      <c r="V65" s="131">
        <f t="shared" si="12"/>
        <v>0</v>
      </c>
      <c r="W65" s="132" t="str">
        <f t="shared" si="13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26"/>
      <c r="G66" s="127"/>
      <c r="H66" s="351">
        <f t="shared" si="6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7"/>
        <v>0</v>
      </c>
      <c r="N66" s="129">
        <f t="shared" si="11"/>
        <v>0</v>
      </c>
      <c r="O66" s="342"/>
      <c r="P66" s="342"/>
      <c r="Q66" s="342"/>
      <c r="R66" s="342"/>
      <c r="S66" s="342"/>
      <c r="T66" s="342"/>
      <c r="U66" s="342"/>
      <c r="V66" s="131">
        <f t="shared" si="12"/>
        <v>0</v>
      </c>
      <c r="W66" s="132" t="str">
        <f t="shared" si="13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26"/>
      <c r="G67" s="127"/>
      <c r="H67" s="351">
        <f t="shared" si="6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2"/>
      <c r="P67" s="342"/>
      <c r="Q67" s="342"/>
      <c r="R67" s="342"/>
      <c r="S67" s="342"/>
      <c r="T67" s="342"/>
      <c r="U67" s="3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26"/>
      <c r="G68" s="127"/>
      <c r="H68" s="351">
        <f t="shared" si="6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2"/>
      <c r="P68" s="342"/>
      <c r="Q68" s="342"/>
      <c r="R68" s="342"/>
      <c r="S68" s="342"/>
      <c r="T68" s="342"/>
      <c r="U68" s="3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26"/>
      <c r="G69" s="127"/>
      <c r="H69" s="351">
        <f t="shared" si="6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2"/>
      <c r="P69" s="342"/>
      <c r="Q69" s="342"/>
      <c r="R69" s="342"/>
      <c r="S69" s="342"/>
      <c r="T69" s="342"/>
      <c r="U69" s="3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26"/>
      <c r="G70" s="127"/>
      <c r="H70" s="351">
        <f t="shared" si="6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2"/>
      <c r="P70" s="342"/>
      <c r="Q70" s="342"/>
      <c r="R70" s="342"/>
      <c r="S70" s="342"/>
      <c r="T70" s="342"/>
      <c r="U70" s="3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26"/>
      <c r="G71" s="127"/>
      <c r="H71" s="351">
        <f t="shared" si="6"/>
        <v>0</v>
      </c>
      <c r="I71" s="128"/>
      <c r="J71" s="129"/>
      <c r="K71" s="130"/>
      <c r="L71" s="128"/>
      <c r="M71" s="108"/>
      <c r="N71" s="129"/>
      <c r="O71" s="342"/>
      <c r="P71" s="342"/>
      <c r="Q71" s="342"/>
      <c r="R71" s="342"/>
      <c r="S71" s="342"/>
      <c r="T71" s="342"/>
      <c r="U71" s="3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26"/>
      <c r="G72" s="127"/>
      <c r="H72" s="351">
        <f t="shared" si="6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4">IF(ISERROR(I72-K72),"",I72-K72)</f>
        <v/>
      </c>
      <c r="N72" s="129">
        <f>SUM(O72:U72)</f>
        <v>0</v>
      </c>
      <c r="O72" s="342"/>
      <c r="P72" s="342"/>
      <c r="Q72" s="342"/>
      <c r="R72" s="342"/>
      <c r="S72" s="342"/>
      <c r="T72" s="342"/>
      <c r="U72" s="3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26"/>
      <c r="G73" s="127"/>
      <c r="H73" s="351">
        <f t="shared" si="6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4"/>
        <v/>
      </c>
      <c r="N73" s="129">
        <f>SUM(O73:U73)</f>
        <v>0</v>
      </c>
      <c r="O73" s="342"/>
      <c r="P73" s="342"/>
      <c r="Q73" s="342"/>
      <c r="R73" s="342"/>
      <c r="S73" s="342"/>
      <c r="T73" s="342"/>
      <c r="U73" s="3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26"/>
      <c r="G74" s="127"/>
      <c r="H74" s="351">
        <f t="shared" si="6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4"/>
        <v/>
      </c>
      <c r="N74" s="129">
        <f>SUM(O74:U74)</f>
        <v>0</v>
      </c>
      <c r="O74" s="342"/>
      <c r="P74" s="342"/>
      <c r="Q74" s="342"/>
      <c r="R74" s="342"/>
      <c r="S74" s="342"/>
      <c r="T74" s="342"/>
      <c r="U74" s="3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26"/>
      <c r="G75" s="127"/>
      <c r="H75" s="351">
        <f t="shared" si="6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4"/>
        <v/>
      </c>
      <c r="N75" s="129">
        <f>SUM(O75:U75)</f>
        <v>0</v>
      </c>
      <c r="O75" s="342"/>
      <c r="P75" s="342"/>
      <c r="Q75" s="342"/>
      <c r="R75" s="342"/>
      <c r="S75" s="342"/>
      <c r="T75" s="342"/>
      <c r="U75" s="3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26"/>
      <c r="G76" s="127"/>
      <c r="H76" s="351">
        <f t="shared" si="6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4"/>
        <v>0</v>
      </c>
      <c r="N76" s="129"/>
      <c r="O76" s="342"/>
      <c r="P76" s="342"/>
      <c r="Q76" s="342"/>
      <c r="R76" s="342"/>
      <c r="S76" s="342"/>
      <c r="T76" s="342"/>
      <c r="U76" s="3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26"/>
      <c r="G77" s="127"/>
      <c r="H77" s="351">
        <f t="shared" si="6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4"/>
        <v>0</v>
      </c>
      <c r="N77" s="129"/>
      <c r="O77" s="342"/>
      <c r="P77" s="342"/>
      <c r="Q77" s="342"/>
      <c r="R77" s="342"/>
      <c r="S77" s="342"/>
      <c r="T77" s="342"/>
      <c r="U77" s="3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26"/>
      <c r="G78" s="127"/>
      <c r="H78" s="351">
        <f t="shared" si="6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4"/>
        <v>0</v>
      </c>
      <c r="N78" s="129"/>
      <c r="O78" s="342"/>
      <c r="P78" s="342"/>
      <c r="Q78" s="342"/>
      <c r="R78" s="342"/>
      <c r="S78" s="342"/>
      <c r="T78" s="342"/>
      <c r="U78" s="3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26"/>
      <c r="G79" s="127"/>
      <c r="H79" s="351">
        <f t="shared" si="6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4"/>
        <v>0</v>
      </c>
      <c r="N79" s="129"/>
      <c r="O79" s="342"/>
      <c r="P79" s="342"/>
      <c r="Q79" s="342"/>
      <c r="R79" s="342"/>
      <c r="S79" s="342"/>
      <c r="T79" s="342"/>
      <c r="U79" s="3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26"/>
      <c r="G80" s="127"/>
      <c r="H80" s="351">
        <f t="shared" si="6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2"/>
      <c r="P80" s="342"/>
      <c r="Q80" s="342"/>
      <c r="R80" s="342"/>
      <c r="S80" s="342"/>
      <c r="T80" s="342"/>
      <c r="U80" s="3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26"/>
      <c r="G81" s="127"/>
      <c r="H81" s="351">
        <f t="shared" si="6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2"/>
      <c r="P81" s="342"/>
      <c r="Q81" s="342"/>
      <c r="R81" s="342"/>
      <c r="S81" s="342"/>
      <c r="T81" s="342"/>
      <c r="U81" s="3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26"/>
      <c r="G82" s="127"/>
      <c r="H82" s="351">
        <f t="shared" si="6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2"/>
      <c r="P82" s="342"/>
      <c r="Q82" s="342"/>
      <c r="R82" s="342"/>
      <c r="S82" s="342"/>
      <c r="T82" s="342"/>
      <c r="U82" s="3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26"/>
      <c r="G83" s="127"/>
      <c r="H83" s="351">
        <f t="shared" si="6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2"/>
      <c r="P83" s="342"/>
      <c r="Q83" s="342"/>
      <c r="R83" s="342"/>
      <c r="S83" s="342"/>
      <c r="T83" s="342"/>
      <c r="U83" s="3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26"/>
      <c r="G84" s="127"/>
      <c r="H84" s="351">
        <f t="shared" si="6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2"/>
      <c r="P84" s="342"/>
      <c r="Q84" s="342"/>
      <c r="R84" s="342"/>
      <c r="S84" s="342"/>
      <c r="T84" s="342"/>
      <c r="U84" s="3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26"/>
      <c r="G85" s="127"/>
      <c r="H85" s="351">
        <f t="shared" si="6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2"/>
      <c r="P85" s="342"/>
      <c r="Q85" s="342"/>
      <c r="R85" s="342"/>
      <c r="S85" s="342"/>
      <c r="T85" s="342"/>
      <c r="U85" s="342"/>
      <c r="V85" s="131"/>
      <c r="W85" s="132"/>
      <c r="X85" s="131"/>
      <c r="Y85" s="131"/>
      <c r="Z85" s="131"/>
      <c r="AA85" s="131"/>
    </row>
    <row r="86" spans="1:27" ht="20.100000000000001" customHeight="1">
      <c r="A86" s="435" t="s">
        <v>216</v>
      </c>
      <c r="B86" s="435"/>
      <c r="C86" s="349" t="s">
        <v>202</v>
      </c>
      <c r="D86" s="141"/>
      <c r="E86" s="141"/>
      <c r="F86" s="142"/>
      <c r="G86" s="143">
        <f>SUM(G29:G85)</f>
        <v>289</v>
      </c>
      <c r="H86" s="144">
        <f>SUM(H29:H85)</f>
        <v>1453.67</v>
      </c>
      <c r="I86" s="144">
        <f>SUM(I29:I85)</f>
        <v>2.5</v>
      </c>
      <c r="J86" s="129">
        <f t="array" ref="J86">IF(ISERROR(G86/I86),"",G86/I86)</f>
        <v>115.6</v>
      </c>
      <c r="K86" s="144">
        <f>SUM(K29:K85)</f>
        <v>5.5576923076923075</v>
      </c>
      <c r="L86" s="145"/>
      <c r="M86" s="148">
        <f t="shared" ref="M86:V86" si="15">SUM(M29:M85)</f>
        <v>-3.0576923076923075</v>
      </c>
      <c r="N86" s="144">
        <f t="shared" si="15"/>
        <v>0</v>
      </c>
      <c r="O86" s="146">
        <f t="shared" si="15"/>
        <v>0</v>
      </c>
      <c r="P86" s="146">
        <f t="shared" si="15"/>
        <v>0</v>
      </c>
      <c r="Q86" s="146">
        <f t="shared" si="15"/>
        <v>0</v>
      </c>
      <c r="R86" s="146">
        <f t="shared" si="15"/>
        <v>0</v>
      </c>
      <c r="S86" s="146">
        <f t="shared" si="15"/>
        <v>0</v>
      </c>
      <c r="T86" s="146">
        <f t="shared" si="15"/>
        <v>0</v>
      </c>
      <c r="U86" s="146">
        <f t="shared" si="15"/>
        <v>0</v>
      </c>
      <c r="V86" s="147">
        <f t="shared" si="15"/>
        <v>0</v>
      </c>
      <c r="W86" s="132">
        <f t="shared" ref="W86:W93" si="16">IF(ISERROR(V86/G86),"",V86/G86)</f>
        <v>0</v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343" t="s">
        <v>217</v>
      </c>
      <c r="C87" s="125" t="s">
        <v>179</v>
      </c>
      <c r="D87" s="107">
        <v>5.03</v>
      </c>
      <c r="E87" s="107"/>
      <c r="F87" s="126"/>
      <c r="G87" s="127"/>
      <c r="H87" s="351">
        <f t="shared" ref="H87:H120" si="17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7" si="18">IF(ISERROR(I87-K87),"",I87-K87)</f>
        <v>0</v>
      </c>
      <c r="N87" s="129">
        <f t="shared" ref="N87:N93" si="19">SUM(O87:U87)</f>
        <v>0</v>
      </c>
      <c r="O87" s="342"/>
      <c r="P87" s="342"/>
      <c r="Q87" s="342"/>
      <c r="R87" s="342"/>
      <c r="S87" s="342"/>
      <c r="T87" s="342"/>
      <c r="U87" s="342"/>
      <c r="V87" s="131">
        <f t="shared" ref="V87:V93" si="20">SUM(X87:AA87)</f>
        <v>0</v>
      </c>
      <c r="W87" s="132" t="str">
        <f t="shared" si="16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343" t="s">
        <v>217</v>
      </c>
      <c r="C88" s="125" t="s">
        <v>186</v>
      </c>
      <c r="D88" s="107">
        <v>5.03</v>
      </c>
      <c r="E88" s="107"/>
      <c r="F88" s="126"/>
      <c r="G88" s="127"/>
      <c r="H88" s="351">
        <f t="shared" si="17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18"/>
        <v>0</v>
      </c>
      <c r="N88" s="129">
        <f t="shared" si="19"/>
        <v>0</v>
      </c>
      <c r="O88" s="342"/>
      <c r="P88" s="342"/>
      <c r="Q88" s="342"/>
      <c r="R88" s="342"/>
      <c r="S88" s="342"/>
      <c r="T88" s="342"/>
      <c r="U88" s="342"/>
      <c r="V88" s="131">
        <f t="shared" si="20"/>
        <v>0</v>
      </c>
      <c r="W88" s="132" t="str">
        <f t="shared" si="16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343" t="s">
        <v>217</v>
      </c>
      <c r="C89" s="125" t="s">
        <v>204</v>
      </c>
      <c r="D89" s="107">
        <v>5.03</v>
      </c>
      <c r="E89" s="107"/>
      <c r="F89" s="126"/>
      <c r="G89" s="127"/>
      <c r="H89" s="351">
        <f t="shared" si="17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18"/>
        <v>0</v>
      </c>
      <c r="N89" s="129">
        <f t="shared" si="19"/>
        <v>0</v>
      </c>
      <c r="O89" s="342"/>
      <c r="P89" s="342"/>
      <c r="Q89" s="342"/>
      <c r="R89" s="342"/>
      <c r="S89" s="342"/>
      <c r="T89" s="342"/>
      <c r="U89" s="342"/>
      <c r="V89" s="131">
        <f t="shared" si="20"/>
        <v>0</v>
      </c>
      <c r="W89" s="132" t="str">
        <f t="shared" si="16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26"/>
      <c r="G90" s="127"/>
      <c r="H90" s="351">
        <f t="shared" si="17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18"/>
        <v>0</v>
      </c>
      <c r="N90" s="129">
        <f t="shared" si="19"/>
        <v>0</v>
      </c>
      <c r="O90" s="342"/>
      <c r="P90" s="342"/>
      <c r="Q90" s="342"/>
      <c r="R90" s="342"/>
      <c r="S90" s="342"/>
      <c r="T90" s="342"/>
      <c r="U90" s="342"/>
      <c r="V90" s="131">
        <f t="shared" si="20"/>
        <v>0</v>
      </c>
      <c r="W90" s="132" t="str">
        <f t="shared" si="16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26"/>
      <c r="G91" s="127"/>
      <c r="H91" s="351">
        <f t="shared" si="17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18"/>
        <v>0</v>
      </c>
      <c r="N91" s="129">
        <f t="shared" si="19"/>
        <v>0</v>
      </c>
      <c r="O91" s="342"/>
      <c r="P91" s="342"/>
      <c r="Q91" s="342"/>
      <c r="R91" s="342"/>
      <c r="S91" s="342"/>
      <c r="T91" s="342"/>
      <c r="U91" s="342"/>
      <c r="V91" s="131">
        <f t="shared" si="20"/>
        <v>0</v>
      </c>
      <c r="W91" s="132" t="str">
        <f t="shared" si="16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26"/>
      <c r="G92" s="127"/>
      <c r="H92" s="351">
        <f t="shared" si="17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18"/>
        <v>0</v>
      </c>
      <c r="N92" s="129">
        <f t="shared" si="19"/>
        <v>0</v>
      </c>
      <c r="O92" s="342"/>
      <c r="P92" s="342"/>
      <c r="Q92" s="342"/>
      <c r="R92" s="342"/>
      <c r="S92" s="342"/>
      <c r="T92" s="342"/>
      <c r="U92" s="342"/>
      <c r="V92" s="131">
        <f t="shared" si="20"/>
        <v>0</v>
      </c>
      <c r="W92" s="132" t="str">
        <f t="shared" si="16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26"/>
      <c r="G93" s="127"/>
      <c r="H93" s="351">
        <f t="shared" si="17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18"/>
        <v>0</v>
      </c>
      <c r="N93" s="129">
        <f t="shared" si="19"/>
        <v>0</v>
      </c>
      <c r="O93" s="342"/>
      <c r="P93" s="342"/>
      <c r="Q93" s="342"/>
      <c r="R93" s="342"/>
      <c r="S93" s="342"/>
      <c r="T93" s="342"/>
      <c r="U93" s="342"/>
      <c r="V93" s="131">
        <f t="shared" si="20"/>
        <v>0</v>
      </c>
      <c r="W93" s="132" t="str">
        <f t="shared" si="16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07">
        <v>5.03</v>
      </c>
      <c r="E94" s="107"/>
      <c r="F94" s="126"/>
      <c r="G94" s="127"/>
      <c r="H94" s="351">
        <f t="shared" si="17"/>
        <v>0</v>
      </c>
      <c r="I94" s="128"/>
      <c r="J94" s="129" t="str">
        <f t="array" ref="J94">IF(ISERROR(G94/I94),"",G94/I94)</f>
        <v/>
      </c>
      <c r="K94" s="130">
        <f t="array" ref="K94">IF(ISERROR(G94/L94),"",G94/L94)</f>
        <v>0</v>
      </c>
      <c r="L94" s="128">
        <v>9.3000000000000007</v>
      </c>
      <c r="M94" s="108">
        <f t="shared" si="18"/>
        <v>0</v>
      </c>
      <c r="N94" s="129"/>
      <c r="O94" s="342"/>
      <c r="P94" s="342"/>
      <c r="Q94" s="342"/>
      <c r="R94" s="342"/>
      <c r="S94" s="342"/>
      <c r="T94" s="342"/>
      <c r="U94" s="3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26"/>
      <c r="G95" s="127"/>
      <c r="H95" s="351">
        <f t="shared" si="17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18"/>
        <v>0</v>
      </c>
      <c r="N95" s="129">
        <f t="shared" ref="N95:N114" si="21">SUM(O95:U95)</f>
        <v>0</v>
      </c>
      <c r="O95" s="342"/>
      <c r="P95" s="342"/>
      <c r="Q95" s="342"/>
      <c r="R95" s="342"/>
      <c r="S95" s="342"/>
      <c r="T95" s="342"/>
      <c r="U95" s="342"/>
      <c r="V95" s="131">
        <f t="shared" ref="V95:V102" si="22">SUM(X95:AA95)</f>
        <v>0</v>
      </c>
      <c r="W95" s="132" t="str">
        <f t="shared" ref="W95:W106" si="23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26"/>
      <c r="G96" s="127"/>
      <c r="H96" s="351">
        <f t="shared" si="17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18"/>
        <v>0</v>
      </c>
      <c r="N96" s="129">
        <f t="shared" si="21"/>
        <v>0</v>
      </c>
      <c r="O96" s="342"/>
      <c r="P96" s="342"/>
      <c r="Q96" s="342"/>
      <c r="R96" s="342"/>
      <c r="S96" s="342"/>
      <c r="T96" s="342"/>
      <c r="U96" s="342"/>
      <c r="V96" s="131">
        <f t="shared" si="22"/>
        <v>0</v>
      </c>
      <c r="W96" s="132" t="str">
        <f t="shared" si="23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26"/>
      <c r="G97" s="127"/>
      <c r="H97" s="351">
        <f t="shared" si="17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18"/>
        <v>0</v>
      </c>
      <c r="N97" s="129">
        <f t="shared" si="21"/>
        <v>0</v>
      </c>
      <c r="O97" s="342"/>
      <c r="P97" s="342"/>
      <c r="Q97" s="342"/>
      <c r="R97" s="342"/>
      <c r="S97" s="342"/>
      <c r="T97" s="342"/>
      <c r="U97" s="342"/>
      <c r="V97" s="131">
        <f t="shared" si="22"/>
        <v>0</v>
      </c>
      <c r="W97" s="132" t="str">
        <f t="shared" si="23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26"/>
      <c r="G98" s="127"/>
      <c r="H98" s="351">
        <f t="shared" si="17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18"/>
        <v>0</v>
      </c>
      <c r="N98" s="129">
        <f t="shared" si="21"/>
        <v>0</v>
      </c>
      <c r="O98" s="342"/>
      <c r="P98" s="342"/>
      <c r="Q98" s="342"/>
      <c r="R98" s="342"/>
      <c r="S98" s="342"/>
      <c r="T98" s="342"/>
      <c r="U98" s="342"/>
      <c r="V98" s="131">
        <f t="shared" si="22"/>
        <v>0</v>
      </c>
      <c r="W98" s="132" t="str">
        <f t="shared" si="23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26"/>
      <c r="G99" s="127"/>
      <c r="H99" s="351">
        <f t="shared" si="17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18"/>
        <v>0</v>
      </c>
      <c r="N99" s="129">
        <f t="shared" si="21"/>
        <v>0</v>
      </c>
      <c r="O99" s="342"/>
      <c r="P99" s="342"/>
      <c r="Q99" s="342"/>
      <c r="R99" s="342"/>
      <c r="S99" s="342"/>
      <c r="T99" s="342"/>
      <c r="U99" s="342"/>
      <c r="V99" s="131">
        <f t="shared" si="22"/>
        <v>0</v>
      </c>
      <c r="W99" s="132" t="str">
        <f t="shared" si="23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26"/>
      <c r="G100" s="127"/>
      <c r="H100" s="351">
        <f t="shared" si="17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18"/>
        <v/>
      </c>
      <c r="N100" s="129">
        <f t="shared" si="21"/>
        <v>0</v>
      </c>
      <c r="O100" s="342"/>
      <c r="P100" s="342"/>
      <c r="Q100" s="342"/>
      <c r="R100" s="342"/>
      <c r="S100" s="342"/>
      <c r="T100" s="342"/>
      <c r="U100" s="342"/>
      <c r="V100" s="131">
        <f t="shared" si="22"/>
        <v>0</v>
      </c>
      <c r="W100" s="132" t="str">
        <f t="shared" si="23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26"/>
      <c r="G101" s="127"/>
      <c r="H101" s="351">
        <f t="shared" si="17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18"/>
        <v/>
      </c>
      <c r="N101" s="129">
        <f t="shared" si="21"/>
        <v>0</v>
      </c>
      <c r="O101" s="342"/>
      <c r="P101" s="342"/>
      <c r="Q101" s="342"/>
      <c r="R101" s="342"/>
      <c r="S101" s="342"/>
      <c r="T101" s="342"/>
      <c r="U101" s="342"/>
      <c r="V101" s="131">
        <f t="shared" si="22"/>
        <v>0</v>
      </c>
      <c r="W101" s="132" t="str">
        <f t="shared" si="23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26"/>
      <c r="G102" s="127"/>
      <c r="H102" s="351">
        <f t="shared" si="17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18"/>
        <v/>
      </c>
      <c r="N102" s="129">
        <f t="shared" si="21"/>
        <v>0</v>
      </c>
      <c r="O102" s="342"/>
      <c r="P102" s="342"/>
      <c r="Q102" s="342"/>
      <c r="R102" s="342"/>
      <c r="S102" s="342"/>
      <c r="T102" s="342"/>
      <c r="U102" s="342"/>
      <c r="V102" s="131">
        <f t="shared" si="22"/>
        <v>0</v>
      </c>
      <c r="W102" s="132" t="str">
        <f t="shared" si="23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343" t="s">
        <v>222</v>
      </c>
      <c r="C103" s="125" t="s">
        <v>181</v>
      </c>
      <c r="D103" s="107">
        <v>10.199999999999999</v>
      </c>
      <c r="E103" s="107"/>
      <c r="F103" s="126"/>
      <c r="G103" s="127"/>
      <c r="H103" s="351">
        <f t="shared" si="17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18"/>
        <v>0</v>
      </c>
      <c r="N103" s="129">
        <f t="shared" si="21"/>
        <v>0</v>
      </c>
      <c r="O103" s="342"/>
      <c r="P103" s="342"/>
      <c r="Q103" s="342"/>
      <c r="R103" s="342"/>
      <c r="S103" s="342"/>
      <c r="T103" s="342"/>
      <c r="U103" s="342"/>
      <c r="V103" s="131">
        <f>SUM(X103:AA103)</f>
        <v>0</v>
      </c>
      <c r="W103" s="132" t="str">
        <f t="shared" si="23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343" t="s">
        <v>222</v>
      </c>
      <c r="C104" s="125" t="s">
        <v>179</v>
      </c>
      <c r="D104" s="107">
        <v>10.199999999999999</v>
      </c>
      <c r="E104" s="107"/>
      <c r="F104" s="126"/>
      <c r="G104" s="127"/>
      <c r="H104" s="351">
        <f t="shared" si="17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18"/>
        <v>0</v>
      </c>
      <c r="N104" s="129">
        <f t="shared" si="21"/>
        <v>0</v>
      </c>
      <c r="O104" s="342"/>
      <c r="P104" s="342"/>
      <c r="Q104" s="342"/>
      <c r="R104" s="342"/>
      <c r="S104" s="342"/>
      <c r="T104" s="342"/>
      <c r="U104" s="342"/>
      <c r="V104" s="131">
        <f>SUM(X104:AA104)</f>
        <v>0</v>
      </c>
      <c r="W104" s="132" t="str">
        <f t="shared" si="23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343" t="s">
        <v>222</v>
      </c>
      <c r="C105" s="125" t="s">
        <v>221</v>
      </c>
      <c r="D105" s="107">
        <v>10.199999999999999</v>
      </c>
      <c r="E105" s="107"/>
      <c r="F105" s="126"/>
      <c r="G105" s="127"/>
      <c r="H105" s="351">
        <f t="shared" si="17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18"/>
        <v>0</v>
      </c>
      <c r="N105" s="129">
        <f t="shared" si="21"/>
        <v>0</v>
      </c>
      <c r="O105" s="342"/>
      <c r="P105" s="342"/>
      <c r="Q105" s="342"/>
      <c r="R105" s="342"/>
      <c r="S105" s="342"/>
      <c r="T105" s="342"/>
      <c r="U105" s="342"/>
      <c r="V105" s="131">
        <f>SUM(X105:AA105)</f>
        <v>0</v>
      </c>
      <c r="W105" s="132" t="str">
        <f t="shared" si="23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343" t="s">
        <v>222</v>
      </c>
      <c r="C106" s="125" t="s">
        <v>186</v>
      </c>
      <c r="D106" s="107">
        <v>10.199999999999999</v>
      </c>
      <c r="E106" s="107"/>
      <c r="F106" s="126"/>
      <c r="G106" s="127"/>
      <c r="H106" s="351">
        <f t="shared" si="17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18"/>
        <v>0</v>
      </c>
      <c r="N106" s="129">
        <f t="shared" si="21"/>
        <v>0</v>
      </c>
      <c r="O106" s="342"/>
      <c r="P106" s="342"/>
      <c r="Q106" s="342"/>
      <c r="R106" s="342"/>
      <c r="S106" s="342"/>
      <c r="T106" s="342"/>
      <c r="U106" s="342"/>
      <c r="V106" s="131">
        <f>SUM(X106:AA106)</f>
        <v>0</v>
      </c>
      <c r="W106" s="132" t="str">
        <f t="shared" si="23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343" t="s">
        <v>393</v>
      </c>
      <c r="C107" s="183" t="s">
        <v>395</v>
      </c>
      <c r="D107" s="107">
        <v>5</v>
      </c>
      <c r="E107" s="107"/>
      <c r="F107" s="126"/>
      <c r="G107" s="127"/>
      <c r="H107" s="351">
        <f t="shared" si="17"/>
        <v>0</v>
      </c>
      <c r="I107" s="128"/>
      <c r="J107" s="129" t="str">
        <f t="array" ref="J107">IF(ISERROR(G107/I107),"",G107/I107)</f>
        <v/>
      </c>
      <c r="K107" s="130">
        <f t="array" ref="K107">IF(ISERROR(G107/L107),"",G107/L107)</f>
        <v>0</v>
      </c>
      <c r="L107" s="128">
        <v>5</v>
      </c>
      <c r="M107" s="108">
        <f t="shared" si="18"/>
        <v>0</v>
      </c>
      <c r="N107" s="129">
        <f t="shared" si="21"/>
        <v>0</v>
      </c>
      <c r="O107" s="342"/>
      <c r="P107" s="342"/>
      <c r="Q107" s="342"/>
      <c r="R107" s="342"/>
      <c r="S107" s="342"/>
      <c r="T107" s="342"/>
      <c r="U107" s="342"/>
      <c r="V107" s="131"/>
      <c r="W107" s="132"/>
      <c r="X107" s="131"/>
      <c r="Y107" s="131"/>
      <c r="Z107" s="131"/>
      <c r="AA107" s="131"/>
    </row>
    <row r="108" spans="1:27" s="311" customFormat="1" ht="20.100000000000001" customHeight="1">
      <c r="A108" s="259">
        <v>30400028</v>
      </c>
      <c r="B108" s="385" t="s">
        <v>393</v>
      </c>
      <c r="C108" s="183" t="s">
        <v>402</v>
      </c>
      <c r="D108" s="107">
        <v>5</v>
      </c>
      <c r="E108" s="107"/>
      <c r="F108" s="126">
        <v>42779</v>
      </c>
      <c r="G108" s="127">
        <f>31+30</f>
        <v>61</v>
      </c>
      <c r="H108" s="388">
        <f t="shared" si="17"/>
        <v>305</v>
      </c>
      <c r="I108" s="128">
        <f>1+1.5</f>
        <v>2.5</v>
      </c>
      <c r="J108" s="128">
        <f t="array" ref="J108">IF(ISERROR(G108/I108),"",G108/I108)</f>
        <v>24.4</v>
      </c>
      <c r="K108" s="130">
        <f t="array" ref="K108">IF(ISERROR(G108/L108),"",G108/L108)</f>
        <v>12.2</v>
      </c>
      <c r="L108" s="128">
        <v>5</v>
      </c>
      <c r="M108" s="108">
        <f t="shared" si="18"/>
        <v>-9.6999999999999993</v>
      </c>
      <c r="N108" s="128">
        <f t="shared" si="21"/>
        <v>0</v>
      </c>
      <c r="O108" s="384"/>
      <c r="P108" s="384"/>
      <c r="Q108" s="384"/>
      <c r="R108" s="384"/>
      <c r="S108" s="384"/>
      <c r="T108" s="384"/>
      <c r="U108" s="384"/>
      <c r="V108" s="131"/>
      <c r="W108" s="386"/>
      <c r="X108" s="131"/>
      <c r="Y108" s="131"/>
      <c r="Z108" s="131"/>
      <c r="AA108" s="131"/>
    </row>
    <row r="109" spans="1:27" s="311" customFormat="1" ht="20.100000000000001" hidden="1" customHeight="1">
      <c r="A109" s="259">
        <v>30400027</v>
      </c>
      <c r="B109" s="385" t="s">
        <v>404</v>
      </c>
      <c r="C109" s="183" t="s">
        <v>405</v>
      </c>
      <c r="D109" s="107">
        <v>5</v>
      </c>
      <c r="E109" s="107"/>
      <c r="F109" s="126"/>
      <c r="G109" s="127"/>
      <c r="H109" s="388">
        <f t="shared" si="17"/>
        <v>0</v>
      </c>
      <c r="I109" s="128"/>
      <c r="J109" s="128" t="str">
        <f t="array" ref="J109">IF(ISERROR(G109/I109),"",G109/I109)</f>
        <v/>
      </c>
      <c r="K109" s="130">
        <f t="array" ref="K109">IF(ISERROR(G109/L109),"",G109/L109)</f>
        <v>0</v>
      </c>
      <c r="L109" s="128">
        <v>5</v>
      </c>
      <c r="M109" s="108">
        <f t="shared" si="18"/>
        <v>0</v>
      </c>
      <c r="N109" s="128">
        <f t="shared" si="21"/>
        <v>0</v>
      </c>
      <c r="O109" s="384"/>
      <c r="P109" s="384"/>
      <c r="Q109" s="384"/>
      <c r="R109" s="384"/>
      <c r="S109" s="384"/>
      <c r="T109" s="384"/>
      <c r="U109" s="384"/>
      <c r="V109" s="131"/>
      <c r="W109" s="386"/>
      <c r="X109" s="131"/>
      <c r="Y109" s="131"/>
      <c r="Z109" s="131"/>
      <c r="AA109" s="131"/>
    </row>
    <row r="110" spans="1:27" s="311" customFormat="1" ht="20.100000000000001" hidden="1" customHeight="1">
      <c r="A110" s="259"/>
      <c r="B110" s="385" t="s">
        <v>486</v>
      </c>
      <c r="C110" s="183" t="s">
        <v>372</v>
      </c>
      <c r="D110" s="107">
        <v>5</v>
      </c>
      <c r="E110" s="107"/>
      <c r="F110" s="126"/>
      <c r="G110" s="127"/>
      <c r="H110" s="388">
        <f t="shared" si="17"/>
        <v>0</v>
      </c>
      <c r="I110" s="128"/>
      <c r="J110" s="128" t="str">
        <f t="array" ref="J110">IF(ISERROR(G110/I110),"",G110/I110)</f>
        <v/>
      </c>
      <c r="K110" s="130">
        <f t="array" ref="K110">IF(ISERROR(G110/L110),"",G110/L110)</f>
        <v>0</v>
      </c>
      <c r="L110" s="128">
        <v>5</v>
      </c>
      <c r="M110" s="108">
        <f t="shared" si="18"/>
        <v>0</v>
      </c>
      <c r="N110" s="128">
        <f t="shared" si="21"/>
        <v>0</v>
      </c>
      <c r="O110" s="384"/>
      <c r="P110" s="384"/>
      <c r="Q110" s="384"/>
      <c r="R110" s="384"/>
      <c r="S110" s="384"/>
      <c r="T110" s="384"/>
      <c r="U110" s="384"/>
      <c r="V110" s="131"/>
      <c r="W110" s="386"/>
      <c r="X110" s="131"/>
      <c r="Y110" s="131"/>
      <c r="Z110" s="131"/>
      <c r="AA110" s="131"/>
    </row>
    <row r="111" spans="1:27" s="311" customFormat="1" ht="20.100000000000001" hidden="1" customHeight="1">
      <c r="A111" s="259">
        <v>30600009</v>
      </c>
      <c r="B111" s="385" t="s">
        <v>343</v>
      </c>
      <c r="C111" s="125" t="s">
        <v>345</v>
      </c>
      <c r="D111" s="107">
        <v>5</v>
      </c>
      <c r="E111" s="107"/>
      <c r="F111" s="126"/>
      <c r="G111" s="127"/>
      <c r="H111" s="388">
        <f t="shared" si="17"/>
        <v>0</v>
      </c>
      <c r="I111" s="128"/>
      <c r="J111" s="128" t="str">
        <f t="array" ref="J111">IF(ISERROR(G111/I111),"",G111/I111)</f>
        <v/>
      </c>
      <c r="K111" s="130">
        <f t="array" ref="K111">IF(ISERROR(G111/L111),"",G111/L111)</f>
        <v>0</v>
      </c>
      <c r="L111" s="128">
        <v>5</v>
      </c>
      <c r="M111" s="108">
        <f t="shared" si="18"/>
        <v>0</v>
      </c>
      <c r="N111" s="128">
        <f t="shared" si="21"/>
        <v>0</v>
      </c>
      <c r="O111" s="384"/>
      <c r="P111" s="384"/>
      <c r="Q111" s="384"/>
      <c r="R111" s="384"/>
      <c r="S111" s="384"/>
      <c r="T111" s="384"/>
      <c r="U111" s="384"/>
      <c r="V111" s="131"/>
      <c r="W111" s="386"/>
      <c r="X111" s="131"/>
      <c r="Y111" s="131"/>
      <c r="Z111" s="131"/>
      <c r="AA111" s="131"/>
    </row>
    <row r="112" spans="1:27" s="311" customFormat="1" ht="20.100000000000001" hidden="1" customHeight="1">
      <c r="A112" s="259">
        <v>30600010</v>
      </c>
      <c r="B112" s="385" t="s">
        <v>343</v>
      </c>
      <c r="C112" s="125" t="s">
        <v>347</v>
      </c>
      <c r="D112" s="107">
        <v>5</v>
      </c>
      <c r="E112" s="107"/>
      <c r="F112" s="126"/>
      <c r="G112" s="127"/>
      <c r="H112" s="388">
        <f t="shared" si="17"/>
        <v>0</v>
      </c>
      <c r="I112" s="128"/>
      <c r="J112" s="128" t="str">
        <f t="array" ref="J112">IF(ISERROR(G112/I112),"",G112/I112)</f>
        <v/>
      </c>
      <c r="K112" s="130">
        <f t="array" ref="K112">IF(ISERROR(G112/L112),"",G112/L112)</f>
        <v>0</v>
      </c>
      <c r="L112" s="128">
        <v>5</v>
      </c>
      <c r="M112" s="108">
        <f t="shared" si="18"/>
        <v>0</v>
      </c>
      <c r="N112" s="128">
        <f t="shared" si="21"/>
        <v>0</v>
      </c>
      <c r="O112" s="384"/>
      <c r="P112" s="384"/>
      <c r="Q112" s="384"/>
      <c r="R112" s="384"/>
      <c r="S112" s="384"/>
      <c r="T112" s="384"/>
      <c r="U112" s="384"/>
      <c r="V112" s="131"/>
      <c r="W112" s="386"/>
      <c r="X112" s="131"/>
      <c r="Y112" s="131"/>
      <c r="Z112" s="131"/>
      <c r="AA112" s="131"/>
    </row>
    <row r="113" spans="1:27" s="311" customFormat="1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26"/>
      <c r="G113" s="127"/>
      <c r="H113" s="388">
        <f t="shared" si="17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18"/>
        <v>0</v>
      </c>
      <c r="N113" s="128">
        <f t="shared" si="21"/>
        <v>0</v>
      </c>
      <c r="O113" s="384"/>
      <c r="P113" s="384"/>
      <c r="Q113" s="384"/>
      <c r="R113" s="384"/>
      <c r="S113" s="384"/>
      <c r="T113" s="384"/>
      <c r="U113" s="384"/>
      <c r="V113" s="131">
        <f>SUM(X113:AA113)</f>
        <v>0</v>
      </c>
      <c r="W113" s="386" t="str">
        <f>IF(ISERROR(V113/G113),"",V113/G113)</f>
        <v/>
      </c>
      <c r="X113" s="131"/>
      <c r="Y113" s="131"/>
      <c r="Z113" s="131"/>
      <c r="AA113" s="131"/>
    </row>
    <row r="114" spans="1:27" s="311" customFormat="1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26"/>
      <c r="G114" s="127"/>
      <c r="H114" s="388">
        <f t="shared" si="17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18"/>
        <v>0</v>
      </c>
      <c r="N114" s="128">
        <f t="shared" si="21"/>
        <v>0</v>
      </c>
      <c r="O114" s="384"/>
      <c r="P114" s="384"/>
      <c r="Q114" s="384"/>
      <c r="R114" s="384"/>
      <c r="S114" s="384"/>
      <c r="T114" s="384"/>
      <c r="U114" s="384"/>
      <c r="V114" s="131">
        <f>SUM(X114:AA114)</f>
        <v>0</v>
      </c>
      <c r="W114" s="386" t="str">
        <f>IF(ISERROR(V114/G114),"",V114/G114)</f>
        <v/>
      </c>
      <c r="X114" s="131"/>
      <c r="Y114" s="131"/>
      <c r="Z114" s="131"/>
      <c r="AA114" s="131"/>
    </row>
    <row r="115" spans="1:27" s="311" customFormat="1" ht="20.10000000000000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26">
        <v>42779</v>
      </c>
      <c r="G115" s="127">
        <v>73</v>
      </c>
      <c r="H115" s="388">
        <f t="shared" si="17"/>
        <v>365</v>
      </c>
      <c r="I115" s="128">
        <v>1.5</v>
      </c>
      <c r="J115" s="128">
        <f t="array" ref="J115">IF(ISERROR(G115/I115),"",G115/I115)</f>
        <v>48.666666666666664</v>
      </c>
      <c r="K115" s="130">
        <f t="array" ref="K115">IF(ISERROR(G115/L115),"",G115/L115)</f>
        <v>3.0416666666666665</v>
      </c>
      <c r="L115" s="128">
        <v>24</v>
      </c>
      <c r="M115" s="108">
        <f t="shared" si="18"/>
        <v>-1.5416666666666665</v>
      </c>
      <c r="N115" s="128"/>
      <c r="O115" s="384"/>
      <c r="P115" s="384"/>
      <c r="Q115" s="384"/>
      <c r="R115" s="384"/>
      <c r="S115" s="384"/>
      <c r="T115" s="384"/>
      <c r="U115" s="384"/>
      <c r="V115" s="131"/>
      <c r="W115" s="386"/>
      <c r="X115" s="131"/>
      <c r="Y115" s="131"/>
      <c r="Z115" s="131"/>
      <c r="AA115" s="131"/>
    </row>
    <row r="116" spans="1:27" ht="20.100000000000001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26"/>
      <c r="G116" s="127"/>
      <c r="H116" s="351">
        <f t="shared" si="17"/>
        <v>0</v>
      </c>
      <c r="I116" s="128"/>
      <c r="J116" s="129" t="str">
        <f t="array" ref="J116">IF(ISERROR(G116/I116),"",G116/I116)</f>
        <v/>
      </c>
      <c r="K116" s="130">
        <f t="array" ref="K116">IF(ISERROR(G116/L116),"",G116/L116)</f>
        <v>0</v>
      </c>
      <c r="L116" s="128">
        <v>24</v>
      </c>
      <c r="M116" s="108">
        <f t="shared" si="18"/>
        <v>0</v>
      </c>
      <c r="N116" s="129"/>
      <c r="O116" s="342"/>
      <c r="P116" s="342"/>
      <c r="Q116" s="342"/>
      <c r="R116" s="342"/>
      <c r="S116" s="342"/>
      <c r="T116" s="342"/>
      <c r="U116" s="34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26"/>
      <c r="G117" s="127"/>
      <c r="H117" s="351">
        <f t="shared" si="17"/>
        <v>0</v>
      </c>
      <c r="I117" s="128"/>
      <c r="J117" s="129" t="str">
        <f t="array" ref="J117">IF(ISERROR(G117/I117),"",G117/I117)</f>
        <v/>
      </c>
      <c r="K117" s="130">
        <f t="array" ref="K117">IF(ISERROR(G117/L117),"",G117/L117)</f>
        <v>0</v>
      </c>
      <c r="L117" s="128">
        <v>24</v>
      </c>
      <c r="M117" s="108">
        <f t="shared" si="18"/>
        <v>0</v>
      </c>
      <c r="N117" s="129"/>
      <c r="O117" s="342"/>
      <c r="P117" s="342"/>
      <c r="Q117" s="342"/>
      <c r="R117" s="342"/>
      <c r="S117" s="342"/>
      <c r="T117" s="342"/>
      <c r="U117" s="3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26"/>
      <c r="G118" s="127"/>
      <c r="H118" s="351">
        <f t="shared" si="17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2"/>
      <c r="P118" s="342"/>
      <c r="Q118" s="342"/>
      <c r="R118" s="342"/>
      <c r="S118" s="342"/>
      <c r="T118" s="342"/>
      <c r="U118" s="342"/>
      <c r="V118" s="131">
        <f>SUM(X118:AA118)</f>
        <v>0</v>
      </c>
      <c r="W118" s="132" t="str">
        <f t="shared" ref="W118:W142" si="24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26"/>
      <c r="G119" s="127"/>
      <c r="H119" s="351">
        <f t="shared" si="17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2"/>
      <c r="P119" s="342"/>
      <c r="Q119" s="342"/>
      <c r="R119" s="342"/>
      <c r="S119" s="342"/>
      <c r="T119" s="342"/>
      <c r="U119" s="342"/>
      <c r="V119" s="131">
        <f>SUM(X119:AA119)</f>
        <v>0</v>
      </c>
      <c r="W119" s="132" t="str">
        <f t="shared" si="24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51"/>
      <c r="G120" s="127"/>
      <c r="H120" s="351">
        <f t="shared" si="17"/>
        <v>0</v>
      </c>
      <c r="I120" s="128"/>
      <c r="J120" s="129" t="str">
        <f t="array" ref="J120">IF(ISERROR(G120/I120),"",G120/I120)</f>
        <v/>
      </c>
      <c r="K120" s="351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2"/>
      <c r="P120" s="342"/>
      <c r="Q120" s="342"/>
      <c r="R120" s="342"/>
      <c r="S120" s="342"/>
      <c r="T120" s="342"/>
      <c r="U120" s="342"/>
      <c r="V120" s="131">
        <f>SUM(X120:AA120)</f>
        <v>0</v>
      </c>
      <c r="W120" s="132" t="str">
        <f t="shared" si="24"/>
        <v/>
      </c>
      <c r="X120" s="131"/>
      <c r="Y120" s="131"/>
      <c r="Z120" s="131"/>
      <c r="AA120" s="131"/>
    </row>
    <row r="121" spans="1:27" ht="20.100000000000001" customHeight="1">
      <c r="A121" s="427" t="s">
        <v>224</v>
      </c>
      <c r="B121" s="428"/>
      <c r="C121" s="349" t="s">
        <v>202</v>
      </c>
      <c r="D121" s="141"/>
      <c r="E121" s="141"/>
      <c r="F121" s="142"/>
      <c r="G121" s="143">
        <f>SUM(G87:G120)</f>
        <v>134</v>
      </c>
      <c r="H121" s="144">
        <f>SUM(H87:H120)</f>
        <v>670</v>
      </c>
      <c r="I121" s="144">
        <f>SUM(I87:I120)</f>
        <v>4</v>
      </c>
      <c r="J121" s="129">
        <f t="array" ref="J121">IF(ISERROR(G121/I121),"",G121/I121)</f>
        <v>33.5</v>
      </c>
      <c r="K121" s="144">
        <f>SUM(K87:K120)</f>
        <v>15.241666666666665</v>
      </c>
      <c r="L121" s="145"/>
      <c r="M121" s="148">
        <f t="shared" ref="M121:V121" si="25">SUM(M87:M120)</f>
        <v>-11.241666666666665</v>
      </c>
      <c r="N121" s="144">
        <f t="shared" si="25"/>
        <v>0</v>
      </c>
      <c r="O121" s="146">
        <f t="shared" si="25"/>
        <v>0</v>
      </c>
      <c r="P121" s="146">
        <f t="shared" si="25"/>
        <v>0</v>
      </c>
      <c r="Q121" s="146">
        <f t="shared" si="25"/>
        <v>0</v>
      </c>
      <c r="R121" s="146">
        <f t="shared" si="25"/>
        <v>0</v>
      </c>
      <c r="S121" s="146">
        <f t="shared" si="25"/>
        <v>0</v>
      </c>
      <c r="T121" s="146">
        <f t="shared" si="25"/>
        <v>0</v>
      </c>
      <c r="U121" s="146">
        <f t="shared" si="25"/>
        <v>0</v>
      </c>
      <c r="V121" s="147">
        <f t="shared" si="25"/>
        <v>0</v>
      </c>
      <c r="W121" s="132">
        <f t="shared" si="24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26"/>
      <c r="G122" s="127"/>
      <c r="H122" s="351">
        <f t="shared" ref="H122:H136" si="26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6" si="27">IF(ISERROR(I122-K122),"",I122-K122)</f>
        <v>0</v>
      </c>
      <c r="N122" s="129">
        <f t="shared" ref="N122:N136" si="28">SUM(O122:U122)</f>
        <v>0</v>
      </c>
      <c r="O122" s="342"/>
      <c r="P122" s="342"/>
      <c r="Q122" s="342"/>
      <c r="R122" s="342"/>
      <c r="S122" s="342"/>
      <c r="T122" s="342"/>
      <c r="U122" s="342"/>
      <c r="V122" s="131">
        <f t="shared" ref="V122:V136" si="29">SUM(X122:AA122)</f>
        <v>0</v>
      </c>
      <c r="W122" s="132" t="str">
        <f t="shared" si="24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26"/>
      <c r="G123" s="127"/>
      <c r="H123" s="351">
        <f t="shared" si="26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7"/>
        <v>0</v>
      </c>
      <c r="N123" s="129">
        <f t="shared" si="28"/>
        <v>0</v>
      </c>
      <c r="O123" s="342"/>
      <c r="P123" s="342"/>
      <c r="Q123" s="342"/>
      <c r="R123" s="342"/>
      <c r="S123" s="342"/>
      <c r="T123" s="342"/>
      <c r="U123" s="342"/>
      <c r="V123" s="131">
        <f t="shared" si="29"/>
        <v>0</v>
      </c>
      <c r="W123" s="132" t="str">
        <f t="shared" si="24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26"/>
      <c r="G124" s="127"/>
      <c r="H124" s="351">
        <f t="shared" si="26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7"/>
        <v>0</v>
      </c>
      <c r="N124" s="129">
        <f t="shared" si="28"/>
        <v>0</v>
      </c>
      <c r="O124" s="342"/>
      <c r="P124" s="342"/>
      <c r="Q124" s="342"/>
      <c r="R124" s="342"/>
      <c r="S124" s="342"/>
      <c r="T124" s="342"/>
      <c r="U124" s="342"/>
      <c r="V124" s="131">
        <f t="shared" si="29"/>
        <v>0</v>
      </c>
      <c r="W124" s="132" t="str">
        <f t="shared" si="24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26"/>
      <c r="G125" s="127"/>
      <c r="H125" s="351">
        <f t="shared" si="26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7"/>
        <v>0</v>
      </c>
      <c r="N125" s="129">
        <f t="shared" si="28"/>
        <v>0</v>
      </c>
      <c r="O125" s="342"/>
      <c r="P125" s="342"/>
      <c r="Q125" s="342"/>
      <c r="R125" s="342"/>
      <c r="S125" s="342"/>
      <c r="T125" s="342"/>
      <c r="U125" s="342"/>
      <c r="V125" s="131">
        <f t="shared" si="29"/>
        <v>0</v>
      </c>
      <c r="W125" s="132" t="str">
        <f t="shared" si="24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347" t="s">
        <v>203</v>
      </c>
      <c r="D126" s="107">
        <v>5.03</v>
      </c>
      <c r="E126" s="107"/>
      <c r="F126" s="126"/>
      <c r="G126" s="127"/>
      <c r="H126" s="351">
        <f t="shared" si="26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7"/>
        <v>0</v>
      </c>
      <c r="N126" s="129">
        <f t="shared" si="28"/>
        <v>0</v>
      </c>
      <c r="O126" s="342"/>
      <c r="P126" s="342"/>
      <c r="Q126" s="342"/>
      <c r="R126" s="342"/>
      <c r="S126" s="342"/>
      <c r="T126" s="342"/>
      <c r="U126" s="342"/>
      <c r="V126" s="131">
        <f t="shared" si="29"/>
        <v>0</v>
      </c>
      <c r="W126" s="132" t="str">
        <f t="shared" si="24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26"/>
      <c r="G127" s="127"/>
      <c r="H127" s="351">
        <f t="shared" si="26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7"/>
        <v>0</v>
      </c>
      <c r="N127" s="129">
        <f t="shared" si="28"/>
        <v>0</v>
      </c>
      <c r="O127" s="342"/>
      <c r="P127" s="342"/>
      <c r="Q127" s="342"/>
      <c r="R127" s="342"/>
      <c r="S127" s="342"/>
      <c r="T127" s="342"/>
      <c r="U127" s="342"/>
      <c r="V127" s="131">
        <f t="shared" si="29"/>
        <v>0</v>
      </c>
      <c r="W127" s="132" t="str">
        <f t="shared" si="24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26"/>
      <c r="G128" s="127"/>
      <c r="H128" s="351">
        <f t="shared" si="26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7"/>
        <v>0</v>
      </c>
      <c r="N128" s="129">
        <f t="shared" si="28"/>
        <v>0</v>
      </c>
      <c r="O128" s="342"/>
      <c r="P128" s="342"/>
      <c r="Q128" s="342"/>
      <c r="R128" s="342"/>
      <c r="S128" s="342"/>
      <c r="T128" s="342"/>
      <c r="U128" s="342"/>
      <c r="V128" s="131">
        <f t="shared" si="29"/>
        <v>0</v>
      </c>
      <c r="W128" s="132" t="str">
        <f t="shared" si="24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347" t="s">
        <v>228</v>
      </c>
      <c r="D129" s="107">
        <v>5.03</v>
      </c>
      <c r="E129" s="107"/>
      <c r="F129" s="126"/>
      <c r="G129" s="127"/>
      <c r="H129" s="351">
        <f t="shared" si="26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7"/>
        <v>0</v>
      </c>
      <c r="N129" s="129">
        <f t="shared" si="28"/>
        <v>0</v>
      </c>
      <c r="O129" s="342"/>
      <c r="P129" s="342"/>
      <c r="Q129" s="342"/>
      <c r="R129" s="342"/>
      <c r="S129" s="342"/>
      <c r="T129" s="342"/>
      <c r="U129" s="342"/>
      <c r="V129" s="131">
        <f t="shared" si="29"/>
        <v>0</v>
      </c>
      <c r="W129" s="132" t="str">
        <f t="shared" si="24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347" t="s">
        <v>212</v>
      </c>
      <c r="D130" s="107">
        <v>5.03</v>
      </c>
      <c r="E130" s="107"/>
      <c r="F130" s="126"/>
      <c r="G130" s="127"/>
      <c r="H130" s="351">
        <f t="shared" si="26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7"/>
        <v/>
      </c>
      <c r="N130" s="129">
        <f t="shared" si="28"/>
        <v>0</v>
      </c>
      <c r="O130" s="342"/>
      <c r="P130" s="342"/>
      <c r="Q130" s="342"/>
      <c r="R130" s="342"/>
      <c r="S130" s="342"/>
      <c r="T130" s="342"/>
      <c r="U130" s="342"/>
      <c r="V130" s="131">
        <f t="shared" si="29"/>
        <v>0</v>
      </c>
      <c r="W130" s="132" t="str">
        <f t="shared" si="24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347" t="s">
        <v>203</v>
      </c>
      <c r="D131" s="107">
        <v>5.03</v>
      </c>
      <c r="E131" s="107"/>
      <c r="F131" s="126"/>
      <c r="G131" s="127"/>
      <c r="H131" s="351">
        <f t="shared" si="26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7"/>
        <v/>
      </c>
      <c r="N131" s="129">
        <f t="shared" si="28"/>
        <v>0</v>
      </c>
      <c r="O131" s="342"/>
      <c r="P131" s="342"/>
      <c r="Q131" s="342"/>
      <c r="R131" s="342"/>
      <c r="S131" s="342"/>
      <c r="T131" s="342"/>
      <c r="U131" s="342"/>
      <c r="V131" s="131">
        <f t="shared" si="29"/>
        <v>0</v>
      </c>
      <c r="W131" s="132" t="str">
        <f t="shared" si="24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347" t="s">
        <v>186</v>
      </c>
      <c r="D132" s="107">
        <v>5.03</v>
      </c>
      <c r="E132" s="107"/>
      <c r="F132" s="126"/>
      <c r="G132" s="127"/>
      <c r="H132" s="351">
        <f t="shared" si="26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7"/>
        <v/>
      </c>
      <c r="N132" s="129">
        <f t="shared" si="28"/>
        <v>0</v>
      </c>
      <c r="O132" s="342"/>
      <c r="P132" s="342"/>
      <c r="Q132" s="342"/>
      <c r="R132" s="342"/>
      <c r="S132" s="342"/>
      <c r="T132" s="342"/>
      <c r="U132" s="342"/>
      <c r="V132" s="131">
        <f t="shared" si="29"/>
        <v>0</v>
      </c>
      <c r="W132" s="132" t="str">
        <f t="shared" si="24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347" t="s">
        <v>228</v>
      </c>
      <c r="D133" s="107">
        <v>5.03</v>
      </c>
      <c r="E133" s="107"/>
      <c r="F133" s="126"/>
      <c r="G133" s="127"/>
      <c r="H133" s="351">
        <f t="shared" si="26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7"/>
        <v/>
      </c>
      <c r="N133" s="129">
        <f t="shared" si="28"/>
        <v>0</v>
      </c>
      <c r="O133" s="342"/>
      <c r="P133" s="342"/>
      <c r="Q133" s="342"/>
      <c r="R133" s="342"/>
      <c r="S133" s="342"/>
      <c r="T133" s="342"/>
      <c r="U133" s="342"/>
      <c r="V133" s="131">
        <f t="shared" si="29"/>
        <v>0</v>
      </c>
      <c r="W133" s="132" t="str">
        <f t="shared" si="24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347" t="s">
        <v>199</v>
      </c>
      <c r="D134" s="107">
        <v>5.03</v>
      </c>
      <c r="E134" s="107"/>
      <c r="F134" s="126"/>
      <c r="G134" s="127"/>
      <c r="H134" s="351">
        <f t="shared" si="26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7"/>
        <v/>
      </c>
      <c r="N134" s="129">
        <f t="shared" si="28"/>
        <v>0</v>
      </c>
      <c r="O134" s="342"/>
      <c r="P134" s="342"/>
      <c r="Q134" s="342"/>
      <c r="R134" s="342"/>
      <c r="S134" s="342"/>
      <c r="T134" s="342"/>
      <c r="U134" s="342"/>
      <c r="V134" s="131">
        <f t="shared" si="29"/>
        <v>0</v>
      </c>
      <c r="W134" s="132" t="str">
        <f t="shared" si="24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26"/>
      <c r="G135" s="127"/>
      <c r="H135" s="351">
        <f t="shared" si="26"/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 t="shared" si="27"/>
        <v>0</v>
      </c>
      <c r="N135" s="129">
        <f t="shared" si="28"/>
        <v>0</v>
      </c>
      <c r="O135" s="342"/>
      <c r="P135" s="342"/>
      <c r="Q135" s="342"/>
      <c r="R135" s="342"/>
      <c r="S135" s="342"/>
      <c r="T135" s="342"/>
      <c r="U135" s="342"/>
      <c r="V135" s="131">
        <f t="shared" si="29"/>
        <v>0</v>
      </c>
      <c r="W135" s="132" t="str">
        <f t="shared" si="24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26"/>
      <c r="G136" s="127"/>
      <c r="H136" s="351">
        <f t="shared" si="26"/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 t="shared" si="27"/>
        <v>0</v>
      </c>
      <c r="N136" s="129">
        <f t="shared" si="28"/>
        <v>0</v>
      </c>
      <c r="O136" s="342"/>
      <c r="P136" s="342"/>
      <c r="Q136" s="342"/>
      <c r="R136" s="342"/>
      <c r="S136" s="342"/>
      <c r="T136" s="342"/>
      <c r="U136" s="342"/>
      <c r="V136" s="131">
        <f t="shared" si="29"/>
        <v>0</v>
      </c>
      <c r="W136" s="132" t="str">
        <f t="shared" si="24"/>
        <v/>
      </c>
      <c r="X136" s="131"/>
      <c r="Y136" s="131"/>
      <c r="Z136" s="131"/>
      <c r="AA136" s="131"/>
    </row>
    <row r="137" spans="1:27" ht="20.100000000000001" hidden="1" customHeight="1">
      <c r="A137" s="427" t="s">
        <v>231</v>
      </c>
      <c r="B137" s="428"/>
      <c r="C137" s="349" t="s">
        <v>202</v>
      </c>
      <c r="D137" s="141"/>
      <c r="E137" s="141"/>
      <c r="F137" s="142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4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26"/>
      <c r="G138" s="127"/>
      <c r="H138" s="351">
        <f t="shared" ref="H138:H147" si="30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>IF(ISERROR(I138-K138),"",I138-K138)</f>
        <v>0</v>
      </c>
      <c r="N138" s="129">
        <f>SUM(O138:U138)</f>
        <v>0</v>
      </c>
      <c r="O138" s="342"/>
      <c r="P138" s="342"/>
      <c r="Q138" s="342"/>
      <c r="R138" s="342"/>
      <c r="S138" s="342"/>
      <c r="T138" s="342"/>
      <c r="U138" s="342"/>
      <c r="V138" s="131">
        <f>SUM(X138:AA138)</f>
        <v>0</v>
      </c>
      <c r="W138" s="132" t="str">
        <f t="shared" si="24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26"/>
      <c r="G139" s="127"/>
      <c r="H139" s="351">
        <f t="shared" si="30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>IF(ISERROR(I139-K139),"",I139-K139)</f>
        <v>0</v>
      </c>
      <c r="N139" s="129">
        <f>SUM(O139:U139)</f>
        <v>0</v>
      </c>
      <c r="O139" s="342"/>
      <c r="P139" s="342"/>
      <c r="Q139" s="342"/>
      <c r="R139" s="342"/>
      <c r="S139" s="342"/>
      <c r="T139" s="342"/>
      <c r="U139" s="342"/>
      <c r="V139" s="131">
        <f>SUM(X139:AA139)</f>
        <v>0</v>
      </c>
      <c r="W139" s="132" t="str">
        <f t="shared" si="24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26"/>
      <c r="G140" s="127"/>
      <c r="H140" s="351">
        <f t="shared" si="30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>IF(ISERROR(I140-K140),"",I140-K140)</f>
        <v>0</v>
      </c>
      <c r="N140" s="129">
        <f>SUM(O140:U140)</f>
        <v>0</v>
      </c>
      <c r="O140" s="342"/>
      <c r="P140" s="342"/>
      <c r="Q140" s="342"/>
      <c r="R140" s="342"/>
      <c r="S140" s="342"/>
      <c r="T140" s="342"/>
      <c r="U140" s="342"/>
      <c r="V140" s="131">
        <f>SUM(X140:AA140)</f>
        <v>0</v>
      </c>
      <c r="W140" s="132" t="str">
        <f t="shared" si="24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26"/>
      <c r="G141" s="127"/>
      <c r="H141" s="351">
        <f t="shared" si="30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>IF(ISERROR(I141-K141),"",I141-K141)</f>
        <v>0</v>
      </c>
      <c r="N141" s="129">
        <f>SUM(O141:U141)</f>
        <v>0</v>
      </c>
      <c r="O141" s="342"/>
      <c r="P141" s="342"/>
      <c r="Q141" s="342"/>
      <c r="R141" s="342"/>
      <c r="S141" s="342"/>
      <c r="T141" s="342"/>
      <c r="U141" s="342"/>
      <c r="V141" s="131">
        <f>SUM(X141:AA141)</f>
        <v>0</v>
      </c>
      <c r="W141" s="132" t="str">
        <f t="shared" si="24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26"/>
      <c r="G142" s="127"/>
      <c r="H142" s="351">
        <f t="shared" si="30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>IF(ISERROR(I142-K142),"",I142-K142)</f>
        <v>0</v>
      </c>
      <c r="N142" s="129">
        <f>SUM(O142:U142)</f>
        <v>0</v>
      </c>
      <c r="O142" s="342"/>
      <c r="P142" s="342"/>
      <c r="Q142" s="342"/>
      <c r="R142" s="342"/>
      <c r="S142" s="342"/>
      <c r="T142" s="342"/>
      <c r="U142" s="342"/>
      <c r="V142" s="131">
        <f>SUM(X142:AA142)</f>
        <v>0</v>
      </c>
      <c r="W142" s="132" t="str">
        <f t="shared" si="24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26"/>
      <c r="G143" s="127"/>
      <c r="H143" s="351">
        <f t="shared" si="30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2"/>
      <c r="P143" s="342"/>
      <c r="Q143" s="342"/>
      <c r="R143" s="342"/>
      <c r="S143" s="342"/>
      <c r="T143" s="342"/>
      <c r="U143" s="34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26"/>
      <c r="G144" s="127"/>
      <c r="H144" s="351">
        <f t="shared" si="30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2"/>
      <c r="P144" s="342"/>
      <c r="Q144" s="342"/>
      <c r="R144" s="342"/>
      <c r="S144" s="342"/>
      <c r="T144" s="342"/>
      <c r="U144" s="34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26"/>
      <c r="G145" s="127"/>
      <c r="H145" s="351">
        <f t="shared" si="30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2"/>
      <c r="P145" s="342"/>
      <c r="Q145" s="342"/>
      <c r="R145" s="342"/>
      <c r="S145" s="342"/>
      <c r="T145" s="342"/>
      <c r="U145" s="3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26"/>
      <c r="G146" s="127"/>
      <c r="H146" s="353">
        <f t="shared" si="30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26"/>
      <c r="G147" s="127"/>
      <c r="H147" s="351">
        <f t="shared" si="30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>IF(ISERROR(I147-K147),"",I147-K147)</f>
        <v>0</v>
      </c>
      <c r="N147" s="129">
        <f>SUM(O147:U147)</f>
        <v>0</v>
      </c>
      <c r="O147" s="342"/>
      <c r="P147" s="342"/>
      <c r="Q147" s="342"/>
      <c r="R147" s="342"/>
      <c r="S147" s="342"/>
      <c r="T147" s="342"/>
      <c r="U147" s="342"/>
      <c r="V147" s="131">
        <f>SUM(X147:AA147)</f>
        <v>0</v>
      </c>
      <c r="W147" s="132" t="str">
        <f t="shared" ref="W147:W152" si="31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427" t="s">
        <v>234</v>
      </c>
      <c r="B148" s="428"/>
      <c r="C148" s="349" t="s">
        <v>202</v>
      </c>
      <c r="D148" s="141"/>
      <c r="E148" s="141"/>
      <c r="F148" s="142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1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341"/>
      <c r="D149" s="107">
        <v>3.65</v>
      </c>
      <c r="E149" s="107"/>
      <c r="F149" s="151"/>
      <c r="G149" s="127"/>
      <c r="H149" s="351">
        <f t="shared" ref="H149:H162" si="32">D149*G149</f>
        <v>0</v>
      </c>
      <c r="I149" s="128"/>
      <c r="J149" s="129" t="str">
        <f t="array" ref="J149">IF(ISERROR(G149/I149),"",G149/I149)</f>
        <v/>
      </c>
      <c r="K149" s="351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2"/>
      <c r="P149" s="342"/>
      <c r="Q149" s="342"/>
      <c r="R149" s="342"/>
      <c r="S149" s="342"/>
      <c r="T149" s="342"/>
      <c r="U149" s="342"/>
      <c r="V149" s="131">
        <f>SUM(X149:AA149)</f>
        <v>0</v>
      </c>
      <c r="W149" s="132" t="str">
        <f t="shared" si="31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341"/>
      <c r="D150" s="107">
        <v>6.58</v>
      </c>
      <c r="E150" s="107"/>
      <c r="F150" s="126"/>
      <c r="G150" s="127"/>
      <c r="H150" s="351">
        <f t="shared" si="32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2"/>
      <c r="P150" s="342"/>
      <c r="Q150" s="342"/>
      <c r="R150" s="342"/>
      <c r="S150" s="342"/>
      <c r="T150" s="342"/>
      <c r="U150" s="342"/>
      <c r="V150" s="131">
        <f>SUM(X150:AA150)</f>
        <v>0</v>
      </c>
      <c r="W150" s="132" t="str">
        <f t="shared" si="31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341"/>
      <c r="D151" s="107">
        <v>7.8</v>
      </c>
      <c r="E151" s="107"/>
      <c r="F151" s="126"/>
      <c r="G151" s="127"/>
      <c r="H151" s="351">
        <f t="shared" si="32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2"/>
      <c r="P151" s="342"/>
      <c r="Q151" s="342"/>
      <c r="R151" s="342"/>
      <c r="S151" s="342"/>
      <c r="T151" s="342"/>
      <c r="U151" s="342"/>
      <c r="V151" s="131">
        <f>SUM(X151:AA151)</f>
        <v>0</v>
      </c>
      <c r="W151" s="132" t="str">
        <f t="shared" si="31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341"/>
      <c r="D152" s="107">
        <v>4.4000000000000004</v>
      </c>
      <c r="E152" s="107"/>
      <c r="F152" s="126"/>
      <c r="G152" s="127"/>
      <c r="H152" s="351">
        <f t="shared" si="32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2"/>
      <c r="P152" s="342"/>
      <c r="Q152" s="342"/>
      <c r="R152" s="342"/>
      <c r="S152" s="342"/>
      <c r="T152" s="342"/>
      <c r="U152" s="342"/>
      <c r="V152" s="131">
        <f>SUM(X152:AA152)</f>
        <v>0</v>
      </c>
      <c r="W152" s="132" t="str">
        <f t="shared" si="31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26"/>
      <c r="G153" s="127"/>
      <c r="H153" s="351">
        <f t="shared" si="32"/>
        <v>0</v>
      </c>
      <c r="I153" s="128"/>
      <c r="J153" s="129"/>
      <c r="K153" s="130"/>
      <c r="L153" s="128">
        <v>6</v>
      </c>
      <c r="M153" s="108"/>
      <c r="N153" s="129"/>
      <c r="O153" s="342"/>
      <c r="P153" s="342"/>
      <c r="Q153" s="342"/>
      <c r="R153" s="342"/>
      <c r="S153" s="342"/>
      <c r="T153" s="342"/>
      <c r="U153" s="3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341" t="s">
        <v>239</v>
      </c>
      <c r="C154" s="341" t="s">
        <v>179</v>
      </c>
      <c r="D154" s="107">
        <v>6.04</v>
      </c>
      <c r="E154" s="107"/>
      <c r="F154" s="126"/>
      <c r="G154" s="127"/>
      <c r="H154" s="351">
        <f t="shared" si="32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2"/>
      <c r="P154" s="342"/>
      <c r="Q154" s="342"/>
      <c r="R154" s="342"/>
      <c r="S154" s="342"/>
      <c r="T154" s="342"/>
      <c r="U154" s="3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341" t="s">
        <v>239</v>
      </c>
      <c r="C155" s="341" t="s">
        <v>186</v>
      </c>
      <c r="D155" s="107">
        <v>6.04</v>
      </c>
      <c r="E155" s="107"/>
      <c r="F155" s="126"/>
      <c r="G155" s="127"/>
      <c r="H155" s="351">
        <f t="shared" si="32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2"/>
      <c r="P155" s="342"/>
      <c r="Q155" s="342"/>
      <c r="R155" s="342"/>
      <c r="S155" s="342"/>
      <c r="T155" s="342"/>
      <c r="U155" s="3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341" t="s">
        <v>440</v>
      </c>
      <c r="C156" s="341" t="s">
        <v>179</v>
      </c>
      <c r="D156" s="107">
        <v>6</v>
      </c>
      <c r="E156" s="107"/>
      <c r="F156" s="126"/>
      <c r="G156" s="127"/>
      <c r="H156" s="351">
        <f t="shared" si="32"/>
        <v>0</v>
      </c>
      <c r="I156" s="128"/>
      <c r="J156" s="129"/>
      <c r="K156" s="130"/>
      <c r="L156" s="128"/>
      <c r="M156" s="108"/>
      <c r="N156" s="129"/>
      <c r="O156" s="342"/>
      <c r="P156" s="342"/>
      <c r="Q156" s="342"/>
      <c r="R156" s="342"/>
      <c r="S156" s="342"/>
      <c r="T156" s="342"/>
      <c r="U156" s="3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341" t="s">
        <v>440</v>
      </c>
      <c r="C157" s="341" t="s">
        <v>60</v>
      </c>
      <c r="D157" s="107">
        <v>6</v>
      </c>
      <c r="E157" s="107"/>
      <c r="F157" s="126"/>
      <c r="G157" s="127"/>
      <c r="H157" s="351">
        <f t="shared" si="32"/>
        <v>0</v>
      </c>
      <c r="I157" s="128"/>
      <c r="J157" s="129"/>
      <c r="K157" s="130"/>
      <c r="L157" s="128">
        <v>6</v>
      </c>
      <c r="M157" s="108"/>
      <c r="N157" s="129"/>
      <c r="O157" s="342"/>
      <c r="P157" s="342"/>
      <c r="Q157" s="342"/>
      <c r="R157" s="342"/>
      <c r="S157" s="342"/>
      <c r="T157" s="342"/>
      <c r="U157" s="3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343" t="s">
        <v>240</v>
      </c>
      <c r="C158" s="125"/>
      <c r="D158" s="107">
        <v>7.3</v>
      </c>
      <c r="E158" s="107"/>
      <c r="F158" s="126"/>
      <c r="G158" s="127"/>
      <c r="H158" s="351">
        <f t="shared" si="32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2"/>
      <c r="P158" s="342"/>
      <c r="Q158" s="342"/>
      <c r="R158" s="342"/>
      <c r="S158" s="342"/>
      <c r="T158" s="342"/>
      <c r="U158" s="3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343" t="s">
        <v>241</v>
      </c>
      <c r="C159" s="125"/>
      <c r="D159" s="107">
        <f>78*120/1000</f>
        <v>9.36</v>
      </c>
      <c r="E159" s="107"/>
      <c r="F159" s="126"/>
      <c r="G159" s="127"/>
      <c r="H159" s="351">
        <f t="shared" si="32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2"/>
      <c r="P159" s="342"/>
      <c r="Q159" s="342"/>
      <c r="R159" s="342"/>
      <c r="S159" s="342"/>
      <c r="T159" s="342"/>
      <c r="U159" s="3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343" t="s">
        <v>242</v>
      </c>
      <c r="C160" s="125"/>
      <c r="D160" s="107">
        <v>4.5</v>
      </c>
      <c r="E160" s="107"/>
      <c r="F160" s="126"/>
      <c r="G160" s="127"/>
      <c r="H160" s="351">
        <f t="shared" si="32"/>
        <v>0</v>
      </c>
      <c r="I160" s="128"/>
      <c r="J160" s="129"/>
      <c r="K160" s="130"/>
      <c r="L160" s="128"/>
      <c r="M160" s="108"/>
      <c r="N160" s="129"/>
      <c r="O160" s="342"/>
      <c r="P160" s="342"/>
      <c r="Q160" s="342"/>
      <c r="R160" s="342"/>
      <c r="S160" s="342"/>
      <c r="T160" s="342"/>
      <c r="U160" s="3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343" t="s">
        <v>243</v>
      </c>
      <c r="C161" s="125"/>
      <c r="D161" s="107">
        <v>4.5</v>
      </c>
      <c r="E161" s="107"/>
      <c r="F161" s="126"/>
      <c r="G161" s="127"/>
      <c r="H161" s="351">
        <f t="shared" si="32"/>
        <v>0</v>
      </c>
      <c r="I161" s="128"/>
      <c r="J161" s="129"/>
      <c r="K161" s="130"/>
      <c r="L161" s="128"/>
      <c r="M161" s="108"/>
      <c r="N161" s="129"/>
      <c r="O161" s="342"/>
      <c r="P161" s="342"/>
      <c r="Q161" s="342"/>
      <c r="R161" s="342"/>
      <c r="S161" s="342"/>
      <c r="T161" s="342"/>
      <c r="U161" s="3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26"/>
      <c r="G162" s="127"/>
      <c r="H162" s="351">
        <f t="shared" si="32"/>
        <v>0</v>
      </c>
      <c r="I162" s="128"/>
      <c r="J162" s="129"/>
      <c r="K162" s="130"/>
      <c r="L162" s="128"/>
      <c r="M162" s="108"/>
      <c r="N162" s="129"/>
      <c r="O162" s="342"/>
      <c r="P162" s="342"/>
      <c r="Q162" s="342"/>
      <c r="R162" s="342"/>
      <c r="S162" s="342"/>
      <c r="T162" s="342"/>
      <c r="U162" s="3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427" t="s">
        <v>244</v>
      </c>
      <c r="B163" s="428"/>
      <c r="C163" s="349" t="s">
        <v>202</v>
      </c>
      <c r="D163" s="141"/>
      <c r="E163" s="141"/>
      <c r="F163" s="142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33">SUM(M149:M159)</f>
        <v>0</v>
      </c>
      <c r="N163" s="144">
        <f t="shared" si="33"/>
        <v>0</v>
      </c>
      <c r="O163" s="146">
        <f t="shared" si="33"/>
        <v>0</v>
      </c>
      <c r="P163" s="146">
        <f t="shared" si="33"/>
        <v>0</v>
      </c>
      <c r="Q163" s="146">
        <f t="shared" si="33"/>
        <v>0</v>
      </c>
      <c r="R163" s="146">
        <f t="shared" si="33"/>
        <v>0</v>
      </c>
      <c r="S163" s="146">
        <f t="shared" si="33"/>
        <v>0</v>
      </c>
      <c r="T163" s="146">
        <f t="shared" si="33"/>
        <v>0</v>
      </c>
      <c r="U163" s="146">
        <f t="shared" si="33"/>
        <v>0</v>
      </c>
      <c r="V163" s="147">
        <f t="shared" si="33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429" t="s">
        <v>246</v>
      </c>
      <c r="B164" s="430"/>
      <c r="C164" s="430"/>
      <c r="D164" s="430"/>
      <c r="E164" s="430"/>
      <c r="F164" s="431"/>
      <c r="G164" s="152">
        <f>SUM(G28,G86,G121,G137,G148,G163)</f>
        <v>1086</v>
      </c>
      <c r="H164" s="152">
        <f>SUM(H28,H86,H121,H137,H148,H163)</f>
        <v>5458.56</v>
      </c>
      <c r="I164" s="152">
        <f>SUM(I28,I86,I121,I137,I148,I163)</f>
        <v>44.5</v>
      </c>
      <c r="J164" s="153">
        <f t="array" ref="J164">IF(ISERROR(G164/I164),"",G164/I164)</f>
        <v>24.40449438202247</v>
      </c>
      <c r="K164" s="152">
        <f>SUM(K28,K86,K121,K137,K148,K163)</f>
        <v>54.891464237516864</v>
      </c>
      <c r="L164" s="153">
        <f>IF(ISERROR(G164/K164),"",G164/K164)</f>
        <v>19.78449682633439</v>
      </c>
      <c r="M164" s="152">
        <f t="shared" ref="M164:AA164" si="34">SUM(M28,M86,M121,M137,M148,M163)</f>
        <v>-10.391464237516868</v>
      </c>
      <c r="N164" s="152">
        <f t="shared" si="34"/>
        <v>0</v>
      </c>
      <c r="O164" s="152">
        <f t="shared" si="34"/>
        <v>0</v>
      </c>
      <c r="P164" s="152">
        <f t="shared" si="34"/>
        <v>0</v>
      </c>
      <c r="Q164" s="152">
        <f t="shared" si="34"/>
        <v>0</v>
      </c>
      <c r="R164" s="152">
        <f t="shared" si="34"/>
        <v>0</v>
      </c>
      <c r="S164" s="152">
        <f t="shared" si="34"/>
        <v>0</v>
      </c>
      <c r="T164" s="152">
        <f t="shared" si="34"/>
        <v>0</v>
      </c>
      <c r="U164" s="152">
        <f t="shared" si="34"/>
        <v>0</v>
      </c>
      <c r="V164" s="152">
        <f t="shared" si="34"/>
        <v>0</v>
      </c>
      <c r="W164" s="152">
        <f t="shared" si="34"/>
        <v>0</v>
      </c>
      <c r="X164" s="152">
        <f t="shared" si="34"/>
        <v>0</v>
      </c>
      <c r="Y164" s="152">
        <f t="shared" si="34"/>
        <v>0</v>
      </c>
      <c r="Z164" s="152">
        <f t="shared" si="34"/>
        <v>0</v>
      </c>
      <c r="AA164" s="152">
        <f t="shared" si="34"/>
        <v>0</v>
      </c>
    </row>
    <row r="165" spans="1:27" ht="20.100000000000001" customHeight="1">
      <c r="A165" s="432" t="s">
        <v>471</v>
      </c>
      <c r="B165" s="348" t="s">
        <v>247</v>
      </c>
      <c r="C165" s="415" t="s">
        <v>248</v>
      </c>
      <c r="D165" s="416"/>
      <c r="E165" s="423" t="s">
        <v>249</v>
      </c>
      <c r="F165" s="423"/>
      <c r="G165" s="393" t="s">
        <v>250</v>
      </c>
      <c r="H165" s="393"/>
      <c r="I165" s="423" t="s">
        <v>251</v>
      </c>
      <c r="J165" s="423"/>
      <c r="K165" s="423" t="s">
        <v>252</v>
      </c>
      <c r="L165" s="423"/>
      <c r="M165" s="423" t="s">
        <v>253</v>
      </c>
      <c r="N165" s="423"/>
      <c r="O165" s="423" t="s">
        <v>254</v>
      </c>
      <c r="P165" s="393" t="s">
        <v>255</v>
      </c>
      <c r="Q165" s="393"/>
      <c r="R165" s="393" t="s">
        <v>252</v>
      </c>
      <c r="S165" s="393"/>
      <c r="T165" s="393" t="s">
        <v>256</v>
      </c>
      <c r="U165" s="393"/>
      <c r="V165" s="393" t="s">
        <v>257</v>
      </c>
      <c r="W165" s="393"/>
      <c r="X165" s="393" t="s">
        <v>252</v>
      </c>
      <c r="Y165" s="393"/>
      <c r="Z165" s="393" t="s">
        <v>256</v>
      </c>
      <c r="AA165" s="393"/>
    </row>
    <row r="166" spans="1:27" ht="20.100000000000001" customHeight="1">
      <c r="A166" s="433"/>
      <c r="B166" s="348" t="s">
        <v>258</v>
      </c>
      <c r="C166" s="415">
        <v>1</v>
      </c>
      <c r="D166" s="416"/>
      <c r="E166" s="426">
        <f>C166*11</f>
        <v>11</v>
      </c>
      <c r="F166" s="426"/>
      <c r="G166" s="393">
        <v>1</v>
      </c>
      <c r="H166" s="393"/>
      <c r="I166" s="426">
        <f>G166*11</f>
        <v>11</v>
      </c>
      <c r="J166" s="426"/>
      <c r="K166" s="426">
        <f>E166-I166</f>
        <v>0</v>
      </c>
      <c r="L166" s="426"/>
      <c r="M166" s="424">
        <f>IF(ISERROR(K166/E166),"",K166/E166)</f>
        <v>0</v>
      </c>
      <c r="N166" s="424"/>
      <c r="O166" s="423"/>
      <c r="P166" s="393" t="s">
        <v>201</v>
      </c>
      <c r="Q166" s="393"/>
      <c r="R166" s="422">
        <f>SUM(O28:U28)</f>
        <v>0</v>
      </c>
      <c r="S166" s="422"/>
      <c r="T166" s="417" t="str">
        <f t="array" ref="T166">IF(ISERROR(R166/R173),"",R166/R173)</f>
        <v/>
      </c>
      <c r="U166" s="417"/>
      <c r="V166" s="393" t="s">
        <v>259</v>
      </c>
      <c r="W166" s="393"/>
      <c r="X166" s="420">
        <f>SUM(P27,P85,P120,P136,P147,P161)</f>
        <v>0</v>
      </c>
      <c r="Y166" s="420"/>
      <c r="Z166" s="417" t="str">
        <f t="array" ref="Z166">IF(ISERROR(X166/X173),"",X166/X173)</f>
        <v/>
      </c>
      <c r="AA166" s="417"/>
    </row>
    <row r="167" spans="1:27" ht="20.100000000000001" customHeight="1">
      <c r="A167" s="433"/>
      <c r="B167" s="348" t="s">
        <v>260</v>
      </c>
      <c r="C167" s="415">
        <v>1</v>
      </c>
      <c r="D167" s="416"/>
      <c r="E167" s="426">
        <f>C167*11</f>
        <v>11</v>
      </c>
      <c r="F167" s="426"/>
      <c r="G167" s="393">
        <v>1</v>
      </c>
      <c r="H167" s="393"/>
      <c r="I167" s="426">
        <f>G167*11</f>
        <v>11</v>
      </c>
      <c r="J167" s="426"/>
      <c r="K167" s="426">
        <f>E167-I167</f>
        <v>0</v>
      </c>
      <c r="L167" s="426"/>
      <c r="M167" s="424">
        <f>IF(ISERROR(K167/E167),"",K167/E167)</f>
        <v>0</v>
      </c>
      <c r="N167" s="424"/>
      <c r="O167" s="423"/>
      <c r="P167" s="393" t="s">
        <v>216</v>
      </c>
      <c r="Q167" s="393"/>
      <c r="R167" s="422">
        <f>SUM(O86:U86)</f>
        <v>0</v>
      </c>
      <c r="S167" s="422"/>
      <c r="T167" s="417" t="str">
        <f>IF(ISERROR(R167/R173),"",R167/R173)</f>
        <v/>
      </c>
      <c r="U167" s="417"/>
      <c r="V167" s="393" t="s">
        <v>261</v>
      </c>
      <c r="W167" s="393"/>
      <c r="X167" s="420">
        <f>SUM(P28,P86,P121,P137,P148,P163)</f>
        <v>0</v>
      </c>
      <c r="Y167" s="420"/>
      <c r="Z167" s="417" t="str">
        <f>IF(ISERROR(X167/X173),"",X167/X173)</f>
        <v/>
      </c>
      <c r="AA167" s="417"/>
    </row>
    <row r="168" spans="1:27" ht="20.100000000000001" customHeight="1">
      <c r="A168" s="433"/>
      <c r="B168" s="348" t="s">
        <v>262</v>
      </c>
      <c r="C168" s="415">
        <v>1</v>
      </c>
      <c r="D168" s="416"/>
      <c r="E168" s="426">
        <f>C168*8</f>
        <v>8</v>
      </c>
      <c r="F168" s="426"/>
      <c r="G168" s="393">
        <v>1</v>
      </c>
      <c r="H168" s="393"/>
      <c r="I168" s="426">
        <f>G168*8</f>
        <v>8</v>
      </c>
      <c r="J168" s="426"/>
      <c r="K168" s="426">
        <f>E168-I168</f>
        <v>0</v>
      </c>
      <c r="L168" s="426"/>
      <c r="M168" s="424">
        <f>IF(ISERROR(K168/E168),"",K168/E168)</f>
        <v>0</v>
      </c>
      <c r="N168" s="424"/>
      <c r="O168" s="423"/>
      <c r="P168" s="393" t="s">
        <v>224</v>
      </c>
      <c r="Q168" s="393"/>
      <c r="R168" s="422">
        <f>SUM(O121:U121)</f>
        <v>0</v>
      </c>
      <c r="S168" s="422"/>
      <c r="T168" s="417" t="str">
        <f>IF(ISERROR(R168/R173),"",R168/R173)</f>
        <v/>
      </c>
      <c r="U168" s="417"/>
      <c r="V168" s="393" t="s">
        <v>263</v>
      </c>
      <c r="W168" s="393"/>
      <c r="X168" s="420">
        <f>SUM(P29,P87,P122,P138,P149,P164)</f>
        <v>0</v>
      </c>
      <c r="Y168" s="420"/>
      <c r="Z168" s="417" t="str">
        <f>IF(ISERROR(X168/X173),"",X168/X173)</f>
        <v/>
      </c>
      <c r="AA168" s="417"/>
    </row>
    <row r="169" spans="1:27" ht="20.100000000000001" customHeight="1">
      <c r="A169" s="433"/>
      <c r="B169" s="348" t="s">
        <v>264</v>
      </c>
      <c r="C169" s="415">
        <v>1</v>
      </c>
      <c r="D169" s="416"/>
      <c r="E169" s="426">
        <f>C169*11</f>
        <v>11</v>
      </c>
      <c r="F169" s="426"/>
      <c r="G169" s="393">
        <v>1</v>
      </c>
      <c r="H169" s="393"/>
      <c r="I169" s="426">
        <f>G169*11</f>
        <v>11</v>
      </c>
      <c r="J169" s="426"/>
      <c r="K169" s="426">
        <f>E169-I169</f>
        <v>0</v>
      </c>
      <c r="L169" s="426"/>
      <c r="M169" s="424">
        <f>IF(ISERROR(K169/E169),"",K169/E169)</f>
        <v>0</v>
      </c>
      <c r="N169" s="424"/>
      <c r="O169" s="423"/>
      <c r="P169" s="393" t="s">
        <v>231</v>
      </c>
      <c r="Q169" s="393"/>
      <c r="R169" s="422">
        <f>SUM(O137:U137)</f>
        <v>0</v>
      </c>
      <c r="S169" s="422"/>
      <c r="T169" s="417" t="str">
        <f>IF(ISERROR(R169/R173),"",R169/R173)</f>
        <v/>
      </c>
      <c r="U169" s="417"/>
      <c r="V169" s="393" t="s">
        <v>265</v>
      </c>
      <c r="W169" s="393"/>
      <c r="X169" s="420">
        <f>SUM(P31,P88,P123,P139,P150,P165)</f>
        <v>0</v>
      </c>
      <c r="Y169" s="420"/>
      <c r="Z169" s="417" t="str">
        <f>IF(ISERROR(X169/X173),"",X169/X173)</f>
        <v/>
      </c>
      <c r="AA169" s="417"/>
    </row>
    <row r="170" spans="1:27" ht="20.100000000000001" customHeight="1">
      <c r="A170" s="434"/>
      <c r="B170" s="348" t="s">
        <v>266</v>
      </c>
      <c r="C170" s="425">
        <f>SUM(C166:D169)</f>
        <v>4</v>
      </c>
      <c r="D170" s="399"/>
      <c r="E170" s="426">
        <f>SUM(E166:F169)</f>
        <v>41</v>
      </c>
      <c r="F170" s="426"/>
      <c r="G170" s="393">
        <f>SUM(G166:H169)</f>
        <v>4</v>
      </c>
      <c r="H170" s="393"/>
      <c r="I170" s="426">
        <f>SUM(I166:J169)</f>
        <v>41</v>
      </c>
      <c r="J170" s="426"/>
      <c r="K170" s="426">
        <f>SUM(K166:L169)</f>
        <v>0</v>
      </c>
      <c r="L170" s="426"/>
      <c r="M170" s="424">
        <f>IF(ISERROR(K170/E170),"",K170/E170)</f>
        <v>0</v>
      </c>
      <c r="N170" s="424"/>
      <c r="O170" s="423"/>
      <c r="P170" s="393" t="s">
        <v>234</v>
      </c>
      <c r="Q170" s="393"/>
      <c r="R170" s="422">
        <f>SUM(O148:U148)</f>
        <v>0</v>
      </c>
      <c r="S170" s="422"/>
      <c r="T170" s="417" t="str">
        <f>IF(ISERROR(R170/R173),"",R170/R173)</f>
        <v/>
      </c>
      <c r="U170" s="417"/>
      <c r="V170" s="393" t="s">
        <v>267</v>
      </c>
      <c r="W170" s="393"/>
      <c r="X170" s="420">
        <f>SUM(P32,P89,P124,P140,P151,P166)</f>
        <v>0</v>
      </c>
      <c r="Y170" s="420"/>
      <c r="Z170" s="417" t="str">
        <f>IF(ISERROR(X170/X173),"",X170/X173)</f>
        <v/>
      </c>
      <c r="AA170" s="417"/>
    </row>
    <row r="171" spans="1:27" ht="20.100000000000001" customHeight="1">
      <c r="A171" s="267" t="s">
        <v>472</v>
      </c>
      <c r="B171" s="348">
        <f>G164</f>
        <v>1086</v>
      </c>
      <c r="C171" s="403" t="s">
        <v>269</v>
      </c>
      <c r="D171" s="402"/>
      <c r="E171" s="393">
        <f>H164</f>
        <v>5458.56</v>
      </c>
      <c r="F171" s="393"/>
      <c r="G171" s="393" t="s">
        <v>270</v>
      </c>
      <c r="H171" s="393"/>
      <c r="I171" s="421">
        <f>L164</f>
        <v>19.78449682633439</v>
      </c>
      <c r="J171" s="421"/>
      <c r="K171" s="423" t="s">
        <v>271</v>
      </c>
      <c r="L171" s="423"/>
      <c r="M171" s="421">
        <f>J164</f>
        <v>24.40449438202247</v>
      </c>
      <c r="N171" s="421"/>
      <c r="O171" s="423"/>
      <c r="P171" s="393" t="s">
        <v>244</v>
      </c>
      <c r="Q171" s="393"/>
      <c r="R171" s="422">
        <f>SUM(O163:U163)</f>
        <v>0</v>
      </c>
      <c r="S171" s="422"/>
      <c r="T171" s="417" t="str">
        <f>IF(ISERROR(R171/R173),"",R171/R173)</f>
        <v/>
      </c>
      <c r="U171" s="417"/>
      <c r="V171" s="393" t="s">
        <v>272</v>
      </c>
      <c r="W171" s="393"/>
      <c r="X171" s="420">
        <f>SUM(P33,P90,P125,P141,P152,P167)</f>
        <v>0</v>
      </c>
      <c r="Y171" s="420"/>
      <c r="Z171" s="417" t="str">
        <f>IF(ISERROR(X171/X173),"",X171/X173)</f>
        <v/>
      </c>
      <c r="AA171" s="417"/>
    </row>
    <row r="172" spans="1:27" ht="20.100000000000001" customHeight="1">
      <c r="A172" s="268" t="s">
        <v>473</v>
      </c>
      <c r="B172" s="348">
        <f>I164+C170</f>
        <v>48.5</v>
      </c>
      <c r="C172" s="400" t="s">
        <v>251</v>
      </c>
      <c r="D172" s="401"/>
      <c r="E172" s="418">
        <f>K164+I170</f>
        <v>95.891464237516857</v>
      </c>
      <c r="F172" s="418"/>
      <c r="G172" s="393" t="s">
        <v>274</v>
      </c>
      <c r="H172" s="393"/>
      <c r="I172" s="421">
        <f>B172-E172</f>
        <v>-47.391464237516857</v>
      </c>
      <c r="J172" s="421"/>
      <c r="K172" s="423" t="s">
        <v>275</v>
      </c>
      <c r="L172" s="423"/>
      <c r="M172" s="424">
        <f>IF(ISERROR(I172/E172),"",I172/E172)</f>
        <v>-0.49421984130027791</v>
      </c>
      <c r="N172" s="424"/>
      <c r="O172" s="423"/>
      <c r="P172" s="393" t="s">
        <v>245</v>
      </c>
      <c r="Q172" s="393"/>
      <c r="R172" s="422"/>
      <c r="S172" s="422"/>
      <c r="T172" s="417" t="str">
        <f>IF(ISERROR(R172/R173),"",R172/R173)</f>
        <v/>
      </c>
      <c r="U172" s="417"/>
      <c r="V172" s="393" t="s">
        <v>264</v>
      </c>
      <c r="W172" s="393"/>
      <c r="X172" s="420"/>
      <c r="Y172" s="420"/>
      <c r="Z172" s="417" t="str">
        <f>IF(ISERROR(X172/X173),"",X172/X173)</f>
        <v/>
      </c>
      <c r="AA172" s="417"/>
    </row>
    <row r="173" spans="1:27" ht="20.100000000000001" customHeight="1">
      <c r="A173" s="268" t="s">
        <v>474</v>
      </c>
      <c r="B173" s="348">
        <f>N164</f>
        <v>0</v>
      </c>
      <c r="C173" s="400" t="s">
        <v>277</v>
      </c>
      <c r="D173" s="401"/>
      <c r="E173" s="417">
        <f>IF(ISERROR(B173/B172),"",B173/B172)</f>
        <v>0</v>
      </c>
      <c r="F173" s="417"/>
      <c r="G173" s="393" t="s">
        <v>278</v>
      </c>
      <c r="H173" s="393"/>
      <c r="I173" s="423">
        <f>V164</f>
        <v>0</v>
      </c>
      <c r="J173" s="423"/>
      <c r="K173" s="423" t="s">
        <v>279</v>
      </c>
      <c r="L173" s="423"/>
      <c r="M173" s="424">
        <f t="array" ref="M173">IF(ISERROR(I173/B171),"",I173/B171)</f>
        <v>0</v>
      </c>
      <c r="N173" s="424"/>
      <c r="O173" s="423"/>
      <c r="P173" s="393" t="s">
        <v>266</v>
      </c>
      <c r="Q173" s="393"/>
      <c r="R173" s="422">
        <f>SUM(R166:S172)</f>
        <v>0</v>
      </c>
      <c r="S173" s="422"/>
      <c r="T173" s="417"/>
      <c r="U173" s="417"/>
      <c r="V173" s="393" t="s">
        <v>266</v>
      </c>
      <c r="W173" s="393"/>
      <c r="X173" s="420">
        <f>SUM(X166:Y172)</f>
        <v>0</v>
      </c>
      <c r="Y173" s="420"/>
      <c r="Z173" s="417"/>
      <c r="AA173" s="417"/>
    </row>
    <row r="174" spans="1:27" ht="34.5" customHeight="1">
      <c r="A174" s="181" t="s">
        <v>336</v>
      </c>
      <c r="B174" s="182"/>
      <c r="C174" s="121"/>
      <c r="D174" s="121"/>
      <c r="E174" s="121"/>
      <c r="F174" s="121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443" t="s">
        <v>475</v>
      </c>
      <c r="B175" s="446" t="s">
        <v>280</v>
      </c>
      <c r="C175" s="446" t="s">
        <v>281</v>
      </c>
      <c r="D175" s="446" t="s">
        <v>282</v>
      </c>
      <c r="E175" s="449" t="s">
        <v>283</v>
      </c>
      <c r="F175" s="440" t="s">
        <v>284</v>
      </c>
      <c r="G175" s="423" t="s">
        <v>285</v>
      </c>
      <c r="H175" s="423"/>
      <c r="I175" s="446" t="s">
        <v>286</v>
      </c>
      <c r="J175" s="452" t="s">
        <v>271</v>
      </c>
      <c r="K175" s="455" t="s">
        <v>287</v>
      </c>
      <c r="L175" s="446" t="s">
        <v>270</v>
      </c>
      <c r="M175" s="436" t="s">
        <v>288</v>
      </c>
      <c r="N175" s="438" t="s">
        <v>252</v>
      </c>
      <c r="O175" s="423" t="s">
        <v>289</v>
      </c>
      <c r="P175" s="423"/>
      <c r="Q175" s="423"/>
      <c r="R175" s="423"/>
      <c r="S175" s="423"/>
      <c r="T175" s="423"/>
      <c r="U175" s="423"/>
      <c r="V175" s="423" t="s">
        <v>290</v>
      </c>
      <c r="W175" s="438" t="s">
        <v>291</v>
      </c>
      <c r="X175" s="423" t="s">
        <v>292</v>
      </c>
      <c r="Y175" s="423"/>
      <c r="Z175" s="423"/>
      <c r="AA175" s="423"/>
    </row>
    <row r="176" spans="1:27" ht="21.95" customHeight="1">
      <c r="A176" s="444"/>
      <c r="B176" s="447"/>
      <c r="C176" s="447"/>
      <c r="D176" s="447"/>
      <c r="E176" s="450"/>
      <c r="F176" s="441"/>
      <c r="G176" s="423"/>
      <c r="H176" s="423"/>
      <c r="I176" s="447"/>
      <c r="J176" s="453"/>
      <c r="K176" s="456"/>
      <c r="L176" s="447"/>
      <c r="M176" s="437"/>
      <c r="N176" s="438"/>
      <c r="O176" s="423" t="s">
        <v>259</v>
      </c>
      <c r="P176" s="423" t="s">
        <v>261</v>
      </c>
      <c r="Q176" s="423" t="s">
        <v>263</v>
      </c>
      <c r="R176" s="439" t="s">
        <v>265</v>
      </c>
      <c r="S176" s="393" t="s">
        <v>267</v>
      </c>
      <c r="T176" s="423" t="s">
        <v>272</v>
      </c>
      <c r="U176" s="423" t="s">
        <v>264</v>
      </c>
      <c r="V176" s="423"/>
      <c r="W176" s="438"/>
      <c r="X176" s="423" t="s">
        <v>293</v>
      </c>
      <c r="Y176" s="423" t="s">
        <v>294</v>
      </c>
      <c r="Z176" s="423" t="s">
        <v>295</v>
      </c>
      <c r="AA176" s="423" t="s">
        <v>264</v>
      </c>
    </row>
    <row r="177" spans="1:27" ht="21.95" customHeight="1">
      <c r="A177" s="445"/>
      <c r="B177" s="448"/>
      <c r="C177" s="448"/>
      <c r="D177" s="448"/>
      <c r="E177" s="451"/>
      <c r="F177" s="442"/>
      <c r="G177" s="308" t="s">
        <v>531</v>
      </c>
      <c r="H177" s="341" t="s">
        <v>297</v>
      </c>
      <c r="I177" s="448"/>
      <c r="J177" s="454"/>
      <c r="K177" s="457"/>
      <c r="L177" s="448"/>
      <c r="M177" s="437"/>
      <c r="N177" s="438"/>
      <c r="O177" s="423"/>
      <c r="P177" s="423"/>
      <c r="Q177" s="423"/>
      <c r="R177" s="439"/>
      <c r="S177" s="393"/>
      <c r="T177" s="423"/>
      <c r="U177" s="423"/>
      <c r="V177" s="423"/>
      <c r="W177" s="438"/>
      <c r="X177" s="423"/>
      <c r="Y177" s="423"/>
      <c r="Z177" s="423"/>
      <c r="AA177" s="423"/>
    </row>
    <row r="178" spans="1:27" ht="20.100000000000001" hidden="1" customHeight="1">
      <c r="A178" s="259">
        <v>30100030</v>
      </c>
      <c r="B178" s="343" t="s">
        <v>178</v>
      </c>
      <c r="C178" s="125" t="s">
        <v>179</v>
      </c>
      <c r="D178" s="107">
        <v>5.03</v>
      </c>
      <c r="E178" s="107"/>
      <c r="F178" s="126"/>
      <c r="G178" s="127"/>
      <c r="H178" s="351">
        <f t="shared" ref="H178:H187" si="35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36">IF(ISERROR(I178-K178),"",I178-K178)</f>
        <v>0</v>
      </c>
      <c r="N178" s="129">
        <f>SUM(O178:U178)</f>
        <v>0</v>
      </c>
      <c r="O178" s="342"/>
      <c r="P178" s="342"/>
      <c r="Q178" s="342"/>
      <c r="R178" s="342"/>
      <c r="S178" s="342"/>
      <c r="T178" s="342"/>
      <c r="U178" s="342"/>
      <c r="V178" s="131">
        <f t="shared" ref="V178:V183" si="37">SUM(X178:AA178)</f>
        <v>0</v>
      </c>
      <c r="W178" s="132" t="str">
        <f t="shared" ref="W178:W183" si="38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26"/>
      <c r="G179" s="127"/>
      <c r="H179" s="351">
        <f t="shared" si="35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36"/>
        <v>0</v>
      </c>
      <c r="N179" s="129">
        <f t="shared" ref="N179:N187" si="39">SUM(O179:U179)</f>
        <v>0</v>
      </c>
      <c r="O179" s="342"/>
      <c r="P179" s="342"/>
      <c r="Q179" s="342"/>
      <c r="R179" s="342"/>
      <c r="S179" s="342"/>
      <c r="T179" s="342"/>
      <c r="U179" s="342"/>
      <c r="V179" s="131">
        <f t="shared" si="37"/>
        <v>0</v>
      </c>
      <c r="W179" s="132" t="str">
        <f t="shared" si="38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26"/>
      <c r="G180" s="127"/>
      <c r="H180" s="351">
        <f t="shared" si="35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36"/>
        <v>0</v>
      </c>
      <c r="N180" s="129">
        <f t="shared" si="39"/>
        <v>0</v>
      </c>
      <c r="O180" s="342"/>
      <c r="P180" s="342"/>
      <c r="Q180" s="342"/>
      <c r="R180" s="342"/>
      <c r="S180" s="342"/>
      <c r="T180" s="342"/>
      <c r="U180" s="342"/>
      <c r="V180" s="131">
        <f t="shared" si="37"/>
        <v>0</v>
      </c>
      <c r="W180" s="132" t="str">
        <f t="shared" si="38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26"/>
      <c r="G181" s="127"/>
      <c r="H181" s="351">
        <f t="shared" si="35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36"/>
        <v>0</v>
      </c>
      <c r="N181" s="129">
        <f t="shared" si="39"/>
        <v>0</v>
      </c>
      <c r="O181" s="342"/>
      <c r="P181" s="342"/>
      <c r="Q181" s="342"/>
      <c r="R181" s="342"/>
      <c r="S181" s="342"/>
      <c r="T181" s="342"/>
      <c r="U181" s="342"/>
      <c r="V181" s="131">
        <f t="shared" si="37"/>
        <v>0</v>
      </c>
      <c r="W181" s="132" t="str">
        <f t="shared" si="38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26"/>
      <c r="G182" s="127"/>
      <c r="H182" s="351">
        <f t="shared" si="35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36"/>
        <v>0</v>
      </c>
      <c r="N182" s="129">
        <f t="shared" si="39"/>
        <v>0</v>
      </c>
      <c r="O182" s="342"/>
      <c r="P182" s="342"/>
      <c r="Q182" s="342"/>
      <c r="R182" s="342"/>
      <c r="S182" s="342"/>
      <c r="T182" s="342"/>
      <c r="U182" s="342"/>
      <c r="V182" s="131">
        <f t="shared" si="37"/>
        <v>0</v>
      </c>
      <c r="W182" s="132" t="str">
        <f t="shared" si="38"/>
        <v/>
      </c>
      <c r="X182" s="131"/>
      <c r="Y182" s="131"/>
      <c r="Z182" s="131"/>
      <c r="AA182" s="131"/>
    </row>
    <row r="183" spans="1:27" s="311" customFormat="1" ht="20.10000000000000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134">
        <v>42779</v>
      </c>
      <c r="G183" s="135">
        <f>100+100+100+105</f>
        <v>405</v>
      </c>
      <c r="H183" s="388">
        <f t="shared" si="35"/>
        <v>2041.2</v>
      </c>
      <c r="I183" s="136">
        <f>8*3</f>
        <v>24</v>
      </c>
      <c r="J183" s="128">
        <f t="array" ref="J183">IF(ISERROR(G183/I183),"",G183/I183)</f>
        <v>16.875</v>
      </c>
      <c r="K183" s="130">
        <f t="array" ref="K183">IF(ISERROR(G183/L183),"",G183/L183)</f>
        <v>21.315789473684209</v>
      </c>
      <c r="L183" s="128">
        <v>19</v>
      </c>
      <c r="M183" s="108">
        <f t="shared" si="36"/>
        <v>2.6842105263157912</v>
      </c>
      <c r="N183" s="128">
        <f t="shared" si="39"/>
        <v>0</v>
      </c>
      <c r="O183" s="384"/>
      <c r="P183" s="384"/>
      <c r="Q183" s="384"/>
      <c r="R183" s="384"/>
      <c r="S183" s="384"/>
      <c r="T183" s="384"/>
      <c r="U183" s="384"/>
      <c r="V183" s="131">
        <f t="shared" si="37"/>
        <v>0</v>
      </c>
      <c r="W183" s="386">
        <f t="shared" si="38"/>
        <v>0</v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26"/>
      <c r="G184" s="127"/>
      <c r="H184" s="351">
        <f t="shared" si="35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36"/>
        <v>0</v>
      </c>
      <c r="N184" s="129">
        <f t="shared" si="39"/>
        <v>0</v>
      </c>
      <c r="O184" s="342"/>
      <c r="P184" s="342"/>
      <c r="Q184" s="342"/>
      <c r="R184" s="342"/>
      <c r="S184" s="342"/>
      <c r="T184" s="342"/>
      <c r="U184" s="3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26"/>
      <c r="G185" s="127"/>
      <c r="H185" s="351">
        <f t="shared" si="35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36"/>
        <v>0</v>
      </c>
      <c r="N185" s="129">
        <f t="shared" si="39"/>
        <v>0</v>
      </c>
      <c r="O185" s="342"/>
      <c r="P185" s="342"/>
      <c r="Q185" s="342"/>
      <c r="R185" s="342"/>
      <c r="S185" s="342"/>
      <c r="T185" s="342"/>
      <c r="U185" s="3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137"/>
      <c r="G186" s="127"/>
      <c r="H186" s="351">
        <f t="shared" si="35"/>
        <v>0</v>
      </c>
      <c r="I186" s="351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36"/>
        <v>0</v>
      </c>
      <c r="N186" s="129">
        <f t="shared" si="39"/>
        <v>0</v>
      </c>
      <c r="O186" s="342"/>
      <c r="P186" s="342"/>
      <c r="Q186" s="342"/>
      <c r="R186" s="342"/>
      <c r="S186" s="342"/>
      <c r="T186" s="342"/>
      <c r="U186" s="3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137"/>
      <c r="G187" s="127"/>
      <c r="H187" s="351">
        <f t="shared" si="35"/>
        <v>0</v>
      </c>
      <c r="I187" s="351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36"/>
        <v>0</v>
      </c>
      <c r="N187" s="129">
        <f t="shared" si="39"/>
        <v>0</v>
      </c>
      <c r="O187" s="342"/>
      <c r="P187" s="342"/>
      <c r="Q187" s="342"/>
      <c r="R187" s="342"/>
      <c r="S187" s="342"/>
      <c r="T187" s="342"/>
      <c r="U187" s="3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26"/>
      <c r="G188" s="127"/>
      <c r="H188" s="351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2"/>
      <c r="P188" s="342"/>
      <c r="Q188" s="342"/>
      <c r="R188" s="342"/>
      <c r="S188" s="342"/>
      <c r="T188" s="342"/>
      <c r="U188" s="3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26"/>
      <c r="G189" s="127"/>
      <c r="H189" s="351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2"/>
      <c r="P189" s="342"/>
      <c r="Q189" s="342"/>
      <c r="R189" s="342"/>
      <c r="S189" s="342"/>
      <c r="T189" s="342"/>
      <c r="U189" s="3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26"/>
      <c r="G190" s="127"/>
      <c r="H190" s="351">
        <f t="shared" ref="H190:H198" si="40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1">IF(ISERROR(I190-K190),"",I190-K190)</f>
        <v>0</v>
      </c>
      <c r="N190" s="129">
        <f>SUM(O190:U190)</f>
        <v>0</v>
      </c>
      <c r="O190" s="342"/>
      <c r="P190" s="342"/>
      <c r="Q190" s="342"/>
      <c r="R190" s="342"/>
      <c r="S190" s="342"/>
      <c r="T190" s="342"/>
      <c r="U190" s="3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26"/>
      <c r="G191" s="127"/>
      <c r="H191" s="351">
        <f t="shared" si="40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1"/>
        <v>0</v>
      </c>
      <c r="N191" s="129">
        <f>SUM(O191:U191)</f>
        <v>0</v>
      </c>
      <c r="O191" s="342"/>
      <c r="P191" s="342"/>
      <c r="Q191" s="342"/>
      <c r="R191" s="342"/>
      <c r="S191" s="342"/>
      <c r="T191" s="342"/>
      <c r="U191" s="3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26"/>
      <c r="G192" s="127"/>
      <c r="H192" s="351">
        <f t="shared" si="40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1"/>
        <v>0</v>
      </c>
      <c r="N192" s="129">
        <f>SUM(O192:U192)</f>
        <v>0</v>
      </c>
      <c r="O192" s="342"/>
      <c r="P192" s="342"/>
      <c r="Q192" s="342"/>
      <c r="R192" s="342"/>
      <c r="S192" s="342"/>
      <c r="T192" s="342"/>
      <c r="U192" s="3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341" t="s">
        <v>190</v>
      </c>
      <c r="D193" s="107">
        <v>4.8</v>
      </c>
      <c r="E193" s="107"/>
      <c r="F193" s="126"/>
      <c r="G193" s="127"/>
      <c r="H193" s="351">
        <f t="shared" si="40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1"/>
        <v>0</v>
      </c>
      <c r="N193" s="129"/>
      <c r="O193" s="342"/>
      <c r="P193" s="342"/>
      <c r="Q193" s="342"/>
      <c r="R193" s="342"/>
      <c r="S193" s="342"/>
      <c r="T193" s="342"/>
      <c r="U193" s="3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341" t="s">
        <v>187</v>
      </c>
      <c r="D194" s="107">
        <v>4.8</v>
      </c>
      <c r="E194" s="107"/>
      <c r="F194" s="126"/>
      <c r="G194" s="127"/>
      <c r="H194" s="351">
        <f t="shared" si="40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1"/>
        <v>0</v>
      </c>
      <c r="N194" s="129"/>
      <c r="O194" s="342"/>
      <c r="P194" s="342"/>
      <c r="Q194" s="342"/>
      <c r="R194" s="342"/>
      <c r="S194" s="342"/>
      <c r="T194" s="342"/>
      <c r="U194" s="3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341" t="s">
        <v>179</v>
      </c>
      <c r="D195" s="107">
        <v>4.8</v>
      </c>
      <c r="E195" s="107"/>
      <c r="F195" s="126"/>
      <c r="G195" s="127"/>
      <c r="H195" s="351">
        <f t="shared" si="40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1"/>
        <v>0</v>
      </c>
      <c r="N195" s="129"/>
      <c r="O195" s="342"/>
      <c r="P195" s="342"/>
      <c r="Q195" s="342"/>
      <c r="R195" s="342"/>
      <c r="S195" s="342"/>
      <c r="T195" s="342"/>
      <c r="U195" s="3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341" t="s">
        <v>199</v>
      </c>
      <c r="D196" s="107">
        <v>4.8</v>
      </c>
      <c r="E196" s="107"/>
      <c r="F196" s="126"/>
      <c r="G196" s="127"/>
      <c r="H196" s="351">
        <f t="shared" si="40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1"/>
        <v>0</v>
      </c>
      <c r="N196" s="129"/>
      <c r="O196" s="342"/>
      <c r="P196" s="342"/>
      <c r="Q196" s="342"/>
      <c r="R196" s="342"/>
      <c r="S196" s="342"/>
      <c r="T196" s="342"/>
      <c r="U196" s="3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26"/>
      <c r="G197" s="127"/>
      <c r="H197" s="351">
        <f t="shared" si="40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1"/>
        <v>0</v>
      </c>
      <c r="N197" s="129">
        <f>SUM(O197:U197)</f>
        <v>0</v>
      </c>
      <c r="O197" s="342"/>
      <c r="P197" s="342"/>
      <c r="Q197" s="342"/>
      <c r="R197" s="342"/>
      <c r="S197" s="342"/>
      <c r="T197" s="342"/>
      <c r="U197" s="3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40"/>
      <c r="G198" s="127"/>
      <c r="H198" s="351">
        <f t="shared" si="40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1"/>
        <v>0</v>
      </c>
      <c r="N198" s="129">
        <f>SUM(O198:U198)</f>
        <v>0</v>
      </c>
      <c r="O198" s="342"/>
      <c r="P198" s="342"/>
      <c r="Q198" s="342"/>
      <c r="R198" s="342"/>
      <c r="S198" s="342"/>
      <c r="T198" s="342"/>
      <c r="U198" s="3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427" t="s">
        <v>201</v>
      </c>
      <c r="B199" s="428"/>
      <c r="C199" s="349" t="s">
        <v>202</v>
      </c>
      <c r="D199" s="141"/>
      <c r="E199" s="141"/>
      <c r="F199" s="142"/>
      <c r="G199" s="143">
        <f>SUM(G178:G198)</f>
        <v>405</v>
      </c>
      <c r="H199" s="144">
        <f>SUM(H178:H198)</f>
        <v>2041.2</v>
      </c>
      <c r="I199" s="144">
        <f>SUM(I178:I198)</f>
        <v>24</v>
      </c>
      <c r="J199" s="129">
        <f t="array" ref="J199">IF(ISERROR(G199/I199),"",G199/I199)</f>
        <v>16.875</v>
      </c>
      <c r="K199" s="144">
        <f>SUM(K178:K198)</f>
        <v>21.315789473684209</v>
      </c>
      <c r="L199" s="145"/>
      <c r="M199" s="148">
        <f t="shared" ref="M199:AA199" si="42">SUM(M178:M198)</f>
        <v>2.6842105263157912</v>
      </c>
      <c r="N199" s="144">
        <f t="shared" si="42"/>
        <v>0</v>
      </c>
      <c r="O199" s="146">
        <f t="shared" si="42"/>
        <v>0</v>
      </c>
      <c r="P199" s="146">
        <f t="shared" si="42"/>
        <v>0</v>
      </c>
      <c r="Q199" s="146">
        <f t="shared" si="42"/>
        <v>0</v>
      </c>
      <c r="R199" s="146">
        <f t="shared" si="42"/>
        <v>0</v>
      </c>
      <c r="S199" s="146">
        <f t="shared" si="42"/>
        <v>0</v>
      </c>
      <c r="T199" s="146">
        <f t="shared" si="42"/>
        <v>0</v>
      </c>
      <c r="U199" s="146">
        <f t="shared" si="42"/>
        <v>0</v>
      </c>
      <c r="V199" s="147">
        <f t="shared" si="42"/>
        <v>0</v>
      </c>
      <c r="W199" s="132">
        <f t="shared" si="42"/>
        <v>0</v>
      </c>
      <c r="X199" s="147">
        <f t="shared" si="42"/>
        <v>0</v>
      </c>
      <c r="Y199" s="147">
        <f t="shared" si="42"/>
        <v>0</v>
      </c>
      <c r="Z199" s="147">
        <f t="shared" si="42"/>
        <v>0</v>
      </c>
      <c r="AA199" s="147">
        <f t="shared" si="42"/>
        <v>0</v>
      </c>
    </row>
    <row r="200" spans="1:27" ht="20.100000000000001" hidden="1" customHeight="1">
      <c r="A200" s="260">
        <v>30100012</v>
      </c>
      <c r="B200" s="343" t="s">
        <v>206</v>
      </c>
      <c r="C200" s="125" t="s">
        <v>199</v>
      </c>
      <c r="D200" s="107">
        <v>5.03</v>
      </c>
      <c r="E200" s="107"/>
      <c r="F200" s="126"/>
      <c r="G200" s="127"/>
      <c r="H200" s="351">
        <f t="shared" ref="H200:H256" si="43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6"/>
      <c r="P200" s="346"/>
      <c r="Q200" s="346"/>
      <c r="R200" s="346"/>
      <c r="S200" s="346"/>
      <c r="T200" s="346"/>
      <c r="U200" s="34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343" t="s">
        <v>425</v>
      </c>
      <c r="C201" s="183" t="s">
        <v>427</v>
      </c>
      <c r="D201" s="107">
        <v>5.03</v>
      </c>
      <c r="E201" s="107"/>
      <c r="F201" s="126"/>
      <c r="G201" s="127"/>
      <c r="H201" s="351">
        <f t="shared" si="43"/>
        <v>0</v>
      </c>
      <c r="I201" s="128"/>
      <c r="J201" s="129"/>
      <c r="K201" s="130"/>
      <c r="L201" s="128">
        <v>52</v>
      </c>
      <c r="M201" s="108"/>
      <c r="N201" s="129"/>
      <c r="O201" s="346"/>
      <c r="P201" s="346"/>
      <c r="Q201" s="346"/>
      <c r="R201" s="346"/>
      <c r="S201" s="346"/>
      <c r="T201" s="346"/>
      <c r="U201" s="34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343" t="s">
        <v>206</v>
      </c>
      <c r="C202" s="125" t="s">
        <v>186</v>
      </c>
      <c r="D202" s="107">
        <v>5.03</v>
      </c>
      <c r="E202" s="107"/>
      <c r="F202" s="126"/>
      <c r="G202" s="127"/>
      <c r="H202" s="351">
        <f t="shared" si="43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6"/>
      <c r="P202" s="346"/>
      <c r="Q202" s="346"/>
      <c r="R202" s="346"/>
      <c r="S202" s="346"/>
      <c r="T202" s="346"/>
      <c r="U202" s="34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343" t="s">
        <v>206</v>
      </c>
      <c r="C203" s="125" t="s">
        <v>203</v>
      </c>
      <c r="D203" s="107">
        <v>5.03</v>
      </c>
      <c r="E203" s="107"/>
      <c r="F203" s="126"/>
      <c r="G203" s="127"/>
      <c r="H203" s="351">
        <f t="shared" si="43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6"/>
      <c r="P203" s="346"/>
      <c r="Q203" s="346"/>
      <c r="R203" s="346"/>
      <c r="S203" s="346"/>
      <c r="T203" s="346"/>
      <c r="U203" s="34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343" t="s">
        <v>206</v>
      </c>
      <c r="C204" s="125" t="s">
        <v>207</v>
      </c>
      <c r="D204" s="107">
        <v>5.03</v>
      </c>
      <c r="E204" s="107"/>
      <c r="F204" s="126"/>
      <c r="G204" s="127"/>
      <c r="H204" s="351">
        <f t="shared" si="43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6"/>
      <c r="P204" s="346"/>
      <c r="Q204" s="346"/>
      <c r="R204" s="346"/>
      <c r="S204" s="346"/>
      <c r="T204" s="346"/>
      <c r="U204" s="34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343" t="s">
        <v>414</v>
      </c>
      <c r="C205" s="183" t="s">
        <v>415</v>
      </c>
      <c r="D205" s="107">
        <v>5.03</v>
      </c>
      <c r="E205" s="107"/>
      <c r="F205" s="126"/>
      <c r="G205" s="127"/>
      <c r="H205" s="351">
        <f t="shared" si="43"/>
        <v>0</v>
      </c>
      <c r="I205" s="128"/>
      <c r="J205" s="129"/>
      <c r="K205" s="130"/>
      <c r="L205" s="128">
        <v>52</v>
      </c>
      <c r="M205" s="108"/>
      <c r="N205" s="129"/>
      <c r="O205" s="346"/>
      <c r="P205" s="346"/>
      <c r="Q205" s="346"/>
      <c r="R205" s="346"/>
      <c r="S205" s="346"/>
      <c r="T205" s="346"/>
      <c r="U205" s="34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343" t="s">
        <v>414</v>
      </c>
      <c r="C206" s="183" t="s">
        <v>416</v>
      </c>
      <c r="D206" s="107">
        <v>5.03</v>
      </c>
      <c r="E206" s="107"/>
      <c r="F206" s="126"/>
      <c r="G206" s="127"/>
      <c r="H206" s="351">
        <f t="shared" si="43"/>
        <v>0</v>
      </c>
      <c r="I206" s="128"/>
      <c r="J206" s="129"/>
      <c r="K206" s="130"/>
      <c r="L206" s="128">
        <v>52</v>
      </c>
      <c r="M206" s="108"/>
      <c r="N206" s="129"/>
      <c r="O206" s="346"/>
      <c r="P206" s="346"/>
      <c r="Q206" s="346"/>
      <c r="R206" s="346"/>
      <c r="S206" s="346"/>
      <c r="T206" s="346"/>
      <c r="U206" s="34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343" t="s">
        <v>414</v>
      </c>
      <c r="C207" s="183" t="s">
        <v>61</v>
      </c>
      <c r="D207" s="107">
        <v>5.03</v>
      </c>
      <c r="E207" s="107"/>
      <c r="F207" s="126"/>
      <c r="G207" s="127"/>
      <c r="H207" s="351">
        <f t="shared" si="43"/>
        <v>0</v>
      </c>
      <c r="I207" s="128"/>
      <c r="J207" s="129"/>
      <c r="K207" s="130"/>
      <c r="L207" s="128">
        <v>52</v>
      </c>
      <c r="M207" s="108"/>
      <c r="N207" s="129"/>
      <c r="O207" s="346"/>
      <c r="P207" s="346"/>
      <c r="Q207" s="346"/>
      <c r="R207" s="346"/>
      <c r="S207" s="346"/>
      <c r="T207" s="346"/>
      <c r="U207" s="34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343" t="s">
        <v>208</v>
      </c>
      <c r="C208" s="125" t="s">
        <v>179</v>
      </c>
      <c r="D208" s="107">
        <v>5.08</v>
      </c>
      <c r="E208" s="107"/>
      <c r="F208" s="126"/>
      <c r="G208" s="127"/>
      <c r="H208" s="351">
        <f t="shared" si="43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44">IF(ISERROR(I208-K208),"",I208-K208)</f>
        <v>0</v>
      </c>
      <c r="N208" s="129">
        <f t="shared" ref="N208:N237" si="45">SUM(O208:U208)</f>
        <v>0</v>
      </c>
      <c r="O208" s="346"/>
      <c r="P208" s="346"/>
      <c r="Q208" s="346"/>
      <c r="R208" s="346"/>
      <c r="S208" s="346"/>
      <c r="T208" s="346"/>
      <c r="U208" s="346"/>
      <c r="V208" s="131">
        <f t="shared" ref="V208:V219" si="46">SUM(X208:AA208)</f>
        <v>0</v>
      </c>
      <c r="W208" s="132" t="str">
        <f t="shared" ref="W208:W219" si="47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343" t="s">
        <v>208</v>
      </c>
      <c r="C209" s="125" t="s">
        <v>204</v>
      </c>
      <c r="D209" s="107">
        <v>5.08</v>
      </c>
      <c r="E209" s="107"/>
      <c r="F209" s="126"/>
      <c r="G209" s="127"/>
      <c r="H209" s="351">
        <f t="shared" si="43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44"/>
        <v>0</v>
      </c>
      <c r="N209" s="129">
        <f t="shared" si="45"/>
        <v>0</v>
      </c>
      <c r="O209" s="346"/>
      <c r="P209" s="346"/>
      <c r="Q209" s="346"/>
      <c r="R209" s="346"/>
      <c r="S209" s="346"/>
      <c r="T209" s="346"/>
      <c r="U209" s="346"/>
      <c r="V209" s="131">
        <f t="shared" si="46"/>
        <v>0</v>
      </c>
      <c r="W209" s="132" t="str">
        <f t="shared" si="47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343" t="s">
        <v>208</v>
      </c>
      <c r="C210" s="125" t="s">
        <v>205</v>
      </c>
      <c r="D210" s="107">
        <v>5.08</v>
      </c>
      <c r="E210" s="107"/>
      <c r="F210" s="126"/>
      <c r="G210" s="127"/>
      <c r="H210" s="351">
        <f t="shared" si="43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44"/>
        <v>0</v>
      </c>
      <c r="N210" s="129">
        <f t="shared" si="45"/>
        <v>0</v>
      </c>
      <c r="O210" s="346"/>
      <c r="P210" s="346"/>
      <c r="Q210" s="346"/>
      <c r="R210" s="346"/>
      <c r="S210" s="346"/>
      <c r="T210" s="346"/>
      <c r="U210" s="346"/>
      <c r="V210" s="131">
        <f t="shared" si="46"/>
        <v>0</v>
      </c>
      <c r="W210" s="132" t="str">
        <f t="shared" si="47"/>
        <v/>
      </c>
      <c r="X210" s="131"/>
      <c r="Y210" s="131"/>
      <c r="Z210" s="131"/>
      <c r="AA210" s="131"/>
    </row>
    <row r="211" spans="1:27" s="311" customFormat="1" ht="20.100000000000001" customHeight="1">
      <c r="A211" s="260">
        <v>30100022</v>
      </c>
      <c r="B211" s="385" t="s">
        <v>208</v>
      </c>
      <c r="C211" s="125" t="s">
        <v>186</v>
      </c>
      <c r="D211" s="107">
        <v>5.08</v>
      </c>
      <c r="E211" s="107"/>
      <c r="F211" s="126">
        <v>42780</v>
      </c>
      <c r="G211" s="127">
        <f>108+108+108+108+108+108+35</f>
        <v>683</v>
      </c>
      <c r="H211" s="388">
        <f t="shared" si="43"/>
        <v>3469.64</v>
      </c>
      <c r="I211" s="128">
        <f>9.5*2</f>
        <v>19</v>
      </c>
      <c r="J211" s="128">
        <f t="array" ref="J211">IF(ISERROR(G211/I211),"",G211/I211)</f>
        <v>35.94736842105263</v>
      </c>
      <c r="K211" s="130">
        <f t="array" ref="K211">IF(ISERROR(G211/L211),"",G211/L211)</f>
        <v>32.523809523809526</v>
      </c>
      <c r="L211" s="128">
        <v>21</v>
      </c>
      <c r="M211" s="108">
        <f t="shared" si="44"/>
        <v>-13.523809523809526</v>
      </c>
      <c r="N211" s="128">
        <f t="shared" si="45"/>
        <v>0</v>
      </c>
      <c r="O211" s="387"/>
      <c r="P211" s="387"/>
      <c r="Q211" s="387"/>
      <c r="R211" s="387"/>
      <c r="S211" s="387"/>
      <c r="T211" s="387"/>
      <c r="U211" s="387"/>
      <c r="V211" s="131">
        <f t="shared" si="46"/>
        <v>0</v>
      </c>
      <c r="W211" s="386">
        <f t="shared" si="47"/>
        <v>0</v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343" t="s">
        <v>208</v>
      </c>
      <c r="C212" s="125" t="s">
        <v>203</v>
      </c>
      <c r="D212" s="107">
        <v>5.08</v>
      </c>
      <c r="E212" s="107"/>
      <c r="F212" s="126"/>
      <c r="G212" s="127"/>
      <c r="H212" s="351">
        <f t="shared" si="43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44"/>
        <v>0</v>
      </c>
      <c r="N212" s="129">
        <f t="shared" si="45"/>
        <v>0</v>
      </c>
      <c r="O212" s="346"/>
      <c r="P212" s="346"/>
      <c r="Q212" s="346"/>
      <c r="R212" s="346"/>
      <c r="S212" s="346"/>
      <c r="T212" s="346"/>
      <c r="U212" s="346"/>
      <c r="V212" s="131">
        <f t="shared" si="46"/>
        <v>0</v>
      </c>
      <c r="W212" s="132" t="str">
        <f t="shared" si="47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343" t="s">
        <v>208</v>
      </c>
      <c r="C213" s="125" t="s">
        <v>199</v>
      </c>
      <c r="D213" s="107">
        <v>5.08</v>
      </c>
      <c r="E213" s="107"/>
      <c r="F213" s="126"/>
      <c r="G213" s="127"/>
      <c r="H213" s="351">
        <f t="shared" si="43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44"/>
        <v>0</v>
      </c>
      <c r="N213" s="129">
        <f t="shared" si="45"/>
        <v>0</v>
      </c>
      <c r="O213" s="342"/>
      <c r="P213" s="342"/>
      <c r="Q213" s="342"/>
      <c r="R213" s="342"/>
      <c r="S213" s="342"/>
      <c r="T213" s="342"/>
      <c r="U213" s="342"/>
      <c r="V213" s="131">
        <f t="shared" si="46"/>
        <v>0</v>
      </c>
      <c r="W213" s="132" t="str">
        <f t="shared" si="47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343" t="s">
        <v>208</v>
      </c>
      <c r="C214" s="125" t="s">
        <v>187</v>
      </c>
      <c r="D214" s="107">
        <v>5.08</v>
      </c>
      <c r="E214" s="107"/>
      <c r="F214" s="126"/>
      <c r="G214" s="127"/>
      <c r="H214" s="351">
        <f t="shared" si="43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44"/>
        <v>0</v>
      </c>
      <c r="N214" s="129">
        <f t="shared" si="45"/>
        <v>0</v>
      </c>
      <c r="O214" s="346"/>
      <c r="P214" s="346"/>
      <c r="Q214" s="346"/>
      <c r="R214" s="346"/>
      <c r="S214" s="346"/>
      <c r="T214" s="346"/>
      <c r="U214" s="346"/>
      <c r="V214" s="131">
        <f t="shared" si="46"/>
        <v>0</v>
      </c>
      <c r="W214" s="132" t="str">
        <f t="shared" si="47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343" t="s">
        <v>208</v>
      </c>
      <c r="C215" s="125" t="s">
        <v>207</v>
      </c>
      <c r="D215" s="107">
        <v>5.08</v>
      </c>
      <c r="E215" s="107"/>
      <c r="F215" s="126"/>
      <c r="G215" s="127"/>
      <c r="H215" s="351">
        <f t="shared" si="43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44"/>
        <v>0</v>
      </c>
      <c r="N215" s="129">
        <f t="shared" si="45"/>
        <v>0</v>
      </c>
      <c r="O215" s="342"/>
      <c r="P215" s="342"/>
      <c r="Q215" s="342"/>
      <c r="R215" s="342"/>
      <c r="S215" s="342"/>
      <c r="T215" s="342"/>
      <c r="U215" s="342"/>
      <c r="V215" s="131">
        <f t="shared" si="46"/>
        <v>0</v>
      </c>
      <c r="W215" s="132" t="str">
        <f t="shared" si="47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343" t="s">
        <v>209</v>
      </c>
      <c r="C216" s="125" t="s">
        <v>194</v>
      </c>
      <c r="D216" s="107">
        <v>5.03</v>
      </c>
      <c r="E216" s="107"/>
      <c r="F216" s="126"/>
      <c r="G216" s="127"/>
      <c r="H216" s="351">
        <f t="shared" si="43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44"/>
        <v>0</v>
      </c>
      <c r="N216" s="129">
        <f t="shared" si="45"/>
        <v>0</v>
      </c>
      <c r="O216" s="346"/>
      <c r="P216" s="346"/>
      <c r="Q216" s="346"/>
      <c r="R216" s="346"/>
      <c r="S216" s="346"/>
      <c r="T216" s="346"/>
      <c r="U216" s="346"/>
      <c r="V216" s="131">
        <f t="shared" si="46"/>
        <v>0</v>
      </c>
      <c r="W216" s="132" t="str">
        <f t="shared" si="47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343" t="s">
        <v>209</v>
      </c>
      <c r="C217" s="125" t="s">
        <v>179</v>
      </c>
      <c r="D217" s="107">
        <v>5.03</v>
      </c>
      <c r="E217" s="107"/>
      <c r="F217" s="126"/>
      <c r="G217" s="127"/>
      <c r="H217" s="351">
        <f t="shared" si="43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44"/>
        <v>0</v>
      </c>
      <c r="N217" s="129">
        <f t="shared" si="45"/>
        <v>0</v>
      </c>
      <c r="O217" s="346"/>
      <c r="P217" s="346"/>
      <c r="Q217" s="346"/>
      <c r="R217" s="346"/>
      <c r="S217" s="346"/>
      <c r="T217" s="346"/>
      <c r="U217" s="346"/>
      <c r="V217" s="131">
        <f t="shared" si="46"/>
        <v>0</v>
      </c>
      <c r="W217" s="132" t="str">
        <f t="shared" si="47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343" t="s">
        <v>209</v>
      </c>
      <c r="C218" s="125" t="s">
        <v>195</v>
      </c>
      <c r="D218" s="107">
        <v>5.03</v>
      </c>
      <c r="E218" s="107"/>
      <c r="F218" s="126"/>
      <c r="G218" s="127"/>
      <c r="H218" s="351">
        <f t="shared" si="43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44"/>
        <v>0</v>
      </c>
      <c r="N218" s="129">
        <f t="shared" si="45"/>
        <v>0</v>
      </c>
      <c r="O218" s="346"/>
      <c r="P218" s="346"/>
      <c r="Q218" s="346"/>
      <c r="R218" s="346"/>
      <c r="S218" s="346"/>
      <c r="T218" s="346"/>
      <c r="U218" s="346"/>
      <c r="V218" s="131">
        <f t="shared" si="46"/>
        <v>0</v>
      </c>
      <c r="W218" s="132" t="str">
        <f t="shared" si="47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343" t="s">
        <v>209</v>
      </c>
      <c r="C219" s="125" t="s">
        <v>204</v>
      </c>
      <c r="D219" s="107">
        <v>5.03</v>
      </c>
      <c r="E219" s="107"/>
      <c r="F219" s="126"/>
      <c r="G219" s="127"/>
      <c r="H219" s="351">
        <f t="shared" si="43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44"/>
        <v>0</v>
      </c>
      <c r="N219" s="129">
        <f t="shared" si="45"/>
        <v>0</v>
      </c>
      <c r="O219" s="346"/>
      <c r="P219" s="346"/>
      <c r="Q219" s="346"/>
      <c r="R219" s="346"/>
      <c r="S219" s="346"/>
      <c r="T219" s="346"/>
      <c r="U219" s="346"/>
      <c r="V219" s="131">
        <f t="shared" si="46"/>
        <v>0</v>
      </c>
      <c r="W219" s="132" t="str">
        <f t="shared" si="47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343" t="s">
        <v>382</v>
      </c>
      <c r="C220" s="183" t="s">
        <v>383</v>
      </c>
      <c r="D220" s="107">
        <v>5.03</v>
      </c>
      <c r="E220" s="107"/>
      <c r="F220" s="126"/>
      <c r="G220" s="127"/>
      <c r="H220" s="351">
        <f t="shared" si="43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44"/>
        <v>0</v>
      </c>
      <c r="N220" s="129">
        <f t="shared" si="45"/>
        <v>0</v>
      </c>
      <c r="O220" s="346"/>
      <c r="P220" s="346"/>
      <c r="Q220" s="346"/>
      <c r="R220" s="346"/>
      <c r="S220" s="346"/>
      <c r="T220" s="346"/>
      <c r="U220" s="34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343" t="s">
        <v>382</v>
      </c>
      <c r="C221" s="183" t="s">
        <v>384</v>
      </c>
      <c r="D221" s="107">
        <v>5.03</v>
      </c>
      <c r="E221" s="107"/>
      <c r="F221" s="126"/>
      <c r="G221" s="127"/>
      <c r="H221" s="351">
        <f t="shared" si="43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44"/>
        <v>0</v>
      </c>
      <c r="N221" s="129">
        <f t="shared" si="45"/>
        <v>0</v>
      </c>
      <c r="O221" s="346"/>
      <c r="P221" s="346"/>
      <c r="Q221" s="346"/>
      <c r="R221" s="346"/>
      <c r="S221" s="346"/>
      <c r="T221" s="346"/>
      <c r="U221" s="34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343" t="s">
        <v>382</v>
      </c>
      <c r="C222" s="183" t="s">
        <v>389</v>
      </c>
      <c r="D222" s="107">
        <v>5.03</v>
      </c>
      <c r="E222" s="107"/>
      <c r="F222" s="126"/>
      <c r="G222" s="127"/>
      <c r="H222" s="351">
        <f t="shared" si="43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44"/>
        <v>0</v>
      </c>
      <c r="N222" s="129">
        <f t="shared" si="45"/>
        <v>0</v>
      </c>
      <c r="O222" s="346"/>
      <c r="P222" s="346"/>
      <c r="Q222" s="346"/>
      <c r="R222" s="346"/>
      <c r="S222" s="346"/>
      <c r="T222" s="346"/>
      <c r="U222" s="34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343" t="s">
        <v>382</v>
      </c>
      <c r="C223" s="183" t="s">
        <v>391</v>
      </c>
      <c r="D223" s="107">
        <v>5.03</v>
      </c>
      <c r="E223" s="107"/>
      <c r="F223" s="126"/>
      <c r="G223" s="127"/>
      <c r="H223" s="351">
        <f t="shared" si="43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44"/>
        <v>0</v>
      </c>
      <c r="N223" s="129">
        <f t="shared" si="45"/>
        <v>0</v>
      </c>
      <c r="O223" s="346"/>
      <c r="P223" s="346"/>
      <c r="Q223" s="346"/>
      <c r="R223" s="346"/>
      <c r="S223" s="346"/>
      <c r="T223" s="346"/>
      <c r="U223" s="34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343" t="s">
        <v>418</v>
      </c>
      <c r="C224" s="183" t="s">
        <v>364</v>
      </c>
      <c r="D224" s="107">
        <v>5.03</v>
      </c>
      <c r="E224" s="107"/>
      <c r="F224" s="126"/>
      <c r="G224" s="127"/>
      <c r="H224" s="351">
        <f t="shared" si="43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44"/>
        <v>0</v>
      </c>
      <c r="N224" s="129">
        <f t="shared" si="45"/>
        <v>0</v>
      </c>
      <c r="O224" s="346"/>
      <c r="P224" s="346"/>
      <c r="Q224" s="346"/>
      <c r="R224" s="346"/>
      <c r="S224" s="346"/>
      <c r="T224" s="346"/>
      <c r="U224" s="34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343" t="s">
        <v>418</v>
      </c>
      <c r="C225" s="183" t="s">
        <v>365</v>
      </c>
      <c r="D225" s="107">
        <v>5.03</v>
      </c>
      <c r="E225" s="107"/>
      <c r="F225" s="126"/>
      <c r="G225" s="127"/>
      <c r="H225" s="351">
        <f t="shared" si="43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44"/>
        <v>0</v>
      </c>
      <c r="N225" s="129">
        <f t="shared" si="45"/>
        <v>0</v>
      </c>
      <c r="O225" s="346"/>
      <c r="P225" s="346"/>
      <c r="Q225" s="346"/>
      <c r="R225" s="346"/>
      <c r="S225" s="346"/>
      <c r="T225" s="346"/>
      <c r="U225" s="34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343" t="s">
        <v>418</v>
      </c>
      <c r="C226" s="183" t="s">
        <v>366</v>
      </c>
      <c r="D226" s="107">
        <v>5.03</v>
      </c>
      <c r="E226" s="107"/>
      <c r="F226" s="126"/>
      <c r="G226" s="127"/>
      <c r="H226" s="351">
        <f t="shared" si="43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44"/>
        <v>0</v>
      </c>
      <c r="N226" s="129">
        <f t="shared" si="45"/>
        <v>0</v>
      </c>
      <c r="O226" s="346"/>
      <c r="P226" s="346"/>
      <c r="Q226" s="346"/>
      <c r="R226" s="346"/>
      <c r="S226" s="346"/>
      <c r="T226" s="346"/>
      <c r="U226" s="34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343" t="s">
        <v>418</v>
      </c>
      <c r="C227" s="183" t="s">
        <v>367</v>
      </c>
      <c r="D227" s="107">
        <v>5.03</v>
      </c>
      <c r="E227" s="107"/>
      <c r="F227" s="126"/>
      <c r="G227" s="127"/>
      <c r="H227" s="351">
        <f t="shared" si="43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44"/>
        <v>0</v>
      </c>
      <c r="N227" s="129">
        <f t="shared" si="45"/>
        <v>0</v>
      </c>
      <c r="O227" s="346"/>
      <c r="P227" s="346"/>
      <c r="Q227" s="346"/>
      <c r="R227" s="346"/>
      <c r="S227" s="346"/>
      <c r="T227" s="346"/>
      <c r="U227" s="34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26"/>
      <c r="G228" s="127"/>
      <c r="H228" s="351">
        <f t="shared" si="43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44"/>
        <v>0</v>
      </c>
      <c r="N228" s="129">
        <f t="shared" si="45"/>
        <v>0</v>
      </c>
      <c r="O228" s="342"/>
      <c r="P228" s="342"/>
      <c r="Q228" s="342"/>
      <c r="R228" s="342"/>
      <c r="S228" s="342"/>
      <c r="T228" s="342"/>
      <c r="U228" s="342"/>
      <c r="V228" s="131">
        <f t="shared" ref="V228:V237" si="48">SUM(X228:AA228)</f>
        <v>0</v>
      </c>
      <c r="W228" s="132" t="str">
        <f t="shared" ref="W228:W237" si="49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26"/>
      <c r="G229" s="127"/>
      <c r="H229" s="351">
        <f t="shared" si="43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44"/>
        <v>0</v>
      </c>
      <c r="N229" s="129">
        <f t="shared" si="45"/>
        <v>0</v>
      </c>
      <c r="O229" s="342"/>
      <c r="P229" s="342"/>
      <c r="Q229" s="342"/>
      <c r="R229" s="342"/>
      <c r="S229" s="342"/>
      <c r="T229" s="342"/>
      <c r="U229" s="342"/>
      <c r="V229" s="131">
        <f t="shared" si="48"/>
        <v>0</v>
      </c>
      <c r="W229" s="132" t="str">
        <f t="shared" si="49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26"/>
      <c r="G230" s="127"/>
      <c r="H230" s="351">
        <f t="shared" si="43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44"/>
        <v>0</v>
      </c>
      <c r="N230" s="129">
        <f t="shared" si="45"/>
        <v>0</v>
      </c>
      <c r="O230" s="342"/>
      <c r="P230" s="342"/>
      <c r="Q230" s="342"/>
      <c r="R230" s="342"/>
      <c r="S230" s="342"/>
      <c r="T230" s="342"/>
      <c r="U230" s="342"/>
      <c r="V230" s="131">
        <f t="shared" si="48"/>
        <v>0</v>
      </c>
      <c r="W230" s="132" t="str">
        <f t="shared" si="49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26"/>
      <c r="G231" s="127"/>
      <c r="H231" s="351">
        <f t="shared" si="43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44"/>
        <v>0</v>
      </c>
      <c r="N231" s="129">
        <f t="shared" si="45"/>
        <v>0</v>
      </c>
      <c r="O231" s="342"/>
      <c r="P231" s="342"/>
      <c r="Q231" s="342"/>
      <c r="R231" s="342"/>
      <c r="S231" s="342"/>
      <c r="T231" s="342"/>
      <c r="U231" s="342"/>
      <c r="V231" s="131">
        <f t="shared" si="48"/>
        <v>0</v>
      </c>
      <c r="W231" s="132" t="str">
        <f t="shared" si="49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26"/>
      <c r="G232" s="127"/>
      <c r="H232" s="351">
        <f t="shared" si="43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44"/>
        <v>0</v>
      </c>
      <c r="N232" s="129">
        <f t="shared" si="45"/>
        <v>0</v>
      </c>
      <c r="O232" s="342"/>
      <c r="P232" s="342"/>
      <c r="Q232" s="342"/>
      <c r="R232" s="342"/>
      <c r="S232" s="342"/>
      <c r="T232" s="342"/>
      <c r="U232" s="342"/>
      <c r="V232" s="131">
        <f t="shared" si="48"/>
        <v>0</v>
      </c>
      <c r="W232" s="132" t="str">
        <f t="shared" si="49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26"/>
      <c r="G233" s="127"/>
      <c r="H233" s="351">
        <f t="shared" si="43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44"/>
        <v>0</v>
      </c>
      <c r="N233" s="129">
        <f t="shared" si="45"/>
        <v>0</v>
      </c>
      <c r="O233" s="342"/>
      <c r="P233" s="342"/>
      <c r="Q233" s="342"/>
      <c r="R233" s="342"/>
      <c r="S233" s="342"/>
      <c r="T233" s="342"/>
      <c r="U233" s="342"/>
      <c r="V233" s="131">
        <f t="shared" si="48"/>
        <v>0</v>
      </c>
      <c r="W233" s="132" t="str">
        <f t="shared" si="49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26"/>
      <c r="G234" s="127"/>
      <c r="H234" s="351">
        <f t="shared" si="43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44"/>
        <v>0</v>
      </c>
      <c r="N234" s="129">
        <f t="shared" si="45"/>
        <v>0</v>
      </c>
      <c r="O234" s="342"/>
      <c r="P234" s="342"/>
      <c r="Q234" s="342"/>
      <c r="R234" s="342"/>
      <c r="S234" s="342"/>
      <c r="T234" s="342"/>
      <c r="U234" s="342"/>
      <c r="V234" s="131">
        <f t="shared" si="48"/>
        <v>0</v>
      </c>
      <c r="W234" s="132" t="str">
        <f t="shared" si="49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26"/>
      <c r="G235" s="127"/>
      <c r="H235" s="351">
        <f t="shared" si="43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44"/>
        <v>0</v>
      </c>
      <c r="N235" s="129">
        <f t="shared" si="45"/>
        <v>0</v>
      </c>
      <c r="O235" s="342"/>
      <c r="P235" s="342"/>
      <c r="Q235" s="342"/>
      <c r="R235" s="342"/>
      <c r="S235" s="342"/>
      <c r="T235" s="342"/>
      <c r="U235" s="342"/>
      <c r="V235" s="131">
        <f t="shared" si="48"/>
        <v>0</v>
      </c>
      <c r="W235" s="132" t="str">
        <f t="shared" si="49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26"/>
      <c r="G236" s="127"/>
      <c r="H236" s="351">
        <f t="shared" si="43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44"/>
        <v>0</v>
      </c>
      <c r="N236" s="129">
        <f t="shared" si="45"/>
        <v>0</v>
      </c>
      <c r="O236" s="342"/>
      <c r="P236" s="342"/>
      <c r="Q236" s="342"/>
      <c r="R236" s="342"/>
      <c r="S236" s="342"/>
      <c r="T236" s="342"/>
      <c r="U236" s="342"/>
      <c r="V236" s="131">
        <f t="shared" si="48"/>
        <v>0</v>
      </c>
      <c r="W236" s="132" t="str">
        <f t="shared" si="49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26"/>
      <c r="G237" s="127"/>
      <c r="H237" s="351">
        <f t="shared" si="43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44"/>
        <v>0</v>
      </c>
      <c r="N237" s="129">
        <f t="shared" si="45"/>
        <v>0</v>
      </c>
      <c r="O237" s="342"/>
      <c r="P237" s="342"/>
      <c r="Q237" s="342"/>
      <c r="R237" s="342"/>
      <c r="S237" s="342"/>
      <c r="T237" s="342"/>
      <c r="U237" s="342"/>
      <c r="V237" s="131">
        <f t="shared" si="48"/>
        <v>0</v>
      </c>
      <c r="W237" s="132" t="str">
        <f t="shared" si="49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26"/>
      <c r="G238" s="127"/>
      <c r="H238" s="351">
        <f t="shared" si="43"/>
        <v>0</v>
      </c>
      <c r="I238" s="128"/>
      <c r="J238" s="129"/>
      <c r="K238" s="130"/>
      <c r="L238" s="128">
        <v>50</v>
      </c>
      <c r="M238" s="108"/>
      <c r="N238" s="129"/>
      <c r="O238" s="342"/>
      <c r="P238" s="342"/>
      <c r="Q238" s="342"/>
      <c r="R238" s="342"/>
      <c r="S238" s="342"/>
      <c r="T238" s="342"/>
      <c r="U238" s="34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26"/>
      <c r="G239" s="127"/>
      <c r="H239" s="351">
        <f t="shared" si="43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0">IF(ISERROR(I239-K239),"",I239-K239)</f>
        <v>0</v>
      </c>
      <c r="N239" s="129"/>
      <c r="O239" s="342"/>
      <c r="P239" s="342"/>
      <c r="Q239" s="342"/>
      <c r="R239" s="342"/>
      <c r="S239" s="342"/>
      <c r="T239" s="342"/>
      <c r="U239" s="34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26"/>
      <c r="G240" s="127"/>
      <c r="H240" s="351">
        <f t="shared" si="43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0"/>
        <v>0</v>
      </c>
      <c r="N240" s="129">
        <f>SUM(O240:U240)</f>
        <v>0</v>
      </c>
      <c r="O240" s="342"/>
      <c r="P240" s="342"/>
      <c r="Q240" s="342"/>
      <c r="R240" s="342"/>
      <c r="S240" s="342"/>
      <c r="T240" s="342"/>
      <c r="U240" s="34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26"/>
      <c r="G241" s="127"/>
      <c r="H241" s="351">
        <f t="shared" si="43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0"/>
        <v>0</v>
      </c>
      <c r="N241" s="129">
        <f>SUM(O241:U241)</f>
        <v>0</v>
      </c>
      <c r="O241" s="342"/>
      <c r="P241" s="342"/>
      <c r="Q241" s="342"/>
      <c r="R241" s="342"/>
      <c r="S241" s="342"/>
      <c r="T241" s="342"/>
      <c r="U241" s="34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26"/>
      <c r="G242" s="127"/>
      <c r="H242" s="351">
        <f t="shared" si="43"/>
        <v>0</v>
      </c>
      <c r="I242" s="128"/>
      <c r="J242" s="129"/>
      <c r="K242" s="130"/>
      <c r="L242" s="128"/>
      <c r="M242" s="108">
        <f t="shared" si="50"/>
        <v>0</v>
      </c>
      <c r="N242" s="129"/>
      <c r="O242" s="342"/>
      <c r="P242" s="342"/>
      <c r="Q242" s="342"/>
      <c r="R242" s="342"/>
      <c r="S242" s="342"/>
      <c r="T242" s="342"/>
      <c r="U242" s="3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26"/>
      <c r="G243" s="127"/>
      <c r="H243" s="351">
        <f t="shared" si="43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0"/>
        <v/>
      </c>
      <c r="N243" s="129">
        <f>SUM(O243:U243)</f>
        <v>0</v>
      </c>
      <c r="O243" s="342"/>
      <c r="P243" s="342"/>
      <c r="Q243" s="342"/>
      <c r="R243" s="342"/>
      <c r="S243" s="342"/>
      <c r="T243" s="342"/>
      <c r="U243" s="3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26"/>
      <c r="G244" s="127"/>
      <c r="H244" s="351">
        <f t="shared" si="43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0"/>
        <v/>
      </c>
      <c r="N244" s="129">
        <f>SUM(O244:U244)</f>
        <v>0</v>
      </c>
      <c r="O244" s="342"/>
      <c r="P244" s="342"/>
      <c r="Q244" s="342"/>
      <c r="R244" s="342"/>
      <c r="S244" s="342"/>
      <c r="T244" s="342"/>
      <c r="U244" s="3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26"/>
      <c r="G245" s="127"/>
      <c r="H245" s="351">
        <f t="shared" si="43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0"/>
        <v/>
      </c>
      <c r="N245" s="129">
        <f>SUM(O245:U245)</f>
        <v>0</v>
      </c>
      <c r="O245" s="342"/>
      <c r="P245" s="342"/>
      <c r="Q245" s="342"/>
      <c r="R245" s="342"/>
      <c r="S245" s="342"/>
      <c r="T245" s="342"/>
      <c r="U245" s="3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26"/>
      <c r="G246" s="127"/>
      <c r="H246" s="351">
        <f t="shared" si="43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0"/>
        <v/>
      </c>
      <c r="N246" s="129">
        <f>SUM(O246:U246)</f>
        <v>0</v>
      </c>
      <c r="O246" s="342"/>
      <c r="P246" s="342"/>
      <c r="Q246" s="342"/>
      <c r="R246" s="342"/>
      <c r="S246" s="342"/>
      <c r="T246" s="342"/>
      <c r="U246" s="3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26"/>
      <c r="G247" s="127"/>
      <c r="H247" s="351">
        <f t="shared" si="43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0"/>
        <v>0</v>
      </c>
      <c r="N247" s="129"/>
      <c r="O247" s="342"/>
      <c r="P247" s="342"/>
      <c r="Q247" s="342"/>
      <c r="R247" s="342"/>
      <c r="S247" s="342"/>
      <c r="T247" s="342"/>
      <c r="U247" s="3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26"/>
      <c r="G248" s="127"/>
      <c r="H248" s="351">
        <f t="shared" si="43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0"/>
        <v>0</v>
      </c>
      <c r="N248" s="129"/>
      <c r="O248" s="342"/>
      <c r="P248" s="342"/>
      <c r="Q248" s="342"/>
      <c r="R248" s="342"/>
      <c r="S248" s="342"/>
      <c r="T248" s="342"/>
      <c r="U248" s="3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26"/>
      <c r="G249" s="127"/>
      <c r="H249" s="351">
        <f t="shared" si="43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0"/>
        <v>0</v>
      </c>
      <c r="N249" s="129"/>
      <c r="O249" s="342"/>
      <c r="P249" s="342"/>
      <c r="Q249" s="342"/>
      <c r="R249" s="342"/>
      <c r="S249" s="342"/>
      <c r="T249" s="342"/>
      <c r="U249" s="3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26"/>
      <c r="G250" s="127"/>
      <c r="H250" s="351">
        <f t="shared" si="43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0"/>
        <v>0</v>
      </c>
      <c r="N250" s="129"/>
      <c r="O250" s="342"/>
      <c r="P250" s="342"/>
      <c r="Q250" s="342"/>
      <c r="R250" s="342"/>
      <c r="S250" s="342"/>
      <c r="T250" s="342"/>
      <c r="U250" s="3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26"/>
      <c r="G251" s="127"/>
      <c r="H251" s="351">
        <f t="shared" si="43"/>
        <v>0</v>
      </c>
      <c r="I251" s="128"/>
      <c r="J251" s="129"/>
      <c r="K251" s="130"/>
      <c r="L251" s="128">
        <v>4</v>
      </c>
      <c r="M251" s="108"/>
      <c r="N251" s="129"/>
      <c r="O251" s="342"/>
      <c r="P251" s="342"/>
      <c r="Q251" s="342"/>
      <c r="R251" s="342"/>
      <c r="S251" s="342"/>
      <c r="T251" s="342"/>
      <c r="U251" s="3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26"/>
      <c r="G252" s="127"/>
      <c r="H252" s="351">
        <f t="shared" si="43"/>
        <v>0</v>
      </c>
      <c r="I252" s="128"/>
      <c r="J252" s="129"/>
      <c r="K252" s="130"/>
      <c r="L252" s="128">
        <v>4</v>
      </c>
      <c r="M252" s="108"/>
      <c r="N252" s="129"/>
      <c r="O252" s="342"/>
      <c r="P252" s="342"/>
      <c r="Q252" s="342"/>
      <c r="R252" s="342"/>
      <c r="S252" s="342"/>
      <c r="T252" s="342"/>
      <c r="U252" s="3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26"/>
      <c r="G253" s="127"/>
      <c r="H253" s="351">
        <f t="shared" si="43"/>
        <v>0</v>
      </c>
      <c r="I253" s="128"/>
      <c r="J253" s="129"/>
      <c r="K253" s="130"/>
      <c r="L253" s="128">
        <v>4</v>
      </c>
      <c r="M253" s="108"/>
      <c r="N253" s="129"/>
      <c r="O253" s="342"/>
      <c r="P253" s="342"/>
      <c r="Q253" s="342"/>
      <c r="R253" s="342"/>
      <c r="S253" s="342"/>
      <c r="T253" s="342"/>
      <c r="U253" s="3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26"/>
      <c r="G254" s="127"/>
      <c r="H254" s="351">
        <f t="shared" si="43"/>
        <v>0</v>
      </c>
      <c r="I254" s="128"/>
      <c r="J254" s="129"/>
      <c r="K254" s="130"/>
      <c r="L254" s="128">
        <v>4</v>
      </c>
      <c r="M254" s="108"/>
      <c r="N254" s="129"/>
      <c r="O254" s="342"/>
      <c r="P254" s="342"/>
      <c r="Q254" s="342"/>
      <c r="R254" s="342"/>
      <c r="S254" s="342"/>
      <c r="T254" s="342"/>
      <c r="U254" s="3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26"/>
      <c r="G255" s="127"/>
      <c r="H255" s="351">
        <f t="shared" si="43"/>
        <v>0</v>
      </c>
      <c r="I255" s="128"/>
      <c r="J255" s="129"/>
      <c r="K255" s="130"/>
      <c r="L255" s="128">
        <v>4</v>
      </c>
      <c r="M255" s="108"/>
      <c r="N255" s="129"/>
      <c r="O255" s="342"/>
      <c r="P255" s="342"/>
      <c r="Q255" s="342"/>
      <c r="R255" s="342"/>
      <c r="S255" s="342"/>
      <c r="T255" s="342"/>
      <c r="U255" s="3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26"/>
      <c r="G256" s="127"/>
      <c r="H256" s="351">
        <f t="shared" si="43"/>
        <v>0</v>
      </c>
      <c r="I256" s="128"/>
      <c r="J256" s="129"/>
      <c r="K256" s="130"/>
      <c r="L256" s="128">
        <v>4</v>
      </c>
      <c r="M256" s="108"/>
      <c r="N256" s="129"/>
      <c r="O256" s="342"/>
      <c r="P256" s="342"/>
      <c r="Q256" s="342"/>
      <c r="R256" s="342"/>
      <c r="S256" s="342"/>
      <c r="T256" s="342"/>
      <c r="U256" s="342"/>
      <c r="V256" s="131"/>
      <c r="W256" s="132"/>
      <c r="X256" s="131"/>
      <c r="Y256" s="131"/>
      <c r="Z256" s="131"/>
      <c r="AA256" s="131"/>
    </row>
    <row r="257" spans="1:27" ht="20.100000000000001" customHeight="1">
      <c r="A257" s="435" t="s">
        <v>216</v>
      </c>
      <c r="B257" s="435"/>
      <c r="C257" s="349" t="s">
        <v>202</v>
      </c>
      <c r="D257" s="141"/>
      <c r="E257" s="141"/>
      <c r="F257" s="142"/>
      <c r="G257" s="143">
        <f>SUM(G200:G256)</f>
        <v>683</v>
      </c>
      <c r="H257" s="144">
        <f>SUM(H200:H256)</f>
        <v>3469.64</v>
      </c>
      <c r="I257" s="144">
        <f>SUM(I200:I256)</f>
        <v>19</v>
      </c>
      <c r="J257" s="129">
        <f t="array" ref="J257">IF(ISERROR(G257/I257),"",G257/I257)</f>
        <v>35.94736842105263</v>
      </c>
      <c r="K257" s="144">
        <f>SUM(K200:K256)</f>
        <v>32.523809523809526</v>
      </c>
      <c r="L257" s="145"/>
      <c r="M257" s="148">
        <f t="shared" ref="M257:V257" si="51">SUM(M200:M256)</f>
        <v>-13.523809523809526</v>
      </c>
      <c r="N257" s="144">
        <f t="shared" si="51"/>
        <v>0</v>
      </c>
      <c r="O257" s="146">
        <f t="shared" si="51"/>
        <v>0</v>
      </c>
      <c r="P257" s="146">
        <f t="shared" si="51"/>
        <v>0</v>
      </c>
      <c r="Q257" s="146">
        <f t="shared" si="51"/>
        <v>0</v>
      </c>
      <c r="R257" s="146">
        <f t="shared" si="51"/>
        <v>0</v>
      </c>
      <c r="S257" s="146">
        <f t="shared" si="51"/>
        <v>0</v>
      </c>
      <c r="T257" s="146">
        <f t="shared" si="51"/>
        <v>0</v>
      </c>
      <c r="U257" s="146">
        <f t="shared" si="51"/>
        <v>0</v>
      </c>
      <c r="V257" s="147">
        <f t="shared" si="51"/>
        <v>0</v>
      </c>
      <c r="W257" s="132">
        <f t="shared" ref="W257:W264" si="52">IF(ISERROR(V257/G257),"",V257/G257)</f>
        <v>0</v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343" t="s">
        <v>217</v>
      </c>
      <c r="C258" s="125" t="s">
        <v>179</v>
      </c>
      <c r="D258" s="107">
        <v>5.03</v>
      </c>
      <c r="E258" s="107"/>
      <c r="F258" s="126"/>
      <c r="G258" s="127"/>
      <c r="H258" s="351">
        <f t="shared" ref="H258:H291" si="53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54">IF(ISERROR(I258-K258),"",I258-K258)</f>
        <v>0</v>
      </c>
      <c r="N258" s="129">
        <f t="shared" ref="N258:N265" si="55">SUM(O258:U258)</f>
        <v>0</v>
      </c>
      <c r="O258" s="342"/>
      <c r="P258" s="342"/>
      <c r="Q258" s="342"/>
      <c r="R258" s="342"/>
      <c r="S258" s="342"/>
      <c r="T258" s="342"/>
      <c r="U258" s="342"/>
      <c r="V258" s="131">
        <f t="shared" ref="V258:V264" si="56">SUM(X258:AA258)</f>
        <v>0</v>
      </c>
      <c r="W258" s="132" t="str">
        <f t="shared" si="52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343" t="s">
        <v>217</v>
      </c>
      <c r="C259" s="125" t="s">
        <v>186</v>
      </c>
      <c r="D259" s="107">
        <v>5.03</v>
      </c>
      <c r="E259" s="107"/>
      <c r="F259" s="126"/>
      <c r="G259" s="127"/>
      <c r="H259" s="351">
        <f t="shared" si="53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54"/>
        <v>0</v>
      </c>
      <c r="N259" s="129">
        <f t="shared" si="55"/>
        <v>0</v>
      </c>
      <c r="O259" s="342"/>
      <c r="P259" s="342"/>
      <c r="Q259" s="342"/>
      <c r="R259" s="342"/>
      <c r="S259" s="342"/>
      <c r="T259" s="342"/>
      <c r="U259" s="342"/>
      <c r="V259" s="131">
        <f t="shared" si="56"/>
        <v>0</v>
      </c>
      <c r="W259" s="132" t="str">
        <f t="shared" si="52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343" t="s">
        <v>217</v>
      </c>
      <c r="C260" s="125" t="s">
        <v>204</v>
      </c>
      <c r="D260" s="107">
        <v>5.03</v>
      </c>
      <c r="E260" s="107"/>
      <c r="F260" s="126"/>
      <c r="G260" s="127"/>
      <c r="H260" s="351">
        <f t="shared" si="53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54"/>
        <v>0</v>
      </c>
      <c r="N260" s="129">
        <f t="shared" si="55"/>
        <v>0</v>
      </c>
      <c r="O260" s="342"/>
      <c r="P260" s="342"/>
      <c r="Q260" s="342"/>
      <c r="R260" s="342"/>
      <c r="S260" s="342"/>
      <c r="T260" s="342"/>
      <c r="U260" s="342"/>
      <c r="V260" s="131">
        <f t="shared" si="56"/>
        <v>0</v>
      </c>
      <c r="W260" s="132" t="str">
        <f t="shared" si="52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26"/>
      <c r="G261" s="127"/>
      <c r="H261" s="351">
        <f t="shared" si="53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54"/>
        <v>0</v>
      </c>
      <c r="N261" s="129">
        <f t="shared" si="55"/>
        <v>0</v>
      </c>
      <c r="O261" s="342"/>
      <c r="P261" s="342"/>
      <c r="Q261" s="342"/>
      <c r="R261" s="342"/>
      <c r="S261" s="342"/>
      <c r="T261" s="342"/>
      <c r="U261" s="342"/>
      <c r="V261" s="131">
        <f t="shared" si="56"/>
        <v>0</v>
      </c>
      <c r="W261" s="132" t="str">
        <f t="shared" si="52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26"/>
      <c r="G262" s="127"/>
      <c r="H262" s="351">
        <f t="shared" si="53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54"/>
        <v>0</v>
      </c>
      <c r="N262" s="129">
        <f t="shared" si="55"/>
        <v>0</v>
      </c>
      <c r="O262" s="342"/>
      <c r="P262" s="342"/>
      <c r="Q262" s="342"/>
      <c r="R262" s="342"/>
      <c r="S262" s="342"/>
      <c r="T262" s="342"/>
      <c r="U262" s="342"/>
      <c r="V262" s="131">
        <f t="shared" si="56"/>
        <v>0</v>
      </c>
      <c r="W262" s="132" t="str">
        <f t="shared" si="52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26"/>
      <c r="G263" s="127"/>
      <c r="H263" s="351">
        <f t="shared" si="53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54"/>
        <v>0</v>
      </c>
      <c r="N263" s="129">
        <f t="shared" si="55"/>
        <v>0</v>
      </c>
      <c r="O263" s="342"/>
      <c r="P263" s="342"/>
      <c r="Q263" s="342"/>
      <c r="R263" s="342"/>
      <c r="S263" s="342"/>
      <c r="T263" s="342"/>
      <c r="U263" s="342"/>
      <c r="V263" s="131">
        <f t="shared" si="56"/>
        <v>0</v>
      </c>
      <c r="W263" s="132" t="str">
        <f t="shared" si="52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26"/>
      <c r="G264" s="127"/>
      <c r="H264" s="351">
        <f t="shared" si="53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54"/>
        <v>0</v>
      </c>
      <c r="N264" s="129">
        <f t="shared" si="55"/>
        <v>0</v>
      </c>
      <c r="O264" s="342"/>
      <c r="P264" s="342"/>
      <c r="Q264" s="342"/>
      <c r="R264" s="342"/>
      <c r="S264" s="342"/>
      <c r="T264" s="342"/>
      <c r="U264" s="342"/>
      <c r="V264" s="131">
        <f t="shared" si="56"/>
        <v>0</v>
      </c>
      <c r="W264" s="132" t="str">
        <f t="shared" si="52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26"/>
      <c r="G265" s="127"/>
      <c r="H265" s="351">
        <f t="shared" si="53"/>
        <v>0</v>
      </c>
      <c r="I265" s="128"/>
      <c r="J265" s="129" t="str">
        <f t="array" ref="J265">IF(ISERROR(G265/I265),"",G265/I265)</f>
        <v/>
      </c>
      <c r="K265" s="130">
        <f t="array" ref="K265">IF(ISERROR(G265/L265),"",G265/L265)</f>
        <v>0</v>
      </c>
      <c r="L265" s="128">
        <v>9.3000000000000007</v>
      </c>
      <c r="M265" s="108">
        <f t="shared" si="54"/>
        <v>0</v>
      </c>
      <c r="N265" s="129">
        <f t="shared" si="55"/>
        <v>0</v>
      </c>
      <c r="O265" s="342"/>
      <c r="P265" s="342"/>
      <c r="Q265" s="342"/>
      <c r="R265" s="342"/>
      <c r="S265" s="342"/>
      <c r="T265" s="342"/>
      <c r="U265" s="3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26"/>
      <c r="G266" s="127"/>
      <c r="H266" s="351">
        <f t="shared" si="53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2"/>
      <c r="P266" s="342"/>
      <c r="Q266" s="342"/>
      <c r="R266" s="342"/>
      <c r="S266" s="342"/>
      <c r="T266" s="342"/>
      <c r="U266" s="342"/>
      <c r="V266" s="131">
        <f t="shared" ref="V266:V277" si="57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26"/>
      <c r="G267" s="127"/>
      <c r="H267" s="351">
        <f t="shared" si="53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2"/>
      <c r="P267" s="342"/>
      <c r="Q267" s="342"/>
      <c r="R267" s="342"/>
      <c r="S267" s="342"/>
      <c r="T267" s="342"/>
      <c r="U267" s="342"/>
      <c r="V267" s="131">
        <f t="shared" si="57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26"/>
      <c r="G268" s="127"/>
      <c r="H268" s="351">
        <f t="shared" si="53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2"/>
      <c r="P268" s="342"/>
      <c r="Q268" s="342"/>
      <c r="R268" s="342"/>
      <c r="S268" s="342"/>
      <c r="T268" s="342"/>
      <c r="U268" s="342"/>
      <c r="V268" s="131">
        <f t="shared" si="57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26"/>
      <c r="G269" s="127"/>
      <c r="H269" s="351">
        <f t="shared" si="53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2"/>
      <c r="P269" s="342"/>
      <c r="Q269" s="342"/>
      <c r="R269" s="342"/>
      <c r="S269" s="342"/>
      <c r="T269" s="342"/>
      <c r="U269" s="342"/>
      <c r="V269" s="131">
        <f t="shared" si="57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26"/>
      <c r="G270" s="127"/>
      <c r="H270" s="351">
        <f t="shared" si="53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58">IF(ISERROR(I270-K270),"",I270-K270)</f>
        <v>0</v>
      </c>
      <c r="N270" s="129">
        <f t="shared" ref="N270:N285" si="59">SUM(O270:U270)</f>
        <v>0</v>
      </c>
      <c r="O270" s="342"/>
      <c r="P270" s="342"/>
      <c r="Q270" s="342"/>
      <c r="R270" s="342"/>
      <c r="S270" s="342"/>
      <c r="T270" s="342"/>
      <c r="U270" s="342"/>
      <c r="V270" s="131">
        <f t="shared" si="57"/>
        <v>0</v>
      </c>
      <c r="W270" s="132" t="str">
        <f t="shared" ref="W270:W277" si="60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26"/>
      <c r="G271" s="127"/>
      <c r="H271" s="351">
        <f t="shared" si="53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58"/>
        <v/>
      </c>
      <c r="N271" s="129">
        <f t="shared" si="59"/>
        <v>0</v>
      </c>
      <c r="O271" s="342"/>
      <c r="P271" s="342"/>
      <c r="Q271" s="342"/>
      <c r="R271" s="342"/>
      <c r="S271" s="342"/>
      <c r="T271" s="342"/>
      <c r="U271" s="342"/>
      <c r="V271" s="131">
        <f t="shared" si="57"/>
        <v>0</v>
      </c>
      <c r="W271" s="132" t="str">
        <f t="shared" si="60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26"/>
      <c r="G272" s="127"/>
      <c r="H272" s="351">
        <f t="shared" si="53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58"/>
        <v/>
      </c>
      <c r="N272" s="129">
        <f t="shared" si="59"/>
        <v>0</v>
      </c>
      <c r="O272" s="342"/>
      <c r="P272" s="342"/>
      <c r="Q272" s="342"/>
      <c r="R272" s="342"/>
      <c r="S272" s="342"/>
      <c r="T272" s="342"/>
      <c r="U272" s="342"/>
      <c r="V272" s="131">
        <f t="shared" si="57"/>
        <v>0</v>
      </c>
      <c r="W272" s="132" t="str">
        <f t="shared" si="60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26"/>
      <c r="G273" s="127"/>
      <c r="H273" s="351">
        <f t="shared" si="53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58"/>
        <v/>
      </c>
      <c r="N273" s="129">
        <f t="shared" si="59"/>
        <v>0</v>
      </c>
      <c r="O273" s="342"/>
      <c r="P273" s="342"/>
      <c r="Q273" s="342"/>
      <c r="R273" s="342"/>
      <c r="S273" s="342"/>
      <c r="T273" s="342"/>
      <c r="U273" s="342"/>
      <c r="V273" s="131">
        <f t="shared" si="57"/>
        <v>0</v>
      </c>
      <c r="W273" s="132" t="str">
        <f t="shared" si="60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343" t="s">
        <v>222</v>
      </c>
      <c r="C274" s="125" t="s">
        <v>181</v>
      </c>
      <c r="D274" s="107">
        <v>9.36</v>
      </c>
      <c r="E274" s="107"/>
      <c r="F274" s="126"/>
      <c r="G274" s="127"/>
      <c r="H274" s="351">
        <f t="shared" si="53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58"/>
        <v>0</v>
      </c>
      <c r="N274" s="129">
        <f t="shared" si="59"/>
        <v>0</v>
      </c>
      <c r="O274" s="342"/>
      <c r="P274" s="342"/>
      <c r="Q274" s="342"/>
      <c r="R274" s="342"/>
      <c r="S274" s="342"/>
      <c r="T274" s="342"/>
      <c r="U274" s="342"/>
      <c r="V274" s="131">
        <f t="shared" si="57"/>
        <v>0</v>
      </c>
      <c r="W274" s="132" t="str">
        <f t="shared" si="60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343" t="s">
        <v>222</v>
      </c>
      <c r="C275" s="125" t="s">
        <v>179</v>
      </c>
      <c r="D275" s="107">
        <v>9.36</v>
      </c>
      <c r="E275" s="107"/>
      <c r="F275" s="126"/>
      <c r="G275" s="127"/>
      <c r="H275" s="351">
        <f t="shared" si="53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58"/>
        <v>0</v>
      </c>
      <c r="N275" s="129">
        <f t="shared" si="59"/>
        <v>0</v>
      </c>
      <c r="O275" s="342"/>
      <c r="P275" s="342"/>
      <c r="Q275" s="342"/>
      <c r="R275" s="342"/>
      <c r="S275" s="342"/>
      <c r="T275" s="342"/>
      <c r="U275" s="342"/>
      <c r="V275" s="131">
        <f t="shared" si="57"/>
        <v>0</v>
      </c>
      <c r="W275" s="132" t="str">
        <f t="shared" si="60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343" t="s">
        <v>222</v>
      </c>
      <c r="C276" s="125" t="s">
        <v>221</v>
      </c>
      <c r="D276" s="107">
        <v>9.36</v>
      </c>
      <c r="E276" s="107"/>
      <c r="F276" s="126"/>
      <c r="G276" s="127"/>
      <c r="H276" s="351">
        <f t="shared" si="53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58"/>
        <v>0</v>
      </c>
      <c r="N276" s="129">
        <f t="shared" si="59"/>
        <v>0</v>
      </c>
      <c r="O276" s="342"/>
      <c r="P276" s="342"/>
      <c r="Q276" s="342"/>
      <c r="R276" s="342"/>
      <c r="S276" s="342"/>
      <c r="T276" s="342"/>
      <c r="U276" s="342"/>
      <c r="V276" s="131">
        <f t="shared" si="57"/>
        <v>0</v>
      </c>
      <c r="W276" s="132" t="str">
        <f t="shared" si="60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343" t="s">
        <v>222</v>
      </c>
      <c r="C277" s="125" t="s">
        <v>186</v>
      </c>
      <c r="D277" s="107">
        <v>9.36</v>
      </c>
      <c r="E277" s="107"/>
      <c r="F277" s="126"/>
      <c r="G277" s="127"/>
      <c r="H277" s="351">
        <f t="shared" si="53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58"/>
        <v>0</v>
      </c>
      <c r="N277" s="129">
        <f t="shared" si="59"/>
        <v>0</v>
      </c>
      <c r="O277" s="342"/>
      <c r="P277" s="342"/>
      <c r="Q277" s="342"/>
      <c r="R277" s="342"/>
      <c r="S277" s="342"/>
      <c r="T277" s="342"/>
      <c r="U277" s="342"/>
      <c r="V277" s="131">
        <f t="shared" si="57"/>
        <v>0</v>
      </c>
      <c r="W277" s="132" t="str">
        <f t="shared" si="60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343" t="s">
        <v>393</v>
      </c>
      <c r="C278" s="183" t="s">
        <v>395</v>
      </c>
      <c r="D278" s="107">
        <v>5</v>
      </c>
      <c r="E278" s="107"/>
      <c r="F278" s="126"/>
      <c r="G278" s="127"/>
      <c r="H278" s="351">
        <f t="shared" si="53"/>
        <v>0</v>
      </c>
      <c r="I278" s="128"/>
      <c r="J278" s="129" t="str">
        <f t="array" ref="J278">IF(ISERROR(G278/I278),"",G278/I278)</f>
        <v/>
      </c>
      <c r="K278" s="130">
        <f t="array" ref="K278">IF(ISERROR(G278/L278),"",G278/L278)</f>
        <v>0</v>
      </c>
      <c r="L278" s="128">
        <v>5</v>
      </c>
      <c r="M278" s="108">
        <f t="shared" si="58"/>
        <v>0</v>
      </c>
      <c r="N278" s="129">
        <f t="shared" si="59"/>
        <v>0</v>
      </c>
      <c r="O278" s="342"/>
      <c r="P278" s="342"/>
      <c r="Q278" s="342"/>
      <c r="R278" s="342"/>
      <c r="S278" s="342"/>
      <c r="T278" s="342"/>
      <c r="U278" s="3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343" t="s">
        <v>393</v>
      </c>
      <c r="C279" s="183" t="s">
        <v>402</v>
      </c>
      <c r="D279" s="107">
        <v>5</v>
      </c>
      <c r="E279" s="107"/>
      <c r="F279" s="126"/>
      <c r="G279" s="127"/>
      <c r="H279" s="351">
        <f t="shared" si="53"/>
        <v>0</v>
      </c>
      <c r="I279" s="128"/>
      <c r="J279" s="129" t="str">
        <f t="array" ref="J279">IF(ISERROR(G279/I279),"",G279/I279)</f>
        <v/>
      </c>
      <c r="K279" s="130">
        <f t="array" ref="K279">IF(ISERROR(G279/L279),"",G279/L279)</f>
        <v>0</v>
      </c>
      <c r="L279" s="128">
        <v>5</v>
      </c>
      <c r="M279" s="108">
        <f t="shared" si="58"/>
        <v>0</v>
      </c>
      <c r="N279" s="129">
        <f t="shared" si="59"/>
        <v>0</v>
      </c>
      <c r="O279" s="342"/>
      <c r="P279" s="342"/>
      <c r="Q279" s="342"/>
      <c r="R279" s="342"/>
      <c r="S279" s="342"/>
      <c r="T279" s="342"/>
      <c r="U279" s="3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343" t="s">
        <v>404</v>
      </c>
      <c r="C280" s="183" t="s">
        <v>405</v>
      </c>
      <c r="D280" s="107">
        <v>5</v>
      </c>
      <c r="E280" s="107"/>
      <c r="F280" s="126"/>
      <c r="G280" s="127"/>
      <c r="H280" s="351">
        <f t="shared" si="53"/>
        <v>0</v>
      </c>
      <c r="I280" s="128"/>
      <c r="J280" s="129" t="str">
        <f t="array" ref="J280">IF(ISERROR(G280/I280),"",G280/I280)</f>
        <v/>
      </c>
      <c r="K280" s="130">
        <f t="array" ref="K280">IF(ISERROR(G280/L280),"",G280/L280)</f>
        <v>0</v>
      </c>
      <c r="L280" s="128">
        <v>5</v>
      </c>
      <c r="M280" s="108">
        <f t="shared" si="58"/>
        <v>0</v>
      </c>
      <c r="N280" s="129">
        <f t="shared" si="59"/>
        <v>0</v>
      </c>
      <c r="O280" s="342"/>
      <c r="P280" s="342"/>
      <c r="Q280" s="342"/>
      <c r="R280" s="342"/>
      <c r="S280" s="342"/>
      <c r="T280" s="342"/>
      <c r="U280" s="3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343" t="s">
        <v>342</v>
      </c>
      <c r="C281" s="183" t="s">
        <v>372</v>
      </c>
      <c r="D281" s="107">
        <v>5</v>
      </c>
      <c r="E281" s="107"/>
      <c r="F281" s="126"/>
      <c r="G281" s="127"/>
      <c r="H281" s="351">
        <f t="shared" si="53"/>
        <v>0</v>
      </c>
      <c r="I281" s="128"/>
      <c r="J281" s="129" t="str">
        <f t="array" ref="J281">IF(ISERROR(G281/I281),"",G281/I281)</f>
        <v/>
      </c>
      <c r="K281" s="130">
        <f t="array" ref="K281">IF(ISERROR(G281/L281),"",G281/L281)</f>
        <v>0</v>
      </c>
      <c r="L281" s="128">
        <v>5</v>
      </c>
      <c r="M281" s="108">
        <f t="shared" si="58"/>
        <v>0</v>
      </c>
      <c r="N281" s="129">
        <f t="shared" si="59"/>
        <v>0</v>
      </c>
      <c r="O281" s="342"/>
      <c r="P281" s="342"/>
      <c r="Q281" s="342"/>
      <c r="R281" s="342"/>
      <c r="S281" s="342"/>
      <c r="T281" s="342"/>
      <c r="U281" s="3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343" t="s">
        <v>343</v>
      </c>
      <c r="C282" s="125" t="s">
        <v>345</v>
      </c>
      <c r="D282" s="107">
        <v>5</v>
      </c>
      <c r="E282" s="107"/>
      <c r="F282" s="126"/>
      <c r="G282" s="127"/>
      <c r="H282" s="351">
        <f t="shared" si="53"/>
        <v>0</v>
      </c>
      <c r="I282" s="128"/>
      <c r="J282" s="129" t="str">
        <f t="array" ref="J282">IF(ISERROR(G282/I282),"",G282/I282)</f>
        <v/>
      </c>
      <c r="K282" s="130">
        <f t="array" ref="K282">IF(ISERROR(G282/L282),"",G282/L282)</f>
        <v>0</v>
      </c>
      <c r="L282" s="128">
        <v>5</v>
      </c>
      <c r="M282" s="108">
        <f t="shared" si="58"/>
        <v>0</v>
      </c>
      <c r="N282" s="129">
        <f t="shared" si="59"/>
        <v>0</v>
      </c>
      <c r="O282" s="342"/>
      <c r="P282" s="342"/>
      <c r="Q282" s="342"/>
      <c r="R282" s="342"/>
      <c r="S282" s="342"/>
      <c r="T282" s="342"/>
      <c r="U282" s="3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343" t="s">
        <v>343</v>
      </c>
      <c r="C283" s="125" t="s">
        <v>347</v>
      </c>
      <c r="D283" s="107">
        <v>5</v>
      </c>
      <c r="E283" s="107"/>
      <c r="F283" s="126"/>
      <c r="G283" s="127"/>
      <c r="H283" s="351">
        <f t="shared" si="53"/>
        <v>0</v>
      </c>
      <c r="I283" s="128"/>
      <c r="J283" s="129" t="str">
        <f t="array" ref="J283">IF(ISERROR(G283/I283),"",G283/I283)</f>
        <v/>
      </c>
      <c r="K283" s="130">
        <f t="array" ref="K283">IF(ISERROR(G283/L283),"",G283/L283)</f>
        <v>0</v>
      </c>
      <c r="L283" s="128">
        <v>5</v>
      </c>
      <c r="M283" s="108">
        <f t="shared" si="58"/>
        <v>0</v>
      </c>
      <c r="N283" s="129">
        <f t="shared" si="59"/>
        <v>0</v>
      </c>
      <c r="O283" s="342"/>
      <c r="P283" s="342"/>
      <c r="Q283" s="342"/>
      <c r="R283" s="342"/>
      <c r="S283" s="342"/>
      <c r="T283" s="342"/>
      <c r="U283" s="3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26"/>
      <c r="G284" s="127"/>
      <c r="H284" s="351">
        <f t="shared" si="53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58"/>
        <v>0</v>
      </c>
      <c r="N284" s="129">
        <f t="shared" si="59"/>
        <v>0</v>
      </c>
      <c r="O284" s="342"/>
      <c r="P284" s="342"/>
      <c r="Q284" s="342"/>
      <c r="R284" s="342"/>
      <c r="S284" s="342"/>
      <c r="T284" s="342"/>
      <c r="U284" s="3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26"/>
      <c r="G285" s="127"/>
      <c r="H285" s="351">
        <f t="shared" si="53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58"/>
        <v>0</v>
      </c>
      <c r="N285" s="129">
        <f t="shared" si="59"/>
        <v>0</v>
      </c>
      <c r="O285" s="342"/>
      <c r="P285" s="342"/>
      <c r="Q285" s="342"/>
      <c r="R285" s="342"/>
      <c r="S285" s="342"/>
      <c r="T285" s="342"/>
      <c r="U285" s="3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26"/>
      <c r="G286" s="127"/>
      <c r="H286" s="351">
        <f t="shared" si="53"/>
        <v>0</v>
      </c>
      <c r="I286" s="128"/>
      <c r="J286" s="129" t="str">
        <f t="array" ref="J286">IF(ISERROR(G286/I286),"",G286/I286)</f>
        <v/>
      </c>
      <c r="K286" s="130"/>
      <c r="L286" s="128">
        <v>24</v>
      </c>
      <c r="M286" s="108"/>
      <c r="N286" s="129"/>
      <c r="O286" s="342"/>
      <c r="P286" s="342"/>
      <c r="Q286" s="342"/>
      <c r="R286" s="342"/>
      <c r="S286" s="342"/>
      <c r="T286" s="342"/>
      <c r="U286" s="3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26"/>
      <c r="G287" s="127"/>
      <c r="H287" s="351">
        <f t="shared" si="53"/>
        <v>0</v>
      </c>
      <c r="I287" s="128"/>
      <c r="J287" s="129" t="str">
        <f t="array" ref="J287">IF(ISERROR(G287/I287),"",G287/I287)</f>
        <v/>
      </c>
      <c r="K287" s="130"/>
      <c r="L287" s="128">
        <v>24</v>
      </c>
      <c r="M287" s="108"/>
      <c r="N287" s="129"/>
      <c r="O287" s="342"/>
      <c r="P287" s="342"/>
      <c r="Q287" s="342"/>
      <c r="R287" s="342"/>
      <c r="S287" s="342"/>
      <c r="T287" s="342"/>
      <c r="U287" s="3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26"/>
      <c r="G288" s="127"/>
      <c r="H288" s="351">
        <f t="shared" si="53"/>
        <v>0</v>
      </c>
      <c r="I288" s="128"/>
      <c r="J288" s="129" t="str">
        <f t="array" ref="J288">IF(ISERROR(G288/I288),"",G288/I288)</f>
        <v/>
      </c>
      <c r="K288" s="130">
        <f t="array" ref="K288">IF(ISERROR(G288/L288),"",G288/L288)</f>
        <v>0</v>
      </c>
      <c r="L288" s="128">
        <v>24</v>
      </c>
      <c r="M288" s="108">
        <f>IF(ISERROR(I288-K288),"",I288-K288)</f>
        <v>0</v>
      </c>
      <c r="N288" s="129"/>
      <c r="O288" s="342"/>
      <c r="P288" s="342"/>
      <c r="Q288" s="342"/>
      <c r="R288" s="342"/>
      <c r="S288" s="342"/>
      <c r="T288" s="342"/>
      <c r="U288" s="3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26"/>
      <c r="G289" s="127"/>
      <c r="H289" s="351">
        <f t="shared" si="53"/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2"/>
      <c r="P289" s="342"/>
      <c r="Q289" s="342"/>
      <c r="R289" s="342"/>
      <c r="S289" s="342"/>
      <c r="T289" s="342"/>
      <c r="U289" s="342"/>
      <c r="V289" s="131">
        <f>SUM(X289:AA289)</f>
        <v>0</v>
      </c>
      <c r="W289" s="132" t="str">
        <f t="shared" ref="W289:W313" si="61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26"/>
      <c r="G290" s="127"/>
      <c r="H290" s="351">
        <f t="shared" si="53"/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2"/>
      <c r="P290" s="342"/>
      <c r="Q290" s="342"/>
      <c r="R290" s="342"/>
      <c r="S290" s="342"/>
      <c r="T290" s="342"/>
      <c r="U290" s="342"/>
      <c r="V290" s="131">
        <f>SUM(X290:AA290)</f>
        <v>0</v>
      </c>
      <c r="W290" s="132" t="str">
        <f t="shared" si="61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51"/>
      <c r="G291" s="127"/>
      <c r="H291" s="351">
        <f t="shared" si="53"/>
        <v>0</v>
      </c>
      <c r="I291" s="128"/>
      <c r="J291" s="129" t="str">
        <f t="array" ref="J291">IF(ISERROR(G291/I291),"",G291/I291)</f>
        <v/>
      </c>
      <c r="K291" s="351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2"/>
      <c r="P291" s="342"/>
      <c r="Q291" s="342"/>
      <c r="R291" s="342"/>
      <c r="S291" s="342"/>
      <c r="T291" s="342"/>
      <c r="U291" s="342"/>
      <c r="V291" s="131">
        <f>SUM(X291:AA291)</f>
        <v>0</v>
      </c>
      <c r="W291" s="132" t="str">
        <f t="shared" si="61"/>
        <v/>
      </c>
      <c r="X291" s="131"/>
      <c r="Y291" s="131"/>
      <c r="Z291" s="131"/>
      <c r="AA291" s="131"/>
    </row>
    <row r="292" spans="1:27" ht="20.100000000000001" hidden="1" customHeight="1">
      <c r="A292" s="427" t="s">
        <v>224</v>
      </c>
      <c r="B292" s="428"/>
      <c r="C292" s="349" t="s">
        <v>202</v>
      </c>
      <c r="D292" s="141"/>
      <c r="E292" s="141"/>
      <c r="F292" s="142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62">SUM(M258:M291)</f>
        <v>0</v>
      </c>
      <c r="N292" s="144">
        <f t="shared" si="62"/>
        <v>0</v>
      </c>
      <c r="O292" s="146">
        <f t="shared" si="62"/>
        <v>0</v>
      </c>
      <c r="P292" s="146">
        <f t="shared" si="62"/>
        <v>0</v>
      </c>
      <c r="Q292" s="146">
        <f t="shared" si="62"/>
        <v>0</v>
      </c>
      <c r="R292" s="146">
        <f t="shared" si="62"/>
        <v>0</v>
      </c>
      <c r="S292" s="146">
        <f t="shared" si="62"/>
        <v>0</v>
      </c>
      <c r="T292" s="146">
        <f t="shared" si="62"/>
        <v>0</v>
      </c>
      <c r="U292" s="146">
        <f t="shared" si="62"/>
        <v>0</v>
      </c>
      <c r="V292" s="147">
        <f t="shared" si="62"/>
        <v>0</v>
      </c>
      <c r="W292" s="132" t="str">
        <f t="shared" si="61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26"/>
      <c r="G293" s="127"/>
      <c r="H293" s="351">
        <f t="shared" ref="H293:H307" si="63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7" si="64">IF(ISERROR(I293-K293),"",I293-K293)</f>
        <v>0</v>
      </c>
      <c r="N293" s="129">
        <f t="shared" ref="N293:N307" si="65">SUM(O293:U293)</f>
        <v>0</v>
      </c>
      <c r="O293" s="342"/>
      <c r="P293" s="342"/>
      <c r="Q293" s="342"/>
      <c r="R293" s="342"/>
      <c r="S293" s="342"/>
      <c r="T293" s="342"/>
      <c r="U293" s="342"/>
      <c r="V293" s="131">
        <f t="shared" ref="V293:V307" si="66">SUM(X293:AA293)</f>
        <v>0</v>
      </c>
      <c r="W293" s="132" t="str">
        <f t="shared" si="61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26"/>
      <c r="G294" s="127"/>
      <c r="H294" s="351">
        <f t="shared" si="63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64"/>
        <v>0</v>
      </c>
      <c r="N294" s="129">
        <f t="shared" si="65"/>
        <v>0</v>
      </c>
      <c r="O294" s="342"/>
      <c r="P294" s="342"/>
      <c r="Q294" s="342"/>
      <c r="R294" s="342"/>
      <c r="S294" s="342"/>
      <c r="T294" s="342"/>
      <c r="U294" s="342"/>
      <c r="V294" s="131">
        <f t="shared" si="66"/>
        <v>0</v>
      </c>
      <c r="W294" s="132" t="str">
        <f t="shared" si="61"/>
        <v/>
      </c>
      <c r="X294" s="131"/>
      <c r="Y294" s="131"/>
      <c r="Z294" s="131"/>
      <c r="AA294" s="131"/>
    </row>
    <row r="295" spans="1:27" s="311" customFormat="1" ht="20.10000000000000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26">
        <v>42779</v>
      </c>
      <c r="G295" s="127">
        <v>95</v>
      </c>
      <c r="H295" s="388">
        <f t="shared" si="63"/>
        <v>478.8</v>
      </c>
      <c r="I295" s="128">
        <f>1*3</f>
        <v>3</v>
      </c>
      <c r="J295" s="128">
        <f t="array" ref="J295">IF(ISERROR(G295/I295),"",G295/I295)</f>
        <v>31.666666666666668</v>
      </c>
      <c r="K295" s="130">
        <f t="array" ref="K295">IF(ISERROR(G295/L295),"",G295/L295)</f>
        <v>4.75</v>
      </c>
      <c r="L295" s="128">
        <v>20</v>
      </c>
      <c r="M295" s="108">
        <f t="shared" si="64"/>
        <v>-1.75</v>
      </c>
      <c r="N295" s="128">
        <f t="shared" si="65"/>
        <v>0</v>
      </c>
      <c r="O295" s="384"/>
      <c r="P295" s="384"/>
      <c r="Q295" s="384"/>
      <c r="R295" s="384"/>
      <c r="S295" s="384"/>
      <c r="T295" s="384"/>
      <c r="U295" s="384"/>
      <c r="V295" s="131">
        <f t="shared" si="66"/>
        <v>0</v>
      </c>
      <c r="W295" s="386">
        <f t="shared" si="61"/>
        <v>0</v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26"/>
      <c r="G296" s="127"/>
      <c r="H296" s="351">
        <f t="shared" si="63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64"/>
        <v>0</v>
      </c>
      <c r="N296" s="129">
        <f t="shared" si="65"/>
        <v>0</v>
      </c>
      <c r="O296" s="342"/>
      <c r="P296" s="342"/>
      <c r="Q296" s="342"/>
      <c r="R296" s="342"/>
      <c r="S296" s="342"/>
      <c r="T296" s="342"/>
      <c r="U296" s="342"/>
      <c r="V296" s="131">
        <f t="shared" si="66"/>
        <v>0</v>
      </c>
      <c r="W296" s="132" t="str">
        <f t="shared" si="61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347" t="s">
        <v>203</v>
      </c>
      <c r="D297" s="107">
        <v>5.03</v>
      </c>
      <c r="E297" s="107"/>
      <c r="F297" s="126"/>
      <c r="G297" s="127"/>
      <c r="H297" s="351">
        <f t="shared" si="63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64"/>
        <v>0</v>
      </c>
      <c r="N297" s="129">
        <f t="shared" si="65"/>
        <v>0</v>
      </c>
      <c r="O297" s="342"/>
      <c r="P297" s="342"/>
      <c r="Q297" s="342"/>
      <c r="R297" s="342"/>
      <c r="S297" s="342"/>
      <c r="T297" s="342"/>
      <c r="U297" s="342"/>
      <c r="V297" s="131">
        <f t="shared" si="66"/>
        <v>0</v>
      </c>
      <c r="W297" s="132" t="str">
        <f t="shared" si="61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26"/>
      <c r="G298" s="127"/>
      <c r="H298" s="351">
        <f t="shared" si="63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64"/>
        <v>0</v>
      </c>
      <c r="N298" s="129">
        <f t="shared" si="65"/>
        <v>0</v>
      </c>
      <c r="O298" s="342"/>
      <c r="P298" s="342"/>
      <c r="Q298" s="342"/>
      <c r="R298" s="342"/>
      <c r="S298" s="342"/>
      <c r="T298" s="342"/>
      <c r="U298" s="342"/>
      <c r="V298" s="131">
        <f t="shared" si="66"/>
        <v>0</v>
      </c>
      <c r="W298" s="132" t="str">
        <f t="shared" si="61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26"/>
      <c r="G299" s="127"/>
      <c r="H299" s="351">
        <f t="shared" si="63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64"/>
        <v>0</v>
      </c>
      <c r="N299" s="129">
        <f t="shared" si="65"/>
        <v>0</v>
      </c>
      <c r="O299" s="342"/>
      <c r="P299" s="342"/>
      <c r="Q299" s="342"/>
      <c r="R299" s="342"/>
      <c r="S299" s="342"/>
      <c r="T299" s="342"/>
      <c r="U299" s="342"/>
      <c r="V299" s="131">
        <f t="shared" si="66"/>
        <v>0</v>
      </c>
      <c r="W299" s="132" t="str">
        <f t="shared" si="61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347" t="s">
        <v>228</v>
      </c>
      <c r="D300" s="107">
        <v>5.03</v>
      </c>
      <c r="E300" s="107"/>
      <c r="F300" s="126"/>
      <c r="G300" s="127"/>
      <c r="H300" s="351">
        <f t="shared" si="63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64"/>
        <v>0</v>
      </c>
      <c r="N300" s="129">
        <f t="shared" si="65"/>
        <v>0</v>
      </c>
      <c r="O300" s="342"/>
      <c r="P300" s="342"/>
      <c r="Q300" s="342"/>
      <c r="R300" s="342"/>
      <c r="S300" s="342"/>
      <c r="T300" s="342"/>
      <c r="U300" s="342"/>
      <c r="V300" s="131">
        <f t="shared" si="66"/>
        <v>0</v>
      </c>
      <c r="W300" s="132" t="str">
        <f t="shared" si="61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347" t="s">
        <v>212</v>
      </c>
      <c r="D301" s="107">
        <v>5.03</v>
      </c>
      <c r="E301" s="107"/>
      <c r="F301" s="126"/>
      <c r="G301" s="127"/>
      <c r="H301" s="351">
        <f t="shared" si="63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64"/>
        <v/>
      </c>
      <c r="N301" s="129">
        <f t="shared" si="65"/>
        <v>0</v>
      </c>
      <c r="O301" s="342"/>
      <c r="P301" s="342"/>
      <c r="Q301" s="342"/>
      <c r="R301" s="342"/>
      <c r="S301" s="342"/>
      <c r="T301" s="342"/>
      <c r="U301" s="342"/>
      <c r="V301" s="131">
        <f t="shared" si="66"/>
        <v>0</v>
      </c>
      <c r="W301" s="132" t="str">
        <f t="shared" si="61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347" t="s">
        <v>203</v>
      </c>
      <c r="D302" s="107">
        <v>5.03</v>
      </c>
      <c r="E302" s="107"/>
      <c r="F302" s="126"/>
      <c r="G302" s="127"/>
      <c r="H302" s="351">
        <f t="shared" si="63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64"/>
        <v/>
      </c>
      <c r="N302" s="129">
        <f t="shared" si="65"/>
        <v>0</v>
      </c>
      <c r="O302" s="342"/>
      <c r="P302" s="342"/>
      <c r="Q302" s="342"/>
      <c r="R302" s="342"/>
      <c r="S302" s="342"/>
      <c r="T302" s="342"/>
      <c r="U302" s="342"/>
      <c r="V302" s="131">
        <f t="shared" si="66"/>
        <v>0</v>
      </c>
      <c r="W302" s="132" t="str">
        <f t="shared" si="61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347" t="s">
        <v>186</v>
      </c>
      <c r="D303" s="107">
        <v>5.03</v>
      </c>
      <c r="E303" s="107"/>
      <c r="F303" s="126"/>
      <c r="G303" s="127"/>
      <c r="H303" s="351">
        <f t="shared" si="63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64"/>
        <v/>
      </c>
      <c r="N303" s="129">
        <f t="shared" si="65"/>
        <v>0</v>
      </c>
      <c r="O303" s="342"/>
      <c r="P303" s="342"/>
      <c r="Q303" s="342"/>
      <c r="R303" s="342"/>
      <c r="S303" s="342"/>
      <c r="T303" s="342"/>
      <c r="U303" s="342"/>
      <c r="V303" s="131">
        <f t="shared" si="66"/>
        <v>0</v>
      </c>
      <c r="W303" s="132" t="str">
        <f t="shared" si="61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347" t="s">
        <v>228</v>
      </c>
      <c r="D304" s="107">
        <v>5.03</v>
      </c>
      <c r="E304" s="107"/>
      <c r="F304" s="126"/>
      <c r="G304" s="127"/>
      <c r="H304" s="351">
        <f t="shared" si="63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64"/>
        <v/>
      </c>
      <c r="N304" s="129">
        <f t="shared" si="65"/>
        <v>0</v>
      </c>
      <c r="O304" s="342"/>
      <c r="P304" s="342"/>
      <c r="Q304" s="342"/>
      <c r="R304" s="342"/>
      <c r="S304" s="342"/>
      <c r="T304" s="342"/>
      <c r="U304" s="342"/>
      <c r="V304" s="131">
        <f t="shared" si="66"/>
        <v>0</v>
      </c>
      <c r="W304" s="132" t="str">
        <f t="shared" si="61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347" t="s">
        <v>199</v>
      </c>
      <c r="D305" s="107">
        <v>5.03</v>
      </c>
      <c r="E305" s="107"/>
      <c r="F305" s="126"/>
      <c r="G305" s="127"/>
      <c r="H305" s="351">
        <f t="shared" si="63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64"/>
        <v/>
      </c>
      <c r="N305" s="129">
        <f t="shared" si="65"/>
        <v>0</v>
      </c>
      <c r="O305" s="342"/>
      <c r="P305" s="342"/>
      <c r="Q305" s="342"/>
      <c r="R305" s="342"/>
      <c r="S305" s="342"/>
      <c r="T305" s="342"/>
      <c r="U305" s="342"/>
      <c r="V305" s="131">
        <f t="shared" si="66"/>
        <v>0</v>
      </c>
      <c r="W305" s="132" t="str">
        <f t="shared" si="61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26"/>
      <c r="G306" s="127"/>
      <c r="H306" s="351">
        <f t="shared" si="63"/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 t="shared" si="64"/>
        <v>0</v>
      </c>
      <c r="N306" s="129">
        <f t="shared" si="65"/>
        <v>0</v>
      </c>
      <c r="O306" s="342"/>
      <c r="P306" s="342"/>
      <c r="Q306" s="342"/>
      <c r="R306" s="342"/>
      <c r="S306" s="342"/>
      <c r="T306" s="342"/>
      <c r="U306" s="342"/>
      <c r="V306" s="131">
        <f t="shared" si="66"/>
        <v>0</v>
      </c>
      <c r="W306" s="132" t="str">
        <f t="shared" si="61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26"/>
      <c r="G307" s="127"/>
      <c r="H307" s="351">
        <f t="shared" si="63"/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 t="shared" si="64"/>
        <v>0</v>
      </c>
      <c r="N307" s="129">
        <f t="shared" si="65"/>
        <v>0</v>
      </c>
      <c r="O307" s="342"/>
      <c r="P307" s="342"/>
      <c r="Q307" s="342"/>
      <c r="R307" s="342"/>
      <c r="S307" s="342"/>
      <c r="T307" s="342"/>
      <c r="U307" s="342"/>
      <c r="V307" s="131">
        <f t="shared" si="66"/>
        <v>0</v>
      </c>
      <c r="W307" s="132" t="str">
        <f t="shared" si="61"/>
        <v/>
      </c>
      <c r="X307" s="131"/>
      <c r="Y307" s="131"/>
      <c r="Z307" s="131"/>
      <c r="AA307" s="131"/>
    </row>
    <row r="308" spans="1:27" ht="20.100000000000001" customHeight="1">
      <c r="A308" s="427" t="s">
        <v>231</v>
      </c>
      <c r="B308" s="428"/>
      <c r="C308" s="349" t="s">
        <v>202</v>
      </c>
      <c r="D308" s="141"/>
      <c r="E308" s="141"/>
      <c r="F308" s="142"/>
      <c r="G308" s="143">
        <f>SUM(G293:G307)</f>
        <v>95</v>
      </c>
      <c r="H308" s="144">
        <f>SUM(H293:H307)</f>
        <v>478.8</v>
      </c>
      <c r="I308" s="144">
        <f>SUM(I293:I307)</f>
        <v>3</v>
      </c>
      <c r="J308" s="129">
        <f t="array" ref="J308">IF(ISERROR(G308/I308),"",G308/I308)</f>
        <v>31.666666666666668</v>
      </c>
      <c r="K308" s="144">
        <f>SUM(K293:K307)</f>
        <v>4.75</v>
      </c>
      <c r="L308" s="144"/>
      <c r="M308" s="148">
        <f>SUM(M293:M307)</f>
        <v>-1.75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>
        <f t="shared" si="61"/>
        <v>0</v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26"/>
      <c r="G309" s="127"/>
      <c r="H309" s="351">
        <f t="shared" ref="H309:H318" si="67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>IF(ISERROR(I309-K309),"",I309-K309)</f>
        <v>0</v>
      </c>
      <c r="N309" s="129">
        <f>SUM(O309:U309)</f>
        <v>0</v>
      </c>
      <c r="O309" s="342"/>
      <c r="P309" s="342"/>
      <c r="Q309" s="342"/>
      <c r="R309" s="342"/>
      <c r="S309" s="342"/>
      <c r="T309" s="342"/>
      <c r="U309" s="342"/>
      <c r="V309" s="131">
        <f>SUM(X309:AA309)</f>
        <v>0</v>
      </c>
      <c r="W309" s="132" t="str">
        <f t="shared" si="61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26"/>
      <c r="G310" s="127"/>
      <c r="H310" s="351">
        <f t="shared" si="67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>IF(ISERROR(I310-K310),"",I310-K310)</f>
        <v>0</v>
      </c>
      <c r="N310" s="129">
        <f>SUM(O310:U310)</f>
        <v>0</v>
      </c>
      <c r="O310" s="342"/>
      <c r="P310" s="342"/>
      <c r="Q310" s="342"/>
      <c r="R310" s="342"/>
      <c r="S310" s="342"/>
      <c r="T310" s="342"/>
      <c r="U310" s="342"/>
      <c r="V310" s="131">
        <f>SUM(X310:AA310)</f>
        <v>0</v>
      </c>
      <c r="W310" s="132" t="str">
        <f t="shared" si="61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26"/>
      <c r="G311" s="127"/>
      <c r="H311" s="351">
        <f t="shared" si="67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>IF(ISERROR(I311-K311),"",I311-K311)</f>
        <v>0</v>
      </c>
      <c r="N311" s="129">
        <f>SUM(O311:U311)</f>
        <v>0</v>
      </c>
      <c r="O311" s="342"/>
      <c r="P311" s="342"/>
      <c r="Q311" s="342"/>
      <c r="R311" s="342"/>
      <c r="S311" s="342"/>
      <c r="T311" s="342"/>
      <c r="U311" s="342"/>
      <c r="V311" s="131">
        <f>SUM(X311:AA311)</f>
        <v>0</v>
      </c>
      <c r="W311" s="132" t="str">
        <f t="shared" si="61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26"/>
      <c r="G312" s="127"/>
      <c r="H312" s="351">
        <f t="shared" si="67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>IF(ISERROR(I312-K312),"",I312-K312)</f>
        <v>0</v>
      </c>
      <c r="N312" s="129">
        <f>SUM(O312:U312)</f>
        <v>0</v>
      </c>
      <c r="O312" s="342"/>
      <c r="P312" s="342"/>
      <c r="Q312" s="342"/>
      <c r="R312" s="342"/>
      <c r="S312" s="342"/>
      <c r="T312" s="342"/>
      <c r="U312" s="342"/>
      <c r="V312" s="131">
        <f>SUM(X312:AA312)</f>
        <v>0</v>
      </c>
      <c r="W312" s="132" t="str">
        <f t="shared" si="61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26"/>
      <c r="G313" s="127"/>
      <c r="H313" s="351">
        <f t="shared" si="67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>IF(ISERROR(I313-K313),"",I313-K313)</f>
        <v>0</v>
      </c>
      <c r="N313" s="129">
        <f>SUM(O313:U313)</f>
        <v>0</v>
      </c>
      <c r="O313" s="342"/>
      <c r="P313" s="342"/>
      <c r="Q313" s="342"/>
      <c r="R313" s="342"/>
      <c r="S313" s="342"/>
      <c r="T313" s="342"/>
      <c r="U313" s="342"/>
      <c r="V313" s="131">
        <f>SUM(X313:AA313)</f>
        <v>0</v>
      </c>
      <c r="W313" s="132" t="str">
        <f t="shared" si="61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26"/>
      <c r="G314" s="127"/>
      <c r="H314" s="351">
        <f t="shared" si="67"/>
        <v>0</v>
      </c>
      <c r="I314" s="128"/>
      <c r="J314" s="129"/>
      <c r="K314" s="130"/>
      <c r="L314" s="128">
        <v>13.5</v>
      </c>
      <c r="M314" s="108"/>
      <c r="N314" s="129"/>
      <c r="O314" s="342"/>
      <c r="P314" s="342"/>
      <c r="Q314" s="342"/>
      <c r="R314" s="342"/>
      <c r="S314" s="342"/>
      <c r="T314" s="342"/>
      <c r="U314" s="34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26"/>
      <c r="G315" s="127"/>
      <c r="H315" s="351">
        <f t="shared" si="67"/>
        <v>0</v>
      </c>
      <c r="I315" s="128"/>
      <c r="J315" s="129" t="str">
        <f t="array" ref="J315">IF(ISERROR(G315/I315),"",G315/I315)</f>
        <v/>
      </c>
      <c r="K315" s="130">
        <f t="array" ref="K315">IF(ISERROR(G315/L315),"",G315/L315)</f>
        <v>0</v>
      </c>
      <c r="L315" s="128">
        <v>13.5</v>
      </c>
      <c r="M315" s="108">
        <f>IF(ISERROR(I315-K315),"",I315-K315)</f>
        <v>0</v>
      </c>
      <c r="N315" s="129"/>
      <c r="O315" s="342"/>
      <c r="P315" s="342"/>
      <c r="Q315" s="342"/>
      <c r="R315" s="342"/>
      <c r="S315" s="342"/>
      <c r="T315" s="342"/>
      <c r="U315" s="3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26"/>
      <c r="G316" s="127"/>
      <c r="H316" s="351">
        <f t="shared" si="67"/>
        <v>0</v>
      </c>
      <c r="I316" s="128"/>
      <c r="J316" s="129" t="str">
        <f t="array" ref="J316">IF(ISERROR(G316/I316),"",G316/I316)</f>
        <v/>
      </c>
      <c r="K316" s="130">
        <f t="array" ref="K316">IF(ISERROR(G316/L316),"",G316/L316)</f>
        <v>0</v>
      </c>
      <c r="L316" s="128">
        <v>13.5</v>
      </c>
      <c r="M316" s="108">
        <f>IF(ISERROR(I316-K316),"",I316-K316)</f>
        <v>0</v>
      </c>
      <c r="N316" s="129"/>
      <c r="O316" s="342"/>
      <c r="P316" s="342"/>
      <c r="Q316" s="342"/>
      <c r="R316" s="342"/>
      <c r="S316" s="342"/>
      <c r="T316" s="342"/>
      <c r="U316" s="3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26"/>
      <c r="G317" s="127"/>
      <c r="H317" s="353">
        <f t="shared" si="67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26"/>
      <c r="G318" s="127"/>
      <c r="H318" s="351">
        <f t="shared" si="67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>IF(ISERROR(I318-K318),"",I318-K318)</f>
        <v>0</v>
      </c>
      <c r="N318" s="129">
        <f>SUM(O318:U318)</f>
        <v>0</v>
      </c>
      <c r="O318" s="342"/>
      <c r="P318" s="342"/>
      <c r="Q318" s="342"/>
      <c r="R318" s="342"/>
      <c r="S318" s="342"/>
      <c r="T318" s="342"/>
      <c r="U318" s="342"/>
      <c r="V318" s="131">
        <f>SUM(X318:AA318)</f>
        <v>0</v>
      </c>
      <c r="W318" s="132" t="str">
        <f t="shared" ref="W318:W323" si="68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27" t="s">
        <v>234</v>
      </c>
      <c r="B319" s="428"/>
      <c r="C319" s="349" t="s">
        <v>202</v>
      </c>
      <c r="D319" s="141"/>
      <c r="E319" s="141"/>
      <c r="F319" s="142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68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341"/>
      <c r="D320" s="107">
        <v>3.65</v>
      </c>
      <c r="E320" s="107"/>
      <c r="F320" s="151"/>
      <c r="G320" s="127"/>
      <c r="H320" s="351">
        <f t="shared" ref="H320:H333" si="69">D320*G320</f>
        <v>0</v>
      </c>
      <c r="I320" s="128"/>
      <c r="J320" s="129" t="str">
        <f t="array" ref="J320">IF(ISERROR(G320/I320),"",G320/I320)</f>
        <v/>
      </c>
      <c r="K320" s="351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2"/>
      <c r="P320" s="342"/>
      <c r="Q320" s="342"/>
      <c r="R320" s="342"/>
      <c r="S320" s="342"/>
      <c r="T320" s="342"/>
      <c r="U320" s="342"/>
      <c r="V320" s="131">
        <f>SUM(X320:AA320)</f>
        <v>0</v>
      </c>
      <c r="W320" s="132" t="str">
        <f t="shared" si="68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341"/>
      <c r="D321" s="107">
        <v>6.58</v>
      </c>
      <c r="E321" s="107"/>
      <c r="F321" s="126"/>
      <c r="G321" s="127"/>
      <c r="H321" s="351">
        <f t="shared" si="69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2"/>
      <c r="P321" s="342"/>
      <c r="Q321" s="342"/>
      <c r="R321" s="342"/>
      <c r="S321" s="342"/>
      <c r="T321" s="342"/>
      <c r="U321" s="342"/>
      <c r="V321" s="131">
        <f>SUM(X321:AA321)</f>
        <v>0</v>
      </c>
      <c r="W321" s="132" t="str">
        <f t="shared" si="68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341"/>
      <c r="D322" s="107">
        <v>7.8</v>
      </c>
      <c r="E322" s="107"/>
      <c r="F322" s="126"/>
      <c r="G322" s="127"/>
      <c r="H322" s="351">
        <f t="shared" si="69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2"/>
      <c r="P322" s="342"/>
      <c r="Q322" s="342"/>
      <c r="R322" s="342"/>
      <c r="S322" s="342"/>
      <c r="T322" s="342"/>
      <c r="U322" s="342"/>
      <c r="V322" s="131">
        <f>SUM(X322:AA322)</f>
        <v>0</v>
      </c>
      <c r="W322" s="132" t="str">
        <f t="shared" si="68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341"/>
      <c r="D323" s="107">
        <v>4.4000000000000004</v>
      </c>
      <c r="E323" s="107"/>
      <c r="F323" s="126"/>
      <c r="G323" s="127"/>
      <c r="H323" s="351">
        <f t="shared" si="69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2"/>
      <c r="P323" s="342"/>
      <c r="Q323" s="342"/>
      <c r="R323" s="342"/>
      <c r="S323" s="342"/>
      <c r="T323" s="342"/>
      <c r="U323" s="342"/>
      <c r="V323" s="131">
        <f>SUM(X323:AA323)</f>
        <v>0</v>
      </c>
      <c r="W323" s="132" t="str">
        <f t="shared" si="68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341"/>
      <c r="D324" s="107"/>
      <c r="E324" s="107"/>
      <c r="F324" s="126"/>
      <c r="G324" s="127"/>
      <c r="H324" s="351">
        <f t="shared" si="69"/>
        <v>0</v>
      </c>
      <c r="I324" s="128"/>
      <c r="J324" s="129"/>
      <c r="K324" s="130"/>
      <c r="L324" s="128">
        <v>6</v>
      </c>
      <c r="M324" s="108"/>
      <c r="N324" s="129"/>
      <c r="O324" s="342"/>
      <c r="P324" s="342"/>
      <c r="Q324" s="342"/>
      <c r="R324" s="342"/>
      <c r="S324" s="342"/>
      <c r="T324" s="342"/>
      <c r="U324" s="3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341" t="s">
        <v>239</v>
      </c>
      <c r="C325" s="341" t="s">
        <v>179</v>
      </c>
      <c r="D325" s="107">
        <v>6.04</v>
      </c>
      <c r="E325" s="107"/>
      <c r="F325" s="126"/>
      <c r="G325" s="127"/>
      <c r="H325" s="351">
        <f t="shared" si="69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2"/>
      <c r="P325" s="342"/>
      <c r="Q325" s="342"/>
      <c r="R325" s="342"/>
      <c r="S325" s="342"/>
      <c r="T325" s="342"/>
      <c r="U325" s="3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341" t="s">
        <v>239</v>
      </c>
      <c r="C326" s="341" t="s">
        <v>186</v>
      </c>
      <c r="D326" s="107">
        <v>6.04</v>
      </c>
      <c r="E326" s="107"/>
      <c r="F326" s="126"/>
      <c r="G326" s="127"/>
      <c r="H326" s="351">
        <f t="shared" si="69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2"/>
      <c r="P326" s="342"/>
      <c r="Q326" s="342"/>
      <c r="R326" s="342"/>
      <c r="S326" s="342"/>
      <c r="T326" s="342"/>
      <c r="U326" s="3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341" t="s">
        <v>440</v>
      </c>
      <c r="C327" s="341" t="s">
        <v>179</v>
      </c>
      <c r="D327" s="107">
        <v>6</v>
      </c>
      <c r="E327" s="107"/>
      <c r="F327" s="126"/>
      <c r="G327" s="127"/>
      <c r="H327" s="351">
        <f t="shared" si="69"/>
        <v>0</v>
      </c>
      <c r="I327" s="128"/>
      <c r="J327" s="129"/>
      <c r="K327" s="130"/>
      <c r="L327" s="128"/>
      <c r="M327" s="108"/>
      <c r="N327" s="129"/>
      <c r="O327" s="342"/>
      <c r="P327" s="342"/>
      <c r="Q327" s="342"/>
      <c r="R327" s="342"/>
      <c r="S327" s="342"/>
      <c r="T327" s="342"/>
      <c r="U327" s="3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341" t="s">
        <v>440</v>
      </c>
      <c r="C328" s="341" t="s">
        <v>60</v>
      </c>
      <c r="D328" s="107">
        <v>6</v>
      </c>
      <c r="E328" s="107"/>
      <c r="F328" s="126"/>
      <c r="G328" s="127"/>
      <c r="H328" s="351">
        <f t="shared" si="69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2"/>
      <c r="P328" s="342"/>
      <c r="Q328" s="342"/>
      <c r="R328" s="342"/>
      <c r="S328" s="342"/>
      <c r="T328" s="342"/>
      <c r="U328" s="3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343" t="s">
        <v>240</v>
      </c>
      <c r="C329" s="125"/>
      <c r="D329" s="107">
        <v>7.3</v>
      </c>
      <c r="E329" s="107"/>
      <c r="F329" s="126"/>
      <c r="G329" s="127"/>
      <c r="H329" s="351">
        <f t="shared" si="69"/>
        <v>0</v>
      </c>
      <c r="I329" s="128"/>
      <c r="J329" s="129"/>
      <c r="K329" s="130"/>
      <c r="L329" s="128"/>
      <c r="M329" s="108"/>
      <c r="N329" s="129"/>
      <c r="O329" s="342"/>
      <c r="P329" s="342"/>
      <c r="Q329" s="342"/>
      <c r="R329" s="342"/>
      <c r="S329" s="342"/>
      <c r="T329" s="342"/>
      <c r="U329" s="34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343" t="s">
        <v>241</v>
      </c>
      <c r="C330" s="125"/>
      <c r="D330" s="107">
        <f>78*120/1000</f>
        <v>9.36</v>
      </c>
      <c r="E330" s="107"/>
      <c r="F330" s="126"/>
      <c r="G330" s="127"/>
      <c r="H330" s="351">
        <f t="shared" si="69"/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2"/>
      <c r="P330" s="342"/>
      <c r="Q330" s="342"/>
      <c r="R330" s="342"/>
      <c r="S330" s="342"/>
      <c r="T330" s="342"/>
      <c r="U330" s="34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343" t="s">
        <v>242</v>
      </c>
      <c r="C331" s="125"/>
      <c r="D331" s="107">
        <v>4.5</v>
      </c>
      <c r="E331" s="107"/>
      <c r="F331" s="126"/>
      <c r="G331" s="127"/>
      <c r="H331" s="351">
        <f t="shared" si="69"/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2"/>
      <c r="P331" s="342"/>
      <c r="Q331" s="342"/>
      <c r="R331" s="342"/>
      <c r="S331" s="342"/>
      <c r="T331" s="342"/>
      <c r="U331" s="3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343" t="s">
        <v>243</v>
      </c>
      <c r="C332" s="125"/>
      <c r="D332" s="107">
        <v>4.5</v>
      </c>
      <c r="E332" s="107"/>
      <c r="F332" s="126"/>
      <c r="G332" s="127"/>
      <c r="H332" s="351">
        <f t="shared" si="69"/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2"/>
      <c r="P332" s="342"/>
      <c r="Q332" s="342"/>
      <c r="R332" s="342"/>
      <c r="S332" s="342"/>
      <c r="T332" s="342"/>
      <c r="U332" s="3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26"/>
      <c r="G333" s="127"/>
      <c r="H333" s="351">
        <f t="shared" si="69"/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2"/>
      <c r="P333" s="342"/>
      <c r="Q333" s="342"/>
      <c r="R333" s="342"/>
      <c r="S333" s="342"/>
      <c r="T333" s="342"/>
      <c r="U333" s="34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27" t="s">
        <v>244</v>
      </c>
      <c r="B334" s="428"/>
      <c r="C334" s="349" t="s">
        <v>202</v>
      </c>
      <c r="D334" s="141"/>
      <c r="E334" s="141"/>
      <c r="F334" s="142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70">SUM(M320:M330)</f>
        <v>0</v>
      </c>
      <c r="N334" s="144">
        <f t="shared" si="70"/>
        <v>0</v>
      </c>
      <c r="O334" s="146">
        <f t="shared" si="70"/>
        <v>0</v>
      </c>
      <c r="P334" s="146">
        <f t="shared" si="70"/>
        <v>0</v>
      </c>
      <c r="Q334" s="146">
        <f t="shared" si="70"/>
        <v>0</v>
      </c>
      <c r="R334" s="146">
        <f t="shared" si="70"/>
        <v>0</v>
      </c>
      <c r="S334" s="146">
        <f t="shared" si="70"/>
        <v>0</v>
      </c>
      <c r="T334" s="146">
        <f t="shared" si="70"/>
        <v>0</v>
      </c>
      <c r="U334" s="146">
        <f t="shared" si="70"/>
        <v>0</v>
      </c>
      <c r="V334" s="147">
        <f t="shared" si="70"/>
        <v>0</v>
      </c>
      <c r="W334" s="132">
        <f t="shared" si="70"/>
        <v>0</v>
      </c>
      <c r="X334" s="147">
        <f t="shared" si="70"/>
        <v>0</v>
      </c>
      <c r="Y334" s="147">
        <f t="shared" si="70"/>
        <v>0</v>
      </c>
      <c r="Z334" s="147">
        <f t="shared" si="70"/>
        <v>0</v>
      </c>
      <c r="AA334" s="147">
        <f t="shared" si="70"/>
        <v>0</v>
      </c>
    </row>
    <row r="335" spans="1:27" ht="20.100000000000001" customHeight="1">
      <c r="A335" s="429" t="s">
        <v>246</v>
      </c>
      <c r="B335" s="430"/>
      <c r="C335" s="430"/>
      <c r="D335" s="430"/>
      <c r="E335" s="430"/>
      <c r="F335" s="431"/>
      <c r="G335" s="152">
        <f>SUM(G199,G257,G292,G308,G319,G334)</f>
        <v>1183</v>
      </c>
      <c r="H335" s="152">
        <f>SUM(H199,H257,H292,H308,H319,H334)</f>
        <v>5989.64</v>
      </c>
      <c r="I335" s="152">
        <f>SUM(I199,I257,I292,I308,I319,I334)</f>
        <v>46</v>
      </c>
      <c r="J335" s="153">
        <f t="array" ref="J335">IF(ISERROR(G335/I335),"",G335/I335)</f>
        <v>25.717391304347824</v>
      </c>
      <c r="K335" s="152">
        <f>SUM(K199,K257,K292,K308,K319,K334)</f>
        <v>58.589598997493738</v>
      </c>
      <c r="L335" s="153">
        <f>IF(ISERROR(G335/K335),"",G335/K335)</f>
        <v>20.191297094397328</v>
      </c>
      <c r="M335" s="152">
        <f t="shared" ref="M335:AA335" si="71">SUM(M199,M257,M292,M308,M319,M334)</f>
        <v>-12.589598997493734</v>
      </c>
      <c r="N335" s="152">
        <f t="shared" si="71"/>
        <v>0</v>
      </c>
      <c r="O335" s="152">
        <f t="shared" si="71"/>
        <v>0</v>
      </c>
      <c r="P335" s="152">
        <f t="shared" si="71"/>
        <v>0</v>
      </c>
      <c r="Q335" s="152">
        <f t="shared" si="71"/>
        <v>0</v>
      </c>
      <c r="R335" s="152">
        <f t="shared" si="71"/>
        <v>0</v>
      </c>
      <c r="S335" s="152">
        <f t="shared" si="71"/>
        <v>0</v>
      </c>
      <c r="T335" s="152">
        <f t="shared" si="71"/>
        <v>0</v>
      </c>
      <c r="U335" s="152">
        <f t="shared" si="71"/>
        <v>0</v>
      </c>
      <c r="V335" s="152">
        <f t="shared" si="71"/>
        <v>0</v>
      </c>
      <c r="W335" s="152">
        <f t="shared" si="71"/>
        <v>0</v>
      </c>
      <c r="X335" s="152">
        <f t="shared" si="71"/>
        <v>0</v>
      </c>
      <c r="Y335" s="152">
        <f t="shared" si="71"/>
        <v>0</v>
      </c>
      <c r="Z335" s="152">
        <f t="shared" si="71"/>
        <v>0</v>
      </c>
      <c r="AA335" s="152">
        <f t="shared" si="71"/>
        <v>0</v>
      </c>
    </row>
    <row r="336" spans="1:27" ht="20.100000000000001" customHeight="1">
      <c r="A336" s="432" t="s">
        <v>471</v>
      </c>
      <c r="B336" s="348" t="s">
        <v>247</v>
      </c>
      <c r="C336" s="415" t="s">
        <v>248</v>
      </c>
      <c r="D336" s="416"/>
      <c r="E336" s="423" t="s">
        <v>249</v>
      </c>
      <c r="F336" s="423"/>
      <c r="G336" s="393" t="s">
        <v>250</v>
      </c>
      <c r="H336" s="393"/>
      <c r="I336" s="423" t="s">
        <v>251</v>
      </c>
      <c r="J336" s="423"/>
      <c r="K336" s="423" t="s">
        <v>252</v>
      </c>
      <c r="L336" s="423"/>
      <c r="M336" s="423" t="s">
        <v>253</v>
      </c>
      <c r="N336" s="423"/>
      <c r="O336" s="423" t="s">
        <v>254</v>
      </c>
      <c r="P336" s="393" t="s">
        <v>255</v>
      </c>
      <c r="Q336" s="393"/>
      <c r="R336" s="393" t="s">
        <v>252</v>
      </c>
      <c r="S336" s="393"/>
      <c r="T336" s="393" t="s">
        <v>256</v>
      </c>
      <c r="U336" s="393"/>
      <c r="V336" s="393" t="s">
        <v>257</v>
      </c>
      <c r="W336" s="393"/>
      <c r="X336" s="393" t="s">
        <v>252</v>
      </c>
      <c r="Y336" s="393"/>
      <c r="Z336" s="393" t="s">
        <v>256</v>
      </c>
      <c r="AA336" s="393"/>
    </row>
    <row r="337" spans="1:27" ht="20.100000000000001" customHeight="1">
      <c r="A337" s="433"/>
      <c r="B337" s="348" t="s">
        <v>258</v>
      </c>
      <c r="C337" s="458">
        <v>1</v>
      </c>
      <c r="D337" s="459"/>
      <c r="E337" s="426">
        <f>C337*11</f>
        <v>11</v>
      </c>
      <c r="F337" s="426"/>
      <c r="G337" s="393">
        <v>1</v>
      </c>
      <c r="H337" s="393"/>
      <c r="I337" s="426">
        <f>G337*11</f>
        <v>11</v>
      </c>
      <c r="J337" s="426"/>
      <c r="K337" s="426">
        <f>E337-I337</f>
        <v>0</v>
      </c>
      <c r="L337" s="426"/>
      <c r="M337" s="424">
        <f>IF(ISERROR(K337/E337),"",K337/E337)</f>
        <v>0</v>
      </c>
      <c r="N337" s="424"/>
      <c r="O337" s="423"/>
      <c r="P337" s="393" t="s">
        <v>201</v>
      </c>
      <c r="Q337" s="393"/>
      <c r="R337" s="422">
        <f>SUM(O199:U199)</f>
        <v>0</v>
      </c>
      <c r="S337" s="422"/>
      <c r="T337" s="417" t="str">
        <f t="array" ref="T337">IF(ISERROR(R337/R344),"",R337/R344)</f>
        <v/>
      </c>
      <c r="U337" s="417"/>
      <c r="V337" s="393" t="s">
        <v>259</v>
      </c>
      <c r="W337" s="393"/>
      <c r="X337" s="394">
        <f>SUM(P198,P256,P291,P307,P318,P333)</f>
        <v>0</v>
      </c>
      <c r="Y337" s="395"/>
      <c r="Z337" s="417" t="str">
        <f t="array" ref="Z337">IF(ISERROR(X337/X344),"",X337/X344)</f>
        <v/>
      </c>
      <c r="AA337" s="417"/>
    </row>
    <row r="338" spans="1:27" ht="20.100000000000001" customHeight="1">
      <c r="A338" s="433"/>
      <c r="B338" s="348" t="s">
        <v>260</v>
      </c>
      <c r="C338" s="415">
        <v>0</v>
      </c>
      <c r="D338" s="416"/>
      <c r="E338" s="426">
        <f>C338*11</f>
        <v>0</v>
      </c>
      <c r="F338" s="426"/>
      <c r="G338" s="393">
        <v>0</v>
      </c>
      <c r="H338" s="393"/>
      <c r="I338" s="426">
        <f>G338*11</f>
        <v>0</v>
      </c>
      <c r="J338" s="426"/>
      <c r="K338" s="426">
        <f>E338-I338</f>
        <v>0</v>
      </c>
      <c r="L338" s="426"/>
      <c r="M338" s="424" t="str">
        <f>IF(ISERROR(K338/E338),"",K338/E338)</f>
        <v/>
      </c>
      <c r="N338" s="424"/>
      <c r="O338" s="423"/>
      <c r="P338" s="393" t="s">
        <v>216</v>
      </c>
      <c r="Q338" s="393"/>
      <c r="R338" s="422">
        <f>SUM(O257:U257)</f>
        <v>0</v>
      </c>
      <c r="S338" s="422"/>
      <c r="T338" s="417" t="str">
        <f>IF(ISERROR(R338/R344),"",R338/R344)</f>
        <v/>
      </c>
      <c r="U338" s="417"/>
      <c r="V338" s="393" t="s">
        <v>261</v>
      </c>
      <c r="W338" s="393"/>
      <c r="X338" s="394">
        <f>SUM(P199,P257,P292,P308,P319,P334)</f>
        <v>0</v>
      </c>
      <c r="Y338" s="395"/>
      <c r="Z338" s="417" t="str">
        <f>IF(ISERROR(X338/X344),"",X338/X344)</f>
        <v/>
      </c>
      <c r="AA338" s="417"/>
    </row>
    <row r="339" spans="1:27" ht="20.100000000000001" customHeight="1">
      <c r="A339" s="433"/>
      <c r="B339" s="348" t="s">
        <v>262</v>
      </c>
      <c r="C339" s="415">
        <v>0</v>
      </c>
      <c r="D339" s="416"/>
      <c r="E339" s="426">
        <f>C339*8</f>
        <v>0</v>
      </c>
      <c r="F339" s="426"/>
      <c r="G339" s="393">
        <v>1</v>
      </c>
      <c r="H339" s="393"/>
      <c r="I339" s="426">
        <f>G339*8</f>
        <v>8</v>
      </c>
      <c r="J339" s="426"/>
      <c r="K339" s="426">
        <f>E339-I339</f>
        <v>-8</v>
      </c>
      <c r="L339" s="426"/>
      <c r="M339" s="424" t="str">
        <f>IF(ISERROR(K339/E339),"",K339/E339)</f>
        <v/>
      </c>
      <c r="N339" s="424"/>
      <c r="O339" s="423"/>
      <c r="P339" s="393" t="s">
        <v>224</v>
      </c>
      <c r="Q339" s="393"/>
      <c r="R339" s="422">
        <f>SUM(O292:U292)</f>
        <v>0</v>
      </c>
      <c r="S339" s="422"/>
      <c r="T339" s="417" t="str">
        <f>IF(ISERROR(R339/R344),"",R339/R344)</f>
        <v/>
      </c>
      <c r="U339" s="417"/>
      <c r="V339" s="393" t="s">
        <v>263</v>
      </c>
      <c r="W339" s="393"/>
      <c r="X339" s="394">
        <f>SUM(P200,P258,P293,P309,P320,P335)</f>
        <v>0</v>
      </c>
      <c r="Y339" s="395"/>
      <c r="Z339" s="417" t="str">
        <f>IF(ISERROR(X339/X344),"",X339/X344)</f>
        <v/>
      </c>
      <c r="AA339" s="417"/>
    </row>
    <row r="340" spans="1:27" ht="20.100000000000001" customHeight="1">
      <c r="A340" s="433"/>
      <c r="B340" s="348" t="s">
        <v>264</v>
      </c>
      <c r="C340" s="415">
        <v>1</v>
      </c>
      <c r="D340" s="416"/>
      <c r="E340" s="426">
        <f>C340*11</f>
        <v>11</v>
      </c>
      <c r="F340" s="426"/>
      <c r="G340" s="393">
        <v>1</v>
      </c>
      <c r="H340" s="393"/>
      <c r="I340" s="426">
        <f>G340*11</f>
        <v>11</v>
      </c>
      <c r="J340" s="426"/>
      <c r="K340" s="426">
        <f>E340-I340</f>
        <v>0</v>
      </c>
      <c r="L340" s="426"/>
      <c r="M340" s="424">
        <f>IF(ISERROR(K340/E340),"",K340/E340)</f>
        <v>0</v>
      </c>
      <c r="N340" s="424"/>
      <c r="O340" s="423"/>
      <c r="P340" s="393" t="s">
        <v>231</v>
      </c>
      <c r="Q340" s="393"/>
      <c r="R340" s="422">
        <f>SUM(O308:U308)</f>
        <v>0</v>
      </c>
      <c r="S340" s="422"/>
      <c r="T340" s="417" t="str">
        <f>IF(ISERROR(R340/R344),"",R340/R344)</f>
        <v/>
      </c>
      <c r="U340" s="417"/>
      <c r="V340" s="393" t="s">
        <v>265</v>
      </c>
      <c r="W340" s="393"/>
      <c r="X340" s="394">
        <f>SUM(P202,P259,P294,P310,P321,P336)</f>
        <v>0</v>
      </c>
      <c r="Y340" s="395"/>
      <c r="Z340" s="417" t="str">
        <f>IF(ISERROR(X340/X344),"",X340/X344)</f>
        <v/>
      </c>
      <c r="AA340" s="417"/>
    </row>
    <row r="341" spans="1:27" ht="20.100000000000001" customHeight="1">
      <c r="A341" s="434"/>
      <c r="B341" s="348" t="s">
        <v>266</v>
      </c>
      <c r="C341" s="425">
        <f>SUM(C337:D340)</f>
        <v>2</v>
      </c>
      <c r="D341" s="399"/>
      <c r="E341" s="426">
        <f>SUM(E337:F340)</f>
        <v>22</v>
      </c>
      <c r="F341" s="426"/>
      <c r="G341" s="393">
        <f>SUM(G337:H340)</f>
        <v>3</v>
      </c>
      <c r="H341" s="393"/>
      <c r="I341" s="426">
        <f>SUM(I337:J340)</f>
        <v>30</v>
      </c>
      <c r="J341" s="426"/>
      <c r="K341" s="426">
        <f>SUM(K337:L340)</f>
        <v>-8</v>
      </c>
      <c r="L341" s="426"/>
      <c r="M341" s="424">
        <f>IF(ISERROR(K341/E341),"",K341/E341)</f>
        <v>-0.36363636363636365</v>
      </c>
      <c r="N341" s="424"/>
      <c r="O341" s="423"/>
      <c r="P341" s="393" t="s">
        <v>234</v>
      </c>
      <c r="Q341" s="393"/>
      <c r="R341" s="422">
        <f>SUM(O319:U319)</f>
        <v>0</v>
      </c>
      <c r="S341" s="422"/>
      <c r="T341" s="417" t="str">
        <f>IF(ISERROR(R341/R344),"",R341/R344)</f>
        <v/>
      </c>
      <c r="U341" s="417"/>
      <c r="V341" s="393" t="s">
        <v>267</v>
      </c>
      <c r="W341" s="393"/>
      <c r="X341" s="394">
        <f>SUM(P203,P260,P295,P311,P322,P337)</f>
        <v>0</v>
      </c>
      <c r="Y341" s="395"/>
      <c r="Z341" s="417" t="str">
        <f>IF(ISERROR(X341/X344),"",X341/X344)</f>
        <v/>
      </c>
      <c r="AA341" s="417"/>
    </row>
    <row r="342" spans="1:27" ht="20.100000000000001" customHeight="1">
      <c r="A342" s="269" t="s">
        <v>472</v>
      </c>
      <c r="B342" s="348">
        <f>G335</f>
        <v>1183</v>
      </c>
      <c r="C342" s="403" t="s">
        <v>269</v>
      </c>
      <c r="D342" s="402"/>
      <c r="E342" s="393">
        <f>H335</f>
        <v>5989.64</v>
      </c>
      <c r="F342" s="393"/>
      <c r="G342" s="393" t="s">
        <v>270</v>
      </c>
      <c r="H342" s="393"/>
      <c r="I342" s="421">
        <f>L335</f>
        <v>20.191297094397328</v>
      </c>
      <c r="J342" s="421"/>
      <c r="K342" s="423" t="s">
        <v>271</v>
      </c>
      <c r="L342" s="423"/>
      <c r="M342" s="421">
        <f>J335</f>
        <v>25.717391304347824</v>
      </c>
      <c r="N342" s="421"/>
      <c r="O342" s="423"/>
      <c r="P342" s="393" t="s">
        <v>244</v>
      </c>
      <c r="Q342" s="393"/>
      <c r="R342" s="422">
        <f>SUM(O334:U334)</f>
        <v>0</v>
      </c>
      <c r="S342" s="422"/>
      <c r="T342" s="417" t="str">
        <f>IF(ISERROR(R342/R344),"",R342/R344)</f>
        <v/>
      </c>
      <c r="U342" s="417"/>
      <c r="V342" s="393" t="s">
        <v>272</v>
      </c>
      <c r="W342" s="393"/>
      <c r="X342" s="394">
        <f>SUM(P204,P261,P296,P312,P323,P338)</f>
        <v>0</v>
      </c>
      <c r="Y342" s="395"/>
      <c r="Z342" s="417" t="str">
        <f>IF(ISERROR(X342/X344),"",X342/X344)</f>
        <v/>
      </c>
      <c r="AA342" s="417"/>
    </row>
    <row r="343" spans="1:27" ht="20.100000000000001" customHeight="1">
      <c r="A343" s="270" t="s">
        <v>473</v>
      </c>
      <c r="B343" s="348">
        <f>I335+C341</f>
        <v>48</v>
      </c>
      <c r="C343" s="400" t="s">
        <v>251</v>
      </c>
      <c r="D343" s="401"/>
      <c r="E343" s="418">
        <f>K335+I341</f>
        <v>88.589598997493738</v>
      </c>
      <c r="F343" s="418"/>
      <c r="G343" s="393" t="s">
        <v>274</v>
      </c>
      <c r="H343" s="393"/>
      <c r="I343" s="421">
        <f>B343-E343</f>
        <v>-40.589598997493738</v>
      </c>
      <c r="J343" s="421"/>
      <c r="K343" s="423" t="s">
        <v>275</v>
      </c>
      <c r="L343" s="423"/>
      <c r="M343" s="424">
        <f>IF(ISERROR(I343/E343),"",I343/E343)</f>
        <v>-0.45817567137471799</v>
      </c>
      <c r="N343" s="424"/>
      <c r="O343" s="423"/>
      <c r="P343" s="393" t="s">
        <v>245</v>
      </c>
      <c r="Q343" s="393"/>
      <c r="R343" s="422"/>
      <c r="S343" s="422"/>
      <c r="T343" s="417" t="str">
        <f>IF(ISERROR(R343/R344),"",R343/R344)</f>
        <v/>
      </c>
      <c r="U343" s="417"/>
      <c r="V343" s="393" t="s">
        <v>264</v>
      </c>
      <c r="W343" s="393"/>
      <c r="X343" s="394">
        <f>SUM(P205,P262,P297,P313,P324,P339)</f>
        <v>0</v>
      </c>
      <c r="Y343" s="395"/>
      <c r="Z343" s="417" t="str">
        <f>IF(ISERROR(X343/X344),"",X343/X344)</f>
        <v/>
      </c>
      <c r="AA343" s="417"/>
    </row>
    <row r="344" spans="1:27" ht="20.100000000000001" customHeight="1">
      <c r="A344" s="270" t="s">
        <v>474</v>
      </c>
      <c r="B344" s="348">
        <f>N335</f>
        <v>0</v>
      </c>
      <c r="C344" s="400" t="s">
        <v>277</v>
      </c>
      <c r="D344" s="401"/>
      <c r="E344" s="417">
        <f>IF(ISERROR(B344/B343),"",B344/B343)</f>
        <v>0</v>
      </c>
      <c r="F344" s="417"/>
      <c r="G344" s="393" t="s">
        <v>278</v>
      </c>
      <c r="H344" s="393"/>
      <c r="I344" s="423">
        <f>V335</f>
        <v>0</v>
      </c>
      <c r="J344" s="423"/>
      <c r="K344" s="423" t="s">
        <v>279</v>
      </c>
      <c r="L344" s="423"/>
      <c r="M344" s="424">
        <f t="array" ref="M344">IF(ISERROR(I344/B342),"",I344/B342)</f>
        <v>0</v>
      </c>
      <c r="N344" s="424"/>
      <c r="O344" s="423"/>
      <c r="P344" s="393" t="s">
        <v>266</v>
      </c>
      <c r="Q344" s="393"/>
      <c r="R344" s="422">
        <f>SUM(R337:S343)</f>
        <v>0</v>
      </c>
      <c r="S344" s="422"/>
      <c r="T344" s="417"/>
      <c r="U344" s="417"/>
      <c r="V344" s="393" t="s">
        <v>266</v>
      </c>
      <c r="W344" s="393"/>
      <c r="X344" s="420">
        <f>SUM(X337:Y343)</f>
        <v>0</v>
      </c>
      <c r="Y344" s="420"/>
      <c r="Z344" s="417"/>
      <c r="AA344" s="417"/>
    </row>
    <row r="345" spans="1:27" ht="36" customHeight="1">
      <c r="A345" s="181" t="s">
        <v>335</v>
      </c>
      <c r="B345" s="182"/>
      <c r="C345" s="121"/>
      <c r="D345" s="121"/>
      <c r="E345" s="121"/>
      <c r="F345" s="121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443" t="s">
        <v>475</v>
      </c>
      <c r="B346" s="446" t="s">
        <v>280</v>
      </c>
      <c r="C346" s="446" t="s">
        <v>281</v>
      </c>
      <c r="D346" s="446" t="s">
        <v>282</v>
      </c>
      <c r="E346" s="449" t="s">
        <v>283</v>
      </c>
      <c r="F346" s="440" t="s">
        <v>284</v>
      </c>
      <c r="G346" s="423" t="s">
        <v>285</v>
      </c>
      <c r="H346" s="423"/>
      <c r="I346" s="446" t="s">
        <v>286</v>
      </c>
      <c r="J346" s="452" t="s">
        <v>271</v>
      </c>
      <c r="K346" s="455" t="s">
        <v>287</v>
      </c>
      <c r="L346" s="446" t="s">
        <v>270</v>
      </c>
      <c r="M346" s="436" t="s">
        <v>288</v>
      </c>
      <c r="N346" s="438" t="s">
        <v>252</v>
      </c>
      <c r="O346" s="423" t="s">
        <v>289</v>
      </c>
      <c r="P346" s="423"/>
      <c r="Q346" s="423"/>
      <c r="R346" s="423"/>
      <c r="S346" s="423"/>
      <c r="T346" s="423"/>
      <c r="U346" s="423"/>
      <c r="V346" s="423" t="s">
        <v>290</v>
      </c>
      <c r="W346" s="438" t="s">
        <v>291</v>
      </c>
      <c r="X346" s="423" t="s">
        <v>292</v>
      </c>
      <c r="Y346" s="423"/>
      <c r="Z346" s="423"/>
      <c r="AA346" s="423"/>
    </row>
    <row r="347" spans="1:27" ht="21.95" customHeight="1">
      <c r="A347" s="444"/>
      <c r="B347" s="447"/>
      <c r="C347" s="447"/>
      <c r="D347" s="447"/>
      <c r="E347" s="450"/>
      <c r="F347" s="441"/>
      <c r="G347" s="423"/>
      <c r="H347" s="423"/>
      <c r="I347" s="447"/>
      <c r="J347" s="453"/>
      <c r="K347" s="456"/>
      <c r="L347" s="447"/>
      <c r="M347" s="437"/>
      <c r="N347" s="438"/>
      <c r="O347" s="423" t="s">
        <v>259</v>
      </c>
      <c r="P347" s="423" t="s">
        <v>261</v>
      </c>
      <c r="Q347" s="423" t="s">
        <v>263</v>
      </c>
      <c r="R347" s="439" t="s">
        <v>265</v>
      </c>
      <c r="S347" s="393" t="s">
        <v>267</v>
      </c>
      <c r="T347" s="423" t="s">
        <v>272</v>
      </c>
      <c r="U347" s="423" t="s">
        <v>264</v>
      </c>
      <c r="V347" s="423"/>
      <c r="W347" s="438"/>
      <c r="X347" s="423" t="s">
        <v>293</v>
      </c>
      <c r="Y347" s="423" t="s">
        <v>294</v>
      </c>
      <c r="Z347" s="423" t="s">
        <v>295</v>
      </c>
      <c r="AA347" s="423" t="s">
        <v>264</v>
      </c>
    </row>
    <row r="348" spans="1:27" ht="21.95" customHeight="1">
      <c r="A348" s="445"/>
      <c r="B348" s="448"/>
      <c r="C348" s="448"/>
      <c r="D348" s="448"/>
      <c r="E348" s="451"/>
      <c r="F348" s="442"/>
      <c r="G348" s="308" t="s">
        <v>296</v>
      </c>
      <c r="H348" s="341" t="s">
        <v>297</v>
      </c>
      <c r="I348" s="448"/>
      <c r="J348" s="454"/>
      <c r="K348" s="457"/>
      <c r="L348" s="448"/>
      <c r="M348" s="437"/>
      <c r="N348" s="438"/>
      <c r="O348" s="423"/>
      <c r="P348" s="423"/>
      <c r="Q348" s="423"/>
      <c r="R348" s="439"/>
      <c r="S348" s="393"/>
      <c r="T348" s="423"/>
      <c r="U348" s="423"/>
      <c r="V348" s="423"/>
      <c r="W348" s="438"/>
      <c r="X348" s="423"/>
      <c r="Y348" s="423"/>
      <c r="Z348" s="423"/>
      <c r="AA348" s="423"/>
    </row>
    <row r="349" spans="1:27" ht="20.100000000000001" hidden="1" customHeight="1">
      <c r="A349" s="259">
        <v>30100030</v>
      </c>
      <c r="B349" s="343" t="s">
        <v>178</v>
      </c>
      <c r="C349" s="125" t="s">
        <v>179</v>
      </c>
      <c r="D349" s="107">
        <v>5.03</v>
      </c>
      <c r="E349" s="107"/>
      <c r="F349" s="126"/>
      <c r="G349" s="127"/>
      <c r="H349" s="351">
        <f t="shared" ref="H349:H369" si="72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73">IF(ISERROR(I349-K349),"",I349-K349)</f>
        <v>0</v>
      </c>
      <c r="N349" s="129">
        <f t="shared" ref="N349:N354" si="74">SUM(O349:U349)</f>
        <v>0</v>
      </c>
      <c r="O349" s="342"/>
      <c r="P349" s="342"/>
      <c r="Q349" s="342"/>
      <c r="R349" s="342"/>
      <c r="S349" s="342"/>
      <c r="T349" s="342"/>
      <c r="U349" s="342"/>
      <c r="V349" s="131">
        <f t="shared" ref="V349:V354" si="75">SUM(X349:AA349)</f>
        <v>0</v>
      </c>
      <c r="W349" s="132" t="str">
        <f t="shared" ref="W349:W354" si="76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26"/>
      <c r="G350" s="127"/>
      <c r="H350" s="351">
        <f t="shared" si="72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73"/>
        <v>0</v>
      </c>
      <c r="N350" s="129">
        <f t="shared" si="74"/>
        <v>0</v>
      </c>
      <c r="O350" s="342"/>
      <c r="P350" s="342"/>
      <c r="Q350" s="342"/>
      <c r="R350" s="342"/>
      <c r="S350" s="342"/>
      <c r="T350" s="342"/>
      <c r="U350" s="342"/>
      <c r="V350" s="131">
        <f t="shared" si="75"/>
        <v>0</v>
      </c>
      <c r="W350" s="132" t="str">
        <f t="shared" si="76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26"/>
      <c r="G351" s="127"/>
      <c r="H351" s="351">
        <f t="shared" si="72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73"/>
        <v>0</v>
      </c>
      <c r="N351" s="129">
        <f t="shared" si="74"/>
        <v>0</v>
      </c>
      <c r="O351" s="342"/>
      <c r="P351" s="342"/>
      <c r="Q351" s="342"/>
      <c r="R351" s="342"/>
      <c r="S351" s="342"/>
      <c r="T351" s="342"/>
      <c r="U351" s="342"/>
      <c r="V351" s="131">
        <f t="shared" si="75"/>
        <v>0</v>
      </c>
      <c r="W351" s="132" t="str">
        <f t="shared" si="76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26"/>
      <c r="G352" s="127"/>
      <c r="H352" s="351">
        <f t="shared" si="72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73"/>
        <v>0</v>
      </c>
      <c r="N352" s="129">
        <f t="shared" si="74"/>
        <v>0</v>
      </c>
      <c r="O352" s="342"/>
      <c r="P352" s="342"/>
      <c r="Q352" s="342"/>
      <c r="R352" s="342"/>
      <c r="S352" s="342"/>
      <c r="T352" s="342"/>
      <c r="U352" s="342"/>
      <c r="V352" s="131">
        <f t="shared" si="75"/>
        <v>0</v>
      </c>
      <c r="W352" s="132" t="str">
        <f t="shared" si="76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26"/>
      <c r="G353" s="127"/>
      <c r="H353" s="351">
        <f t="shared" si="72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73"/>
        <v>0</v>
      </c>
      <c r="N353" s="129">
        <f t="shared" si="74"/>
        <v>0</v>
      </c>
      <c r="O353" s="342"/>
      <c r="P353" s="342"/>
      <c r="Q353" s="342"/>
      <c r="R353" s="342"/>
      <c r="S353" s="342"/>
      <c r="T353" s="342"/>
      <c r="U353" s="342"/>
      <c r="V353" s="131">
        <f t="shared" si="75"/>
        <v>0</v>
      </c>
      <c r="W353" s="132" t="str">
        <f t="shared" si="76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155"/>
      <c r="G354" s="135"/>
      <c r="H354" s="351">
        <f t="shared" si="72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73"/>
        <v>0</v>
      </c>
      <c r="N354" s="129">
        <f t="shared" si="74"/>
        <v>0</v>
      </c>
      <c r="O354" s="342"/>
      <c r="P354" s="342"/>
      <c r="Q354" s="342"/>
      <c r="R354" s="342"/>
      <c r="S354" s="342"/>
      <c r="T354" s="342"/>
      <c r="U354" s="342"/>
      <c r="V354" s="131">
        <f t="shared" si="75"/>
        <v>0</v>
      </c>
      <c r="W354" s="132" t="str">
        <f t="shared" si="76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26"/>
      <c r="G355" s="127"/>
      <c r="H355" s="351">
        <f t="shared" si="72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73"/>
        <v>0</v>
      </c>
      <c r="N355" s="129"/>
      <c r="O355" s="342"/>
      <c r="P355" s="342"/>
      <c r="Q355" s="342"/>
      <c r="R355" s="342"/>
      <c r="S355" s="342"/>
      <c r="T355" s="342"/>
      <c r="U355" s="3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26"/>
      <c r="G356" s="127"/>
      <c r="H356" s="351">
        <f t="shared" si="72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73"/>
        <v>0</v>
      </c>
      <c r="N356" s="129"/>
      <c r="O356" s="342"/>
      <c r="P356" s="342"/>
      <c r="Q356" s="342"/>
      <c r="R356" s="342"/>
      <c r="S356" s="342"/>
      <c r="T356" s="342"/>
      <c r="U356" s="3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125"/>
      <c r="G357" s="127"/>
      <c r="H357" s="351">
        <f t="shared" si="72"/>
        <v>0</v>
      </c>
      <c r="I357" s="351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73"/>
        <v>0</v>
      </c>
      <c r="N357" s="129">
        <f>SUM(O357:U357)</f>
        <v>0</v>
      </c>
      <c r="O357" s="342"/>
      <c r="P357" s="342"/>
      <c r="Q357" s="342"/>
      <c r="R357" s="342"/>
      <c r="S357" s="342"/>
      <c r="T357" s="342"/>
      <c r="U357" s="3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125"/>
      <c r="G358" s="127"/>
      <c r="H358" s="351">
        <f t="shared" si="72"/>
        <v>0</v>
      </c>
      <c r="I358" s="351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73"/>
        <v>0</v>
      </c>
      <c r="N358" s="129">
        <f>SUM(O358:U358)</f>
        <v>0</v>
      </c>
      <c r="O358" s="342"/>
      <c r="P358" s="342"/>
      <c r="Q358" s="342"/>
      <c r="R358" s="342"/>
      <c r="S358" s="342"/>
      <c r="T358" s="342"/>
      <c r="U358" s="3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125"/>
      <c r="G359" s="127"/>
      <c r="H359" s="351">
        <f t="shared" si="72"/>
        <v>0</v>
      </c>
      <c r="I359" s="351"/>
      <c r="J359" s="129"/>
      <c r="K359" s="130"/>
      <c r="L359" s="128"/>
      <c r="M359" s="108"/>
      <c r="N359" s="129"/>
      <c r="O359" s="342"/>
      <c r="P359" s="342"/>
      <c r="Q359" s="342"/>
      <c r="R359" s="342"/>
      <c r="S359" s="342"/>
      <c r="T359" s="342"/>
      <c r="U359" s="3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125"/>
      <c r="G360" s="127"/>
      <c r="H360" s="351">
        <f t="shared" si="72"/>
        <v>0</v>
      </c>
      <c r="I360" s="351"/>
      <c r="J360" s="129"/>
      <c r="K360" s="130"/>
      <c r="L360" s="128"/>
      <c r="M360" s="108"/>
      <c r="N360" s="129"/>
      <c r="O360" s="342"/>
      <c r="P360" s="342"/>
      <c r="Q360" s="342"/>
      <c r="R360" s="342"/>
      <c r="S360" s="342"/>
      <c r="T360" s="342"/>
      <c r="U360" s="3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26"/>
      <c r="G361" s="127"/>
      <c r="H361" s="351">
        <f t="shared" si="72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77">IF(ISERROR(I361-K361),"",I361-K361)</f>
        <v>0</v>
      </c>
      <c r="N361" s="129">
        <f>SUM(O361:U361)</f>
        <v>0</v>
      </c>
      <c r="O361" s="342"/>
      <c r="P361" s="342"/>
      <c r="Q361" s="342"/>
      <c r="R361" s="342"/>
      <c r="S361" s="342"/>
      <c r="T361" s="342"/>
      <c r="U361" s="3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26"/>
      <c r="G362" s="127"/>
      <c r="H362" s="351">
        <f t="shared" si="72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77"/>
        <v>0</v>
      </c>
      <c r="N362" s="129">
        <f>SUM(O362:U362)</f>
        <v>0</v>
      </c>
      <c r="O362" s="342"/>
      <c r="P362" s="342"/>
      <c r="Q362" s="342"/>
      <c r="R362" s="342"/>
      <c r="S362" s="342"/>
      <c r="T362" s="342"/>
      <c r="U362" s="3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26"/>
      <c r="G363" s="127"/>
      <c r="H363" s="351">
        <f t="shared" si="72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77"/>
        <v>0</v>
      </c>
      <c r="N363" s="129">
        <f>SUM(O363:U363)</f>
        <v>0</v>
      </c>
      <c r="O363" s="342"/>
      <c r="P363" s="342"/>
      <c r="Q363" s="342"/>
      <c r="R363" s="342"/>
      <c r="S363" s="342"/>
      <c r="T363" s="342"/>
      <c r="U363" s="3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341" t="s">
        <v>190</v>
      </c>
      <c r="D364" s="107">
        <v>4.8</v>
      </c>
      <c r="E364" s="107"/>
      <c r="F364" s="126"/>
      <c r="G364" s="127"/>
      <c r="H364" s="351">
        <f t="shared" si="72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77"/>
        <v>0</v>
      </c>
      <c r="N364" s="129"/>
      <c r="O364" s="342"/>
      <c r="P364" s="342"/>
      <c r="Q364" s="342"/>
      <c r="R364" s="342"/>
      <c r="S364" s="342"/>
      <c r="T364" s="342"/>
      <c r="U364" s="3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341" t="s">
        <v>187</v>
      </c>
      <c r="D365" s="107">
        <v>4.8</v>
      </c>
      <c r="E365" s="107"/>
      <c r="F365" s="126"/>
      <c r="G365" s="127"/>
      <c r="H365" s="351">
        <f t="shared" si="72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77"/>
        <v>0</v>
      </c>
      <c r="N365" s="129"/>
      <c r="O365" s="342"/>
      <c r="P365" s="342"/>
      <c r="Q365" s="342"/>
      <c r="R365" s="342"/>
      <c r="S365" s="342"/>
      <c r="T365" s="342"/>
      <c r="U365" s="3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341" t="s">
        <v>179</v>
      </c>
      <c r="D366" s="107">
        <v>4.8</v>
      </c>
      <c r="E366" s="107"/>
      <c r="F366" s="126"/>
      <c r="G366" s="127"/>
      <c r="H366" s="351">
        <f t="shared" si="72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77"/>
        <v>0</v>
      </c>
      <c r="N366" s="129"/>
      <c r="O366" s="342"/>
      <c r="P366" s="342"/>
      <c r="Q366" s="342"/>
      <c r="R366" s="342"/>
      <c r="S366" s="342"/>
      <c r="T366" s="342"/>
      <c r="U366" s="3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341" t="s">
        <v>199</v>
      </c>
      <c r="D367" s="107">
        <v>4.8</v>
      </c>
      <c r="E367" s="107"/>
      <c r="F367" s="126"/>
      <c r="G367" s="127"/>
      <c r="H367" s="351">
        <f t="shared" si="72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77"/>
        <v>0</v>
      </c>
      <c r="N367" s="129"/>
      <c r="O367" s="342"/>
      <c r="P367" s="342"/>
      <c r="Q367" s="342"/>
      <c r="R367" s="342"/>
      <c r="S367" s="342"/>
      <c r="T367" s="342"/>
      <c r="U367" s="3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26"/>
      <c r="G368" s="127"/>
      <c r="H368" s="351">
        <f t="shared" si="72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77"/>
        <v>0</v>
      </c>
      <c r="N368" s="129">
        <f>SUM(O368:U368)</f>
        <v>0</v>
      </c>
      <c r="O368" s="342"/>
      <c r="P368" s="342"/>
      <c r="Q368" s="342"/>
      <c r="R368" s="342"/>
      <c r="S368" s="342"/>
      <c r="T368" s="342"/>
      <c r="U368" s="3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40"/>
      <c r="G369" s="127"/>
      <c r="H369" s="351">
        <f t="shared" si="72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77"/>
        <v>0</v>
      </c>
      <c r="N369" s="129">
        <f>SUM(O369:U369)</f>
        <v>0</v>
      </c>
      <c r="O369" s="342"/>
      <c r="P369" s="342"/>
      <c r="Q369" s="342"/>
      <c r="R369" s="342"/>
      <c r="S369" s="342"/>
      <c r="T369" s="342"/>
      <c r="U369" s="3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27" t="s">
        <v>201</v>
      </c>
      <c r="B370" s="428"/>
      <c r="C370" s="349" t="s">
        <v>202</v>
      </c>
      <c r="D370" s="141"/>
      <c r="E370" s="141"/>
      <c r="F370" s="142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78">SUM(M349:M369)</f>
        <v>0</v>
      </c>
      <c r="N370" s="144">
        <f t="shared" si="78"/>
        <v>0</v>
      </c>
      <c r="O370" s="146">
        <f t="shared" si="78"/>
        <v>0</v>
      </c>
      <c r="P370" s="146">
        <f t="shared" si="78"/>
        <v>0</v>
      </c>
      <c r="Q370" s="146">
        <f t="shared" si="78"/>
        <v>0</v>
      </c>
      <c r="R370" s="146">
        <f t="shared" si="78"/>
        <v>0</v>
      </c>
      <c r="S370" s="146">
        <f t="shared" si="78"/>
        <v>0</v>
      </c>
      <c r="T370" s="146">
        <f t="shared" si="78"/>
        <v>0</v>
      </c>
      <c r="U370" s="146">
        <f t="shared" si="78"/>
        <v>0</v>
      </c>
      <c r="V370" s="147">
        <f t="shared" si="78"/>
        <v>0</v>
      </c>
      <c r="W370" s="132">
        <f t="shared" si="78"/>
        <v>0</v>
      </c>
      <c r="X370" s="147">
        <f t="shared" si="78"/>
        <v>0</v>
      </c>
      <c r="Y370" s="147">
        <f t="shared" si="78"/>
        <v>0</v>
      </c>
      <c r="Z370" s="147">
        <f t="shared" si="78"/>
        <v>0</v>
      </c>
      <c r="AA370" s="147">
        <f t="shared" si="78"/>
        <v>0</v>
      </c>
    </row>
    <row r="371" spans="1:27" ht="20.100000000000001" hidden="1" customHeight="1">
      <c r="A371" s="260">
        <v>30100012</v>
      </c>
      <c r="B371" s="343" t="s">
        <v>206</v>
      </c>
      <c r="C371" s="125" t="s">
        <v>199</v>
      </c>
      <c r="D371" s="107">
        <v>5.03</v>
      </c>
      <c r="E371" s="107"/>
      <c r="F371" s="126"/>
      <c r="G371" s="127"/>
      <c r="H371" s="351">
        <f t="shared" ref="H371:H427" si="79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>IF(ISERROR(I371-K371),"",I371-K371)</f>
        <v>0</v>
      </c>
      <c r="N371" s="129">
        <f>SUM(O371:U371)</f>
        <v>0</v>
      </c>
      <c r="O371" s="346"/>
      <c r="P371" s="346"/>
      <c r="Q371" s="346"/>
      <c r="R371" s="346"/>
      <c r="S371" s="346"/>
      <c r="T371" s="346"/>
      <c r="U371" s="34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343" t="s">
        <v>425</v>
      </c>
      <c r="C372" s="183" t="s">
        <v>427</v>
      </c>
      <c r="D372" s="107">
        <v>5.03</v>
      </c>
      <c r="E372" s="107"/>
      <c r="F372" s="126"/>
      <c r="G372" s="127"/>
      <c r="H372" s="351">
        <f t="shared" si="79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6"/>
      <c r="P372" s="346"/>
      <c r="Q372" s="346"/>
      <c r="R372" s="346"/>
      <c r="S372" s="346"/>
      <c r="T372" s="346"/>
      <c r="U372" s="34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343" t="s">
        <v>206</v>
      </c>
      <c r="C373" s="125" t="s">
        <v>186</v>
      </c>
      <c r="D373" s="107">
        <v>5.03</v>
      </c>
      <c r="E373" s="107"/>
      <c r="F373" s="126"/>
      <c r="G373" s="127"/>
      <c r="H373" s="351">
        <f t="shared" si="79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80">IF(ISERROR(I373-K373),"",I373-K373)</f>
        <v>0</v>
      </c>
      <c r="N373" s="129">
        <f>SUM(O373:U373)</f>
        <v>0</v>
      </c>
      <c r="O373" s="346"/>
      <c r="P373" s="346"/>
      <c r="Q373" s="346"/>
      <c r="R373" s="346"/>
      <c r="S373" s="346"/>
      <c r="T373" s="346"/>
      <c r="U373" s="34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343" t="s">
        <v>206</v>
      </c>
      <c r="C374" s="125" t="s">
        <v>203</v>
      </c>
      <c r="D374" s="107">
        <v>5.03</v>
      </c>
      <c r="E374" s="107"/>
      <c r="F374" s="126"/>
      <c r="G374" s="127"/>
      <c r="H374" s="351">
        <f t="shared" si="79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80"/>
        <v>0</v>
      </c>
      <c r="N374" s="129">
        <f>SUM(O374:U374)</f>
        <v>0</v>
      </c>
      <c r="O374" s="346"/>
      <c r="P374" s="346"/>
      <c r="Q374" s="346"/>
      <c r="R374" s="346"/>
      <c r="S374" s="346"/>
      <c r="T374" s="346"/>
      <c r="U374" s="34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343" t="s">
        <v>206</v>
      </c>
      <c r="C375" s="125" t="s">
        <v>207</v>
      </c>
      <c r="D375" s="107">
        <v>5.03</v>
      </c>
      <c r="E375" s="107"/>
      <c r="F375" s="126"/>
      <c r="G375" s="127"/>
      <c r="H375" s="351">
        <f t="shared" si="79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80"/>
        <v>0</v>
      </c>
      <c r="N375" s="129">
        <f>SUM(O375:U375)</f>
        <v>0</v>
      </c>
      <c r="O375" s="346"/>
      <c r="P375" s="346"/>
      <c r="Q375" s="346"/>
      <c r="R375" s="346"/>
      <c r="S375" s="346"/>
      <c r="T375" s="346"/>
      <c r="U375" s="34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343" t="s">
        <v>414</v>
      </c>
      <c r="C376" s="183" t="s">
        <v>415</v>
      </c>
      <c r="D376" s="107"/>
      <c r="E376" s="107"/>
      <c r="F376" s="126"/>
      <c r="G376" s="127"/>
      <c r="H376" s="351">
        <f t="shared" si="79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80"/>
        <v>0</v>
      </c>
      <c r="N376" s="129"/>
      <c r="O376" s="346"/>
      <c r="P376" s="346"/>
      <c r="Q376" s="346"/>
      <c r="R376" s="346"/>
      <c r="S376" s="346"/>
      <c r="T376" s="346"/>
      <c r="U376" s="34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343" t="s">
        <v>414</v>
      </c>
      <c r="C377" s="183" t="s">
        <v>416</v>
      </c>
      <c r="D377" s="107"/>
      <c r="E377" s="107"/>
      <c r="F377" s="126"/>
      <c r="G377" s="127"/>
      <c r="H377" s="351">
        <f t="shared" si="79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80"/>
        <v>0</v>
      </c>
      <c r="N377" s="129"/>
      <c r="O377" s="346"/>
      <c r="P377" s="346"/>
      <c r="Q377" s="346"/>
      <c r="R377" s="346"/>
      <c r="S377" s="346"/>
      <c r="T377" s="346"/>
      <c r="U377" s="34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343" t="s">
        <v>414</v>
      </c>
      <c r="C378" s="183" t="s">
        <v>61</v>
      </c>
      <c r="D378" s="107"/>
      <c r="E378" s="107"/>
      <c r="F378" s="126"/>
      <c r="G378" s="127"/>
      <c r="H378" s="351">
        <f t="shared" si="79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80"/>
        <v>0</v>
      </c>
      <c r="N378" s="129"/>
      <c r="O378" s="346"/>
      <c r="P378" s="346"/>
      <c r="Q378" s="346"/>
      <c r="R378" s="346"/>
      <c r="S378" s="346"/>
      <c r="T378" s="346"/>
      <c r="U378" s="34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343" t="s">
        <v>208</v>
      </c>
      <c r="C379" s="125" t="s">
        <v>179</v>
      </c>
      <c r="D379" s="107">
        <v>5.08</v>
      </c>
      <c r="E379" s="107"/>
      <c r="F379" s="126"/>
      <c r="G379" s="127"/>
      <c r="H379" s="351">
        <f t="shared" si="79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80"/>
        <v>0</v>
      </c>
      <c r="N379" s="129">
        <f t="shared" ref="N379:N394" si="81">SUM(O379:U379)</f>
        <v>0</v>
      </c>
      <c r="O379" s="346"/>
      <c r="P379" s="346"/>
      <c r="Q379" s="346"/>
      <c r="R379" s="346"/>
      <c r="S379" s="346"/>
      <c r="T379" s="346"/>
      <c r="U379" s="346"/>
      <c r="V379" s="131">
        <f t="shared" ref="V379:V390" si="82">SUM(X379:AA379)</f>
        <v>0</v>
      </c>
      <c r="W379" s="132" t="str">
        <f t="shared" ref="W379:W390" si="83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343" t="s">
        <v>208</v>
      </c>
      <c r="C380" s="125" t="s">
        <v>204</v>
      </c>
      <c r="D380" s="107">
        <v>5.08</v>
      </c>
      <c r="E380" s="107"/>
      <c r="F380" s="126"/>
      <c r="G380" s="127"/>
      <c r="H380" s="351">
        <f t="shared" si="79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80"/>
        <v>0</v>
      </c>
      <c r="N380" s="129">
        <f t="shared" si="81"/>
        <v>0</v>
      </c>
      <c r="O380" s="346"/>
      <c r="P380" s="346"/>
      <c r="Q380" s="346"/>
      <c r="R380" s="346"/>
      <c r="S380" s="346"/>
      <c r="T380" s="346"/>
      <c r="U380" s="346"/>
      <c r="V380" s="131">
        <f t="shared" si="82"/>
        <v>0</v>
      </c>
      <c r="W380" s="132" t="str">
        <f t="shared" si="83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343" t="s">
        <v>208</v>
      </c>
      <c r="C381" s="125" t="s">
        <v>205</v>
      </c>
      <c r="D381" s="107">
        <v>5.08</v>
      </c>
      <c r="E381" s="107"/>
      <c r="F381" s="126"/>
      <c r="G381" s="127"/>
      <c r="H381" s="351">
        <f t="shared" si="79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80"/>
        <v>0</v>
      </c>
      <c r="N381" s="129">
        <f t="shared" si="81"/>
        <v>0</v>
      </c>
      <c r="O381" s="346"/>
      <c r="P381" s="346"/>
      <c r="Q381" s="346"/>
      <c r="R381" s="346"/>
      <c r="S381" s="346"/>
      <c r="T381" s="346"/>
      <c r="U381" s="346"/>
      <c r="V381" s="131">
        <f t="shared" si="82"/>
        <v>0</v>
      </c>
      <c r="W381" s="132" t="str">
        <f t="shared" si="83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343" t="s">
        <v>208</v>
      </c>
      <c r="C382" s="125" t="s">
        <v>186</v>
      </c>
      <c r="D382" s="107">
        <v>5.08</v>
      </c>
      <c r="E382" s="107"/>
      <c r="F382" s="126"/>
      <c r="G382" s="127"/>
      <c r="H382" s="351">
        <f t="shared" si="79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80"/>
        <v>0</v>
      </c>
      <c r="N382" s="129">
        <f t="shared" si="81"/>
        <v>0</v>
      </c>
      <c r="O382" s="346"/>
      <c r="P382" s="346"/>
      <c r="Q382" s="346"/>
      <c r="R382" s="346"/>
      <c r="S382" s="346"/>
      <c r="T382" s="346"/>
      <c r="U382" s="346"/>
      <c r="V382" s="131">
        <f t="shared" si="82"/>
        <v>0</v>
      </c>
      <c r="W382" s="132" t="str">
        <f t="shared" si="83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343" t="s">
        <v>208</v>
      </c>
      <c r="C383" s="125" t="s">
        <v>203</v>
      </c>
      <c r="D383" s="107">
        <v>5.08</v>
      </c>
      <c r="E383" s="107"/>
      <c r="F383" s="126"/>
      <c r="G383" s="127"/>
      <c r="H383" s="351">
        <f t="shared" si="79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80"/>
        <v>0</v>
      </c>
      <c r="N383" s="129">
        <f t="shared" si="81"/>
        <v>0</v>
      </c>
      <c r="O383" s="346"/>
      <c r="P383" s="346"/>
      <c r="Q383" s="346"/>
      <c r="R383" s="346"/>
      <c r="S383" s="346"/>
      <c r="T383" s="346"/>
      <c r="U383" s="346"/>
      <c r="V383" s="131">
        <f t="shared" si="82"/>
        <v>0</v>
      </c>
      <c r="W383" s="132" t="str">
        <f t="shared" si="83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343" t="s">
        <v>208</v>
      </c>
      <c r="C384" s="125" t="s">
        <v>199</v>
      </c>
      <c r="D384" s="107">
        <v>5.08</v>
      </c>
      <c r="E384" s="107"/>
      <c r="F384" s="126"/>
      <c r="G384" s="127"/>
      <c r="H384" s="351">
        <f t="shared" si="79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80"/>
        <v>0</v>
      </c>
      <c r="N384" s="129">
        <f t="shared" si="81"/>
        <v>0</v>
      </c>
      <c r="O384" s="342"/>
      <c r="P384" s="342"/>
      <c r="Q384" s="342"/>
      <c r="R384" s="342"/>
      <c r="S384" s="342"/>
      <c r="T384" s="342"/>
      <c r="U384" s="342"/>
      <c r="V384" s="131">
        <f t="shared" si="82"/>
        <v>0</v>
      </c>
      <c r="W384" s="132" t="str">
        <f t="shared" si="83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343" t="s">
        <v>208</v>
      </c>
      <c r="C385" s="125" t="s">
        <v>187</v>
      </c>
      <c r="D385" s="107">
        <v>5.08</v>
      </c>
      <c r="E385" s="107"/>
      <c r="F385" s="126"/>
      <c r="G385" s="127"/>
      <c r="H385" s="351">
        <f t="shared" si="79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80"/>
        <v>0</v>
      </c>
      <c r="N385" s="129">
        <f t="shared" si="81"/>
        <v>0</v>
      </c>
      <c r="O385" s="346"/>
      <c r="P385" s="346"/>
      <c r="Q385" s="346"/>
      <c r="R385" s="346"/>
      <c r="S385" s="346"/>
      <c r="T385" s="346"/>
      <c r="U385" s="346"/>
      <c r="V385" s="131">
        <f t="shared" si="82"/>
        <v>0</v>
      </c>
      <c r="W385" s="132" t="str">
        <f t="shared" si="83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343" t="s">
        <v>208</v>
      </c>
      <c r="C386" s="125" t="s">
        <v>207</v>
      </c>
      <c r="D386" s="107">
        <v>5.08</v>
      </c>
      <c r="E386" s="107"/>
      <c r="F386" s="126"/>
      <c r="G386" s="127"/>
      <c r="H386" s="351">
        <f t="shared" si="79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80"/>
        <v>0</v>
      </c>
      <c r="N386" s="129">
        <f t="shared" si="81"/>
        <v>0</v>
      </c>
      <c r="O386" s="342"/>
      <c r="P386" s="342"/>
      <c r="Q386" s="342"/>
      <c r="R386" s="342"/>
      <c r="S386" s="342"/>
      <c r="T386" s="342"/>
      <c r="U386" s="342"/>
      <c r="V386" s="131">
        <f t="shared" si="82"/>
        <v>0</v>
      </c>
      <c r="W386" s="132" t="str">
        <f t="shared" si="83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343" t="s">
        <v>209</v>
      </c>
      <c r="C387" s="125" t="s">
        <v>194</v>
      </c>
      <c r="D387" s="107">
        <v>5.03</v>
      </c>
      <c r="E387" s="107"/>
      <c r="F387" s="126"/>
      <c r="G387" s="127"/>
      <c r="H387" s="351">
        <f t="shared" si="79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80"/>
        <v>0</v>
      </c>
      <c r="N387" s="129">
        <f t="shared" si="81"/>
        <v>0</v>
      </c>
      <c r="O387" s="346"/>
      <c r="P387" s="346"/>
      <c r="Q387" s="346"/>
      <c r="R387" s="346"/>
      <c r="S387" s="346"/>
      <c r="T387" s="346"/>
      <c r="U387" s="346"/>
      <c r="V387" s="131">
        <f t="shared" si="82"/>
        <v>0</v>
      </c>
      <c r="W387" s="132" t="str">
        <f t="shared" si="83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343" t="s">
        <v>209</v>
      </c>
      <c r="C388" s="125" t="s">
        <v>179</v>
      </c>
      <c r="D388" s="107">
        <v>5.03</v>
      </c>
      <c r="E388" s="107"/>
      <c r="F388" s="126"/>
      <c r="G388" s="127"/>
      <c r="H388" s="351">
        <f t="shared" si="79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80"/>
        <v>0</v>
      </c>
      <c r="N388" s="129">
        <f t="shared" si="81"/>
        <v>0</v>
      </c>
      <c r="O388" s="346"/>
      <c r="P388" s="346"/>
      <c r="Q388" s="346"/>
      <c r="R388" s="346"/>
      <c r="S388" s="346"/>
      <c r="T388" s="346"/>
      <c r="U388" s="346"/>
      <c r="V388" s="131">
        <f t="shared" si="82"/>
        <v>0</v>
      </c>
      <c r="W388" s="132" t="str">
        <f t="shared" si="83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343" t="s">
        <v>209</v>
      </c>
      <c r="C389" s="125" t="s">
        <v>195</v>
      </c>
      <c r="D389" s="107">
        <v>5.03</v>
      </c>
      <c r="E389" s="107"/>
      <c r="F389" s="126"/>
      <c r="G389" s="127"/>
      <c r="H389" s="351">
        <f t="shared" si="79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80"/>
        <v>0</v>
      </c>
      <c r="N389" s="129">
        <f t="shared" si="81"/>
        <v>0</v>
      </c>
      <c r="O389" s="346"/>
      <c r="P389" s="346"/>
      <c r="Q389" s="346"/>
      <c r="R389" s="346"/>
      <c r="S389" s="346"/>
      <c r="T389" s="346"/>
      <c r="U389" s="346"/>
      <c r="V389" s="131">
        <f t="shared" si="82"/>
        <v>0</v>
      </c>
      <c r="W389" s="132" t="str">
        <f t="shared" si="83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343" t="s">
        <v>209</v>
      </c>
      <c r="C390" s="125" t="s">
        <v>204</v>
      </c>
      <c r="D390" s="107">
        <v>5.03</v>
      </c>
      <c r="E390" s="107"/>
      <c r="F390" s="126"/>
      <c r="G390" s="127"/>
      <c r="H390" s="351">
        <f t="shared" si="79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80"/>
        <v>0</v>
      </c>
      <c r="N390" s="129">
        <f t="shared" si="81"/>
        <v>0</v>
      </c>
      <c r="O390" s="346"/>
      <c r="P390" s="346"/>
      <c r="Q390" s="346"/>
      <c r="R390" s="346"/>
      <c r="S390" s="346"/>
      <c r="T390" s="346"/>
      <c r="U390" s="346"/>
      <c r="V390" s="131">
        <f t="shared" si="82"/>
        <v>0</v>
      </c>
      <c r="W390" s="132" t="str">
        <f t="shared" si="83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343" t="s">
        <v>382</v>
      </c>
      <c r="C391" s="183" t="s">
        <v>383</v>
      </c>
      <c r="D391" s="107">
        <v>5.03</v>
      </c>
      <c r="E391" s="107"/>
      <c r="F391" s="126"/>
      <c r="G391" s="127"/>
      <c r="H391" s="351">
        <f t="shared" si="79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80"/>
        <v>0</v>
      </c>
      <c r="N391" s="129">
        <f t="shared" si="81"/>
        <v>0</v>
      </c>
      <c r="O391" s="346"/>
      <c r="P391" s="346"/>
      <c r="Q391" s="346"/>
      <c r="R391" s="346"/>
      <c r="S391" s="346"/>
      <c r="T391" s="346"/>
      <c r="U391" s="34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343" t="s">
        <v>382</v>
      </c>
      <c r="C392" s="183" t="s">
        <v>384</v>
      </c>
      <c r="D392" s="107">
        <v>5.03</v>
      </c>
      <c r="E392" s="107"/>
      <c r="F392" s="126"/>
      <c r="G392" s="127"/>
      <c r="H392" s="351">
        <f t="shared" si="79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80"/>
        <v>0</v>
      </c>
      <c r="N392" s="129">
        <f t="shared" si="81"/>
        <v>0</v>
      </c>
      <c r="O392" s="346"/>
      <c r="P392" s="346"/>
      <c r="Q392" s="346"/>
      <c r="R392" s="346"/>
      <c r="S392" s="346"/>
      <c r="T392" s="346"/>
      <c r="U392" s="34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343" t="s">
        <v>382</v>
      </c>
      <c r="C393" s="183" t="s">
        <v>389</v>
      </c>
      <c r="D393" s="107">
        <v>5.03</v>
      </c>
      <c r="E393" s="107"/>
      <c r="F393" s="126"/>
      <c r="G393" s="127"/>
      <c r="H393" s="351">
        <f t="shared" si="79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80"/>
        <v>0</v>
      </c>
      <c r="N393" s="129">
        <f t="shared" si="81"/>
        <v>0</v>
      </c>
      <c r="O393" s="346"/>
      <c r="P393" s="346"/>
      <c r="Q393" s="346"/>
      <c r="R393" s="346"/>
      <c r="S393" s="346"/>
      <c r="T393" s="346"/>
      <c r="U393" s="34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343" t="s">
        <v>382</v>
      </c>
      <c r="C394" s="183" t="s">
        <v>391</v>
      </c>
      <c r="D394" s="107">
        <v>5.03</v>
      </c>
      <c r="E394" s="107"/>
      <c r="F394" s="126"/>
      <c r="G394" s="127"/>
      <c r="H394" s="351">
        <f t="shared" si="79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80"/>
        <v>0</v>
      </c>
      <c r="N394" s="129">
        <f t="shared" si="81"/>
        <v>0</v>
      </c>
      <c r="O394" s="346"/>
      <c r="P394" s="346"/>
      <c r="Q394" s="346"/>
      <c r="R394" s="346"/>
      <c r="S394" s="346"/>
      <c r="T394" s="346"/>
      <c r="U394" s="34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343" t="s">
        <v>418</v>
      </c>
      <c r="C395" s="183" t="s">
        <v>364</v>
      </c>
      <c r="D395" s="107">
        <v>5.03</v>
      </c>
      <c r="E395" s="107"/>
      <c r="F395" s="126"/>
      <c r="G395" s="127"/>
      <c r="H395" s="351">
        <f t="shared" si="79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80"/>
        <v>0</v>
      </c>
      <c r="N395" s="129"/>
      <c r="O395" s="346"/>
      <c r="P395" s="346"/>
      <c r="Q395" s="346"/>
      <c r="R395" s="346"/>
      <c r="S395" s="346"/>
      <c r="T395" s="346"/>
      <c r="U395" s="34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343" t="s">
        <v>418</v>
      </c>
      <c r="C396" s="183" t="s">
        <v>365</v>
      </c>
      <c r="D396" s="107">
        <v>5.03</v>
      </c>
      <c r="E396" s="107"/>
      <c r="F396" s="126"/>
      <c r="G396" s="127"/>
      <c r="H396" s="351">
        <f t="shared" si="79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80"/>
        <v>0</v>
      </c>
      <c r="N396" s="129"/>
      <c r="O396" s="346"/>
      <c r="P396" s="346"/>
      <c r="Q396" s="346"/>
      <c r="R396" s="346"/>
      <c r="S396" s="346"/>
      <c r="T396" s="346"/>
      <c r="U396" s="34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343" t="s">
        <v>418</v>
      </c>
      <c r="C397" s="183" t="s">
        <v>366</v>
      </c>
      <c r="D397" s="107">
        <v>5.03</v>
      </c>
      <c r="E397" s="107"/>
      <c r="F397" s="126"/>
      <c r="G397" s="127"/>
      <c r="H397" s="351">
        <f t="shared" si="79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80"/>
        <v>0</v>
      </c>
      <c r="N397" s="129"/>
      <c r="O397" s="346"/>
      <c r="P397" s="346"/>
      <c r="Q397" s="346"/>
      <c r="R397" s="346"/>
      <c r="S397" s="346"/>
      <c r="T397" s="346"/>
      <c r="U397" s="34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343" t="s">
        <v>418</v>
      </c>
      <c r="C398" s="183" t="s">
        <v>367</v>
      </c>
      <c r="D398" s="107">
        <v>5.03</v>
      </c>
      <c r="E398" s="107"/>
      <c r="F398" s="126"/>
      <c r="G398" s="127"/>
      <c r="H398" s="351">
        <f t="shared" si="79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80"/>
        <v>0</v>
      </c>
      <c r="N398" s="129"/>
      <c r="O398" s="346"/>
      <c r="P398" s="346"/>
      <c r="Q398" s="346"/>
      <c r="R398" s="346"/>
      <c r="S398" s="346"/>
      <c r="T398" s="346"/>
      <c r="U398" s="34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26"/>
      <c r="G399" s="127"/>
      <c r="H399" s="351">
        <f t="shared" si="79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80"/>
        <v>0</v>
      </c>
      <c r="N399" s="129">
        <f t="shared" ref="N399:N408" si="84">SUM(O399:U399)</f>
        <v>0</v>
      </c>
      <c r="O399" s="342"/>
      <c r="P399" s="342"/>
      <c r="Q399" s="342"/>
      <c r="R399" s="342"/>
      <c r="S399" s="342"/>
      <c r="T399" s="342"/>
      <c r="U399" s="342"/>
      <c r="V399" s="131">
        <f t="shared" ref="V399:V408" si="85">SUM(X399:AA399)</f>
        <v>0</v>
      </c>
      <c r="W399" s="132" t="str">
        <f t="shared" ref="W399:W408" si="86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26"/>
      <c r="G400" s="127"/>
      <c r="H400" s="351">
        <f t="shared" si="79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80"/>
        <v>0</v>
      </c>
      <c r="N400" s="129">
        <f t="shared" si="84"/>
        <v>0</v>
      </c>
      <c r="O400" s="342"/>
      <c r="P400" s="342"/>
      <c r="Q400" s="342"/>
      <c r="R400" s="342"/>
      <c r="S400" s="342"/>
      <c r="T400" s="342"/>
      <c r="U400" s="342"/>
      <c r="V400" s="131">
        <f t="shared" si="85"/>
        <v>0</v>
      </c>
      <c r="W400" s="132" t="str">
        <f t="shared" si="86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26"/>
      <c r="G401" s="127"/>
      <c r="H401" s="351">
        <f t="shared" si="79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80"/>
        <v>0</v>
      </c>
      <c r="N401" s="129">
        <f t="shared" si="84"/>
        <v>0</v>
      </c>
      <c r="O401" s="342"/>
      <c r="P401" s="342"/>
      <c r="Q401" s="342"/>
      <c r="R401" s="342"/>
      <c r="S401" s="342"/>
      <c r="T401" s="342"/>
      <c r="U401" s="342"/>
      <c r="V401" s="131">
        <f t="shared" si="85"/>
        <v>0</v>
      </c>
      <c r="W401" s="132" t="str">
        <f t="shared" si="86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26"/>
      <c r="G402" s="127"/>
      <c r="H402" s="351">
        <f t="shared" si="79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80"/>
        <v>0</v>
      </c>
      <c r="N402" s="129">
        <f t="shared" si="84"/>
        <v>0</v>
      </c>
      <c r="O402" s="342"/>
      <c r="P402" s="342"/>
      <c r="Q402" s="342"/>
      <c r="R402" s="342"/>
      <c r="S402" s="342"/>
      <c r="T402" s="342"/>
      <c r="U402" s="342"/>
      <c r="V402" s="131">
        <f t="shared" si="85"/>
        <v>0</v>
      </c>
      <c r="W402" s="132" t="str">
        <f t="shared" si="86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26"/>
      <c r="G403" s="127"/>
      <c r="H403" s="351">
        <f t="shared" si="79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80"/>
        <v>0</v>
      </c>
      <c r="N403" s="129">
        <f t="shared" si="84"/>
        <v>0</v>
      </c>
      <c r="O403" s="342"/>
      <c r="P403" s="342"/>
      <c r="Q403" s="342"/>
      <c r="R403" s="342"/>
      <c r="S403" s="342"/>
      <c r="T403" s="342"/>
      <c r="U403" s="342"/>
      <c r="V403" s="131">
        <f t="shared" si="85"/>
        <v>0</v>
      </c>
      <c r="W403" s="132" t="str">
        <f t="shared" si="86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26"/>
      <c r="G404" s="127"/>
      <c r="H404" s="351">
        <f t="shared" si="79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80"/>
        <v>0</v>
      </c>
      <c r="N404" s="129">
        <f t="shared" si="84"/>
        <v>0</v>
      </c>
      <c r="O404" s="342"/>
      <c r="P404" s="342"/>
      <c r="Q404" s="342"/>
      <c r="R404" s="342"/>
      <c r="S404" s="342"/>
      <c r="T404" s="342"/>
      <c r="U404" s="342"/>
      <c r="V404" s="131">
        <f t="shared" si="85"/>
        <v>0</v>
      </c>
      <c r="W404" s="132" t="str">
        <f t="shared" si="86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26"/>
      <c r="G405" s="127"/>
      <c r="H405" s="351">
        <f t="shared" si="79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80"/>
        <v>0</v>
      </c>
      <c r="N405" s="129">
        <f t="shared" si="84"/>
        <v>0</v>
      </c>
      <c r="O405" s="342"/>
      <c r="P405" s="342"/>
      <c r="Q405" s="342"/>
      <c r="R405" s="342"/>
      <c r="S405" s="342"/>
      <c r="T405" s="342"/>
      <c r="U405" s="342"/>
      <c r="V405" s="131">
        <f t="shared" si="85"/>
        <v>0</v>
      </c>
      <c r="W405" s="132" t="str">
        <f t="shared" si="86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26"/>
      <c r="G406" s="127"/>
      <c r="H406" s="351">
        <f t="shared" si="79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80"/>
        <v>0</v>
      </c>
      <c r="N406" s="129">
        <f t="shared" si="84"/>
        <v>0</v>
      </c>
      <c r="O406" s="342"/>
      <c r="P406" s="342"/>
      <c r="Q406" s="342"/>
      <c r="R406" s="342"/>
      <c r="S406" s="342"/>
      <c r="T406" s="342"/>
      <c r="U406" s="342"/>
      <c r="V406" s="131">
        <f t="shared" si="85"/>
        <v>0</v>
      </c>
      <c r="W406" s="132" t="str">
        <f t="shared" si="86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26"/>
      <c r="G407" s="127"/>
      <c r="H407" s="351">
        <f t="shared" si="79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80"/>
        <v>0</v>
      </c>
      <c r="N407" s="129">
        <f t="shared" si="84"/>
        <v>0</v>
      </c>
      <c r="O407" s="342"/>
      <c r="P407" s="342"/>
      <c r="Q407" s="342"/>
      <c r="R407" s="342"/>
      <c r="S407" s="342"/>
      <c r="T407" s="342"/>
      <c r="U407" s="342"/>
      <c r="V407" s="131">
        <f t="shared" si="85"/>
        <v>0</v>
      </c>
      <c r="W407" s="132" t="str">
        <f t="shared" si="86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26"/>
      <c r="G408" s="127"/>
      <c r="H408" s="351">
        <f t="shared" si="79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80"/>
        <v>0</v>
      </c>
      <c r="N408" s="129">
        <f t="shared" si="84"/>
        <v>0</v>
      </c>
      <c r="O408" s="342"/>
      <c r="P408" s="342"/>
      <c r="Q408" s="342"/>
      <c r="R408" s="342"/>
      <c r="S408" s="342"/>
      <c r="T408" s="342"/>
      <c r="U408" s="342"/>
      <c r="V408" s="131">
        <f t="shared" si="85"/>
        <v>0</v>
      </c>
      <c r="W408" s="132" t="str">
        <f t="shared" si="86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26"/>
      <c r="G409" s="127"/>
      <c r="H409" s="351">
        <f t="shared" si="79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2"/>
      <c r="P409" s="342"/>
      <c r="Q409" s="342"/>
      <c r="R409" s="342"/>
      <c r="S409" s="342"/>
      <c r="T409" s="342"/>
      <c r="U409" s="3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26"/>
      <c r="G410" s="127"/>
      <c r="H410" s="351">
        <f t="shared" si="79"/>
        <v>0</v>
      </c>
      <c r="I410" s="128"/>
      <c r="J410" s="129"/>
      <c r="K410" s="130"/>
      <c r="L410" s="128">
        <v>50</v>
      </c>
      <c r="M410" s="108"/>
      <c r="N410" s="129"/>
      <c r="O410" s="342"/>
      <c r="P410" s="342"/>
      <c r="Q410" s="342"/>
      <c r="R410" s="342"/>
      <c r="S410" s="342"/>
      <c r="T410" s="342"/>
      <c r="U410" s="3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26"/>
      <c r="G411" s="127"/>
      <c r="H411" s="351">
        <f t="shared" si="79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2"/>
      <c r="P411" s="342"/>
      <c r="Q411" s="342"/>
      <c r="R411" s="342"/>
      <c r="S411" s="342"/>
      <c r="T411" s="342"/>
      <c r="U411" s="3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26"/>
      <c r="G412" s="127"/>
      <c r="H412" s="351">
        <f t="shared" si="79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2"/>
      <c r="P412" s="342"/>
      <c r="Q412" s="342"/>
      <c r="R412" s="342"/>
      <c r="S412" s="342"/>
      <c r="T412" s="342"/>
      <c r="U412" s="3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26"/>
      <c r="G413" s="127"/>
      <c r="H413" s="351">
        <f t="shared" si="79"/>
        <v>0</v>
      </c>
      <c r="I413" s="128"/>
      <c r="J413" s="129"/>
      <c r="K413" s="130"/>
      <c r="L413" s="128"/>
      <c r="M413" s="108"/>
      <c r="N413" s="129"/>
      <c r="O413" s="342"/>
      <c r="P413" s="342"/>
      <c r="Q413" s="342"/>
      <c r="R413" s="342"/>
      <c r="S413" s="342"/>
      <c r="T413" s="342"/>
      <c r="U413" s="3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26"/>
      <c r="G414" s="127"/>
      <c r="H414" s="351">
        <f t="shared" si="79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87">IF(ISERROR(I414-K414),"",I414-K414)</f>
        <v/>
      </c>
      <c r="N414" s="129">
        <f>SUM(O414:U414)</f>
        <v>0</v>
      </c>
      <c r="O414" s="342"/>
      <c r="P414" s="342"/>
      <c r="Q414" s="342"/>
      <c r="R414" s="342"/>
      <c r="S414" s="342"/>
      <c r="T414" s="342"/>
      <c r="U414" s="3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26"/>
      <c r="G415" s="127"/>
      <c r="H415" s="351">
        <f t="shared" si="79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87"/>
        <v/>
      </c>
      <c r="N415" s="129">
        <f>SUM(O415:U415)</f>
        <v>0</v>
      </c>
      <c r="O415" s="342"/>
      <c r="P415" s="342"/>
      <c r="Q415" s="342"/>
      <c r="R415" s="342"/>
      <c r="S415" s="342"/>
      <c r="T415" s="342"/>
      <c r="U415" s="3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26"/>
      <c r="G416" s="127"/>
      <c r="H416" s="351">
        <f t="shared" si="79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87"/>
        <v/>
      </c>
      <c r="N416" s="129">
        <f>SUM(O416:U416)</f>
        <v>0</v>
      </c>
      <c r="O416" s="342"/>
      <c r="P416" s="342"/>
      <c r="Q416" s="342"/>
      <c r="R416" s="342"/>
      <c r="S416" s="342"/>
      <c r="T416" s="342"/>
      <c r="U416" s="3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26"/>
      <c r="G417" s="127"/>
      <c r="H417" s="351">
        <f t="shared" si="79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87"/>
        <v/>
      </c>
      <c r="N417" s="129">
        <f>SUM(O417:U417)</f>
        <v>0</v>
      </c>
      <c r="O417" s="342"/>
      <c r="P417" s="342"/>
      <c r="Q417" s="342"/>
      <c r="R417" s="342"/>
      <c r="S417" s="342"/>
      <c r="T417" s="342"/>
      <c r="U417" s="3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26"/>
      <c r="G418" s="127"/>
      <c r="H418" s="351">
        <f t="shared" si="79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87"/>
        <v>0</v>
      </c>
      <c r="N418" s="129"/>
      <c r="O418" s="342"/>
      <c r="P418" s="342"/>
      <c r="Q418" s="342"/>
      <c r="R418" s="342"/>
      <c r="S418" s="342"/>
      <c r="T418" s="342"/>
      <c r="U418" s="3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26"/>
      <c r="G419" s="127"/>
      <c r="H419" s="351">
        <f t="shared" si="79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87"/>
        <v>0</v>
      </c>
      <c r="N419" s="129"/>
      <c r="O419" s="342"/>
      <c r="P419" s="342"/>
      <c r="Q419" s="342"/>
      <c r="R419" s="342"/>
      <c r="S419" s="342"/>
      <c r="T419" s="342"/>
      <c r="U419" s="3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26"/>
      <c r="G420" s="127"/>
      <c r="H420" s="351">
        <f t="shared" si="79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87"/>
        <v>0</v>
      </c>
      <c r="N420" s="129"/>
      <c r="O420" s="342"/>
      <c r="P420" s="342"/>
      <c r="Q420" s="342"/>
      <c r="R420" s="342"/>
      <c r="S420" s="342"/>
      <c r="T420" s="342"/>
      <c r="U420" s="3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26"/>
      <c r="G421" s="127"/>
      <c r="H421" s="351">
        <f t="shared" si="79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87"/>
        <v>0</v>
      </c>
      <c r="N421" s="129"/>
      <c r="O421" s="342"/>
      <c r="P421" s="342"/>
      <c r="Q421" s="342"/>
      <c r="R421" s="342"/>
      <c r="S421" s="342"/>
      <c r="T421" s="342"/>
      <c r="U421" s="3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26"/>
      <c r="G422" s="127"/>
      <c r="H422" s="351">
        <f t="shared" si="79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87"/>
        <v>0</v>
      </c>
      <c r="N422" s="129"/>
      <c r="O422" s="342"/>
      <c r="P422" s="342"/>
      <c r="Q422" s="342"/>
      <c r="R422" s="342"/>
      <c r="S422" s="342"/>
      <c r="T422" s="342"/>
      <c r="U422" s="3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26"/>
      <c r="G423" s="127"/>
      <c r="H423" s="351">
        <f t="shared" si="79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87"/>
        <v>0</v>
      </c>
      <c r="N423" s="129"/>
      <c r="O423" s="342"/>
      <c r="P423" s="342"/>
      <c r="Q423" s="342"/>
      <c r="R423" s="342"/>
      <c r="S423" s="342"/>
      <c r="T423" s="342"/>
      <c r="U423" s="3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26"/>
      <c r="G424" s="127"/>
      <c r="H424" s="351">
        <f t="shared" si="79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87"/>
        <v>0</v>
      </c>
      <c r="N424" s="129"/>
      <c r="O424" s="342"/>
      <c r="P424" s="342"/>
      <c r="Q424" s="342"/>
      <c r="R424" s="342"/>
      <c r="S424" s="342"/>
      <c r="T424" s="342"/>
      <c r="U424" s="3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26"/>
      <c r="G425" s="127"/>
      <c r="H425" s="351">
        <f t="shared" si="79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87"/>
        <v>0</v>
      </c>
      <c r="N425" s="129"/>
      <c r="O425" s="342"/>
      <c r="P425" s="342"/>
      <c r="Q425" s="342"/>
      <c r="R425" s="342"/>
      <c r="S425" s="342"/>
      <c r="T425" s="342"/>
      <c r="U425" s="3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26"/>
      <c r="G426" s="127"/>
      <c r="H426" s="351">
        <f t="shared" si="79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87"/>
        <v>0</v>
      </c>
      <c r="N426" s="129"/>
      <c r="O426" s="342"/>
      <c r="P426" s="342"/>
      <c r="Q426" s="342"/>
      <c r="R426" s="342"/>
      <c r="S426" s="342"/>
      <c r="T426" s="342"/>
      <c r="U426" s="3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26"/>
      <c r="G427" s="127"/>
      <c r="H427" s="351">
        <f t="shared" si="79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87"/>
        <v>0</v>
      </c>
      <c r="N427" s="129"/>
      <c r="O427" s="342"/>
      <c r="P427" s="342"/>
      <c r="Q427" s="342"/>
      <c r="R427" s="342"/>
      <c r="S427" s="342"/>
      <c r="T427" s="342"/>
      <c r="U427" s="3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35" t="s">
        <v>216</v>
      </c>
      <c r="B428" s="435"/>
      <c r="C428" s="349" t="s">
        <v>202</v>
      </c>
      <c r="D428" s="141"/>
      <c r="E428" s="141"/>
      <c r="F428" s="142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88">SUM(M371:M427)</f>
        <v>0</v>
      </c>
      <c r="N428" s="144">
        <f t="shared" si="88"/>
        <v>0</v>
      </c>
      <c r="O428" s="146">
        <f t="shared" si="88"/>
        <v>0</v>
      </c>
      <c r="P428" s="146">
        <f t="shared" si="88"/>
        <v>0</v>
      </c>
      <c r="Q428" s="146">
        <f t="shared" si="88"/>
        <v>0</v>
      </c>
      <c r="R428" s="146">
        <f t="shared" si="88"/>
        <v>0</v>
      </c>
      <c r="S428" s="146">
        <f t="shared" si="88"/>
        <v>0</v>
      </c>
      <c r="T428" s="146">
        <f t="shared" si="88"/>
        <v>0</v>
      </c>
      <c r="U428" s="146">
        <f t="shared" si="88"/>
        <v>0</v>
      </c>
      <c r="V428" s="147">
        <f t="shared" si="88"/>
        <v>0</v>
      </c>
      <c r="W428" s="132" t="str">
        <f t="shared" ref="W428:W435" si="89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343" t="s">
        <v>217</v>
      </c>
      <c r="C429" s="125" t="s">
        <v>179</v>
      </c>
      <c r="D429" s="107">
        <v>5.03</v>
      </c>
      <c r="E429" s="107"/>
      <c r="F429" s="126"/>
      <c r="G429" s="127"/>
      <c r="H429" s="351">
        <f t="shared" ref="H429:H462" si="90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91">IF(ISERROR(I429-K429),"",I429-K429)</f>
        <v>0</v>
      </c>
      <c r="N429" s="129">
        <f t="shared" ref="N429:N436" si="92">SUM(O429:U429)</f>
        <v>0</v>
      </c>
      <c r="O429" s="342"/>
      <c r="P429" s="342"/>
      <c r="Q429" s="342"/>
      <c r="R429" s="342"/>
      <c r="S429" s="342"/>
      <c r="T429" s="342"/>
      <c r="U429" s="342"/>
      <c r="V429" s="131">
        <f t="shared" ref="V429:V435" si="93">SUM(X429:AA429)</f>
        <v>0</v>
      </c>
      <c r="W429" s="132" t="str">
        <f t="shared" si="89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343" t="s">
        <v>217</v>
      </c>
      <c r="C430" s="125" t="s">
        <v>186</v>
      </c>
      <c r="D430" s="107">
        <v>5.03</v>
      </c>
      <c r="E430" s="107"/>
      <c r="F430" s="126"/>
      <c r="G430" s="127"/>
      <c r="H430" s="351">
        <f t="shared" si="90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91"/>
        <v>0</v>
      </c>
      <c r="N430" s="129">
        <f t="shared" si="92"/>
        <v>0</v>
      </c>
      <c r="O430" s="342"/>
      <c r="P430" s="342"/>
      <c r="Q430" s="342"/>
      <c r="R430" s="342"/>
      <c r="S430" s="342"/>
      <c r="T430" s="342"/>
      <c r="U430" s="342"/>
      <c r="V430" s="131">
        <f t="shared" si="93"/>
        <v>0</v>
      </c>
      <c r="W430" s="132" t="str">
        <f t="shared" si="89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343" t="s">
        <v>217</v>
      </c>
      <c r="C431" s="125" t="s">
        <v>204</v>
      </c>
      <c r="D431" s="107">
        <v>5.03</v>
      </c>
      <c r="E431" s="107"/>
      <c r="F431" s="126"/>
      <c r="G431" s="127"/>
      <c r="H431" s="351">
        <f t="shared" si="90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91"/>
        <v>0</v>
      </c>
      <c r="N431" s="129">
        <f t="shared" si="92"/>
        <v>0</v>
      </c>
      <c r="O431" s="342"/>
      <c r="P431" s="342"/>
      <c r="Q431" s="342"/>
      <c r="R431" s="342"/>
      <c r="S431" s="342"/>
      <c r="T431" s="342"/>
      <c r="U431" s="342"/>
      <c r="V431" s="131">
        <f t="shared" si="93"/>
        <v>0</v>
      </c>
      <c r="W431" s="132" t="str">
        <f t="shared" si="89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26"/>
      <c r="G432" s="127"/>
      <c r="H432" s="351">
        <f t="shared" si="90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91"/>
        <v>0</v>
      </c>
      <c r="N432" s="129">
        <f t="shared" si="92"/>
        <v>0</v>
      </c>
      <c r="O432" s="342"/>
      <c r="P432" s="342"/>
      <c r="Q432" s="342"/>
      <c r="R432" s="342"/>
      <c r="S432" s="342"/>
      <c r="T432" s="342"/>
      <c r="U432" s="342"/>
      <c r="V432" s="131">
        <f t="shared" si="93"/>
        <v>0</v>
      </c>
      <c r="W432" s="132" t="str">
        <f t="shared" si="89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26"/>
      <c r="G433" s="127"/>
      <c r="H433" s="351">
        <f t="shared" si="90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91"/>
        <v>0</v>
      </c>
      <c r="N433" s="129">
        <f t="shared" si="92"/>
        <v>0</v>
      </c>
      <c r="O433" s="342"/>
      <c r="P433" s="342"/>
      <c r="Q433" s="342"/>
      <c r="R433" s="342"/>
      <c r="S433" s="342"/>
      <c r="T433" s="342"/>
      <c r="U433" s="342"/>
      <c r="V433" s="131">
        <f t="shared" si="93"/>
        <v>0</v>
      </c>
      <c r="W433" s="132" t="str">
        <f t="shared" si="89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26"/>
      <c r="G434" s="127"/>
      <c r="H434" s="351">
        <f t="shared" si="90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91"/>
        <v>0</v>
      </c>
      <c r="N434" s="129">
        <f t="shared" si="92"/>
        <v>0</v>
      </c>
      <c r="O434" s="342"/>
      <c r="P434" s="342"/>
      <c r="Q434" s="342"/>
      <c r="R434" s="342"/>
      <c r="S434" s="342"/>
      <c r="T434" s="342"/>
      <c r="U434" s="342"/>
      <c r="V434" s="131">
        <f t="shared" si="93"/>
        <v>0</v>
      </c>
      <c r="W434" s="132" t="str">
        <f t="shared" si="89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26"/>
      <c r="G435" s="127"/>
      <c r="H435" s="351">
        <f t="shared" si="90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91"/>
        <v>0</v>
      </c>
      <c r="N435" s="129">
        <f t="shared" si="92"/>
        <v>0</v>
      </c>
      <c r="O435" s="342"/>
      <c r="P435" s="342"/>
      <c r="Q435" s="342"/>
      <c r="R435" s="342"/>
      <c r="S435" s="342"/>
      <c r="T435" s="342"/>
      <c r="U435" s="342"/>
      <c r="V435" s="131">
        <f t="shared" si="93"/>
        <v>0</v>
      </c>
      <c r="W435" s="132" t="str">
        <f t="shared" si="89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26"/>
      <c r="G436" s="127"/>
      <c r="H436" s="351">
        <f t="shared" si="90"/>
        <v>0</v>
      </c>
      <c r="I436" s="128"/>
      <c r="J436" s="129" t="str">
        <f t="array" ref="J436">IF(ISERROR(G436/I436),"",G436/I436)</f>
        <v/>
      </c>
      <c r="K436" s="130">
        <f t="array" ref="K436">IF(ISERROR(G436/L436),"",G436/L436)</f>
        <v>0</v>
      </c>
      <c r="L436" s="128">
        <v>9.3000000000000007</v>
      </c>
      <c r="M436" s="108">
        <f t="shared" si="91"/>
        <v>0</v>
      </c>
      <c r="N436" s="129">
        <f t="shared" si="92"/>
        <v>0</v>
      </c>
      <c r="O436" s="342"/>
      <c r="P436" s="342"/>
      <c r="Q436" s="342"/>
      <c r="R436" s="342"/>
      <c r="S436" s="342"/>
      <c r="T436" s="342"/>
      <c r="U436" s="3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26"/>
      <c r="G437" s="127"/>
      <c r="H437" s="351">
        <f t="shared" si="90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2"/>
      <c r="P437" s="342"/>
      <c r="Q437" s="342"/>
      <c r="R437" s="342"/>
      <c r="S437" s="342"/>
      <c r="T437" s="342"/>
      <c r="U437" s="342"/>
      <c r="V437" s="131">
        <f t="shared" ref="V437:V448" si="94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26"/>
      <c r="G438" s="127"/>
      <c r="H438" s="351">
        <f t="shared" si="90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2"/>
      <c r="P438" s="342"/>
      <c r="Q438" s="342"/>
      <c r="R438" s="342"/>
      <c r="S438" s="342"/>
      <c r="T438" s="342"/>
      <c r="U438" s="342"/>
      <c r="V438" s="131">
        <f t="shared" si="94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26"/>
      <c r="G439" s="127"/>
      <c r="H439" s="351">
        <f t="shared" si="90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2"/>
      <c r="P439" s="342"/>
      <c r="Q439" s="342"/>
      <c r="R439" s="342"/>
      <c r="S439" s="342"/>
      <c r="T439" s="342"/>
      <c r="U439" s="342"/>
      <c r="V439" s="131">
        <f t="shared" si="94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26"/>
      <c r="G440" s="127"/>
      <c r="H440" s="351">
        <f t="shared" si="90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2"/>
      <c r="P440" s="342"/>
      <c r="Q440" s="342"/>
      <c r="R440" s="342"/>
      <c r="S440" s="342"/>
      <c r="T440" s="342"/>
      <c r="U440" s="342"/>
      <c r="V440" s="131">
        <f t="shared" si="94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26"/>
      <c r="G441" s="127"/>
      <c r="H441" s="351">
        <f t="shared" si="90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2" si="95">IF(ISERROR(I441-K441),"",I441-K441)</f>
        <v>0</v>
      </c>
      <c r="N441" s="129">
        <f t="shared" ref="N441:N456" si="96">SUM(O441:U441)</f>
        <v>0</v>
      </c>
      <c r="O441" s="342"/>
      <c r="P441" s="342"/>
      <c r="Q441" s="342"/>
      <c r="R441" s="342"/>
      <c r="S441" s="342"/>
      <c r="T441" s="342"/>
      <c r="U441" s="342"/>
      <c r="V441" s="131">
        <f t="shared" si="94"/>
        <v>0</v>
      </c>
      <c r="W441" s="132" t="str">
        <f t="shared" ref="W441:W448" si="97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26"/>
      <c r="G442" s="127"/>
      <c r="H442" s="351">
        <f t="shared" si="90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95"/>
        <v/>
      </c>
      <c r="N442" s="129">
        <f t="shared" si="96"/>
        <v>0</v>
      </c>
      <c r="O442" s="342"/>
      <c r="P442" s="342"/>
      <c r="Q442" s="342"/>
      <c r="R442" s="342"/>
      <c r="S442" s="342"/>
      <c r="T442" s="342"/>
      <c r="U442" s="342"/>
      <c r="V442" s="131">
        <f t="shared" si="94"/>
        <v>0</v>
      </c>
      <c r="W442" s="132" t="str">
        <f t="shared" si="97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26"/>
      <c r="G443" s="127"/>
      <c r="H443" s="351">
        <f t="shared" si="90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95"/>
        <v/>
      </c>
      <c r="N443" s="129">
        <f t="shared" si="96"/>
        <v>0</v>
      </c>
      <c r="O443" s="342"/>
      <c r="P443" s="342"/>
      <c r="Q443" s="342"/>
      <c r="R443" s="342"/>
      <c r="S443" s="342"/>
      <c r="T443" s="342"/>
      <c r="U443" s="342"/>
      <c r="V443" s="131">
        <f t="shared" si="94"/>
        <v>0</v>
      </c>
      <c r="W443" s="132" t="str">
        <f t="shared" si="97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26"/>
      <c r="G444" s="127"/>
      <c r="H444" s="351">
        <f t="shared" si="90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95"/>
        <v/>
      </c>
      <c r="N444" s="129">
        <f t="shared" si="96"/>
        <v>0</v>
      </c>
      <c r="O444" s="342"/>
      <c r="P444" s="342"/>
      <c r="Q444" s="342"/>
      <c r="R444" s="342"/>
      <c r="S444" s="342"/>
      <c r="T444" s="342"/>
      <c r="U444" s="342"/>
      <c r="V444" s="131">
        <f t="shared" si="94"/>
        <v>0</v>
      </c>
      <c r="W444" s="132" t="str">
        <f t="shared" si="97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343" t="s">
        <v>222</v>
      </c>
      <c r="C445" s="125" t="s">
        <v>181</v>
      </c>
      <c r="D445" s="107">
        <v>9.36</v>
      </c>
      <c r="E445" s="107"/>
      <c r="F445" s="126"/>
      <c r="G445" s="127"/>
      <c r="H445" s="351">
        <f t="shared" si="90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95"/>
        <v>0</v>
      </c>
      <c r="N445" s="129">
        <f t="shared" si="96"/>
        <v>0</v>
      </c>
      <c r="O445" s="342"/>
      <c r="P445" s="342"/>
      <c r="Q445" s="342"/>
      <c r="R445" s="342"/>
      <c r="S445" s="342"/>
      <c r="T445" s="342"/>
      <c r="U445" s="342"/>
      <c r="V445" s="131">
        <f t="shared" si="94"/>
        <v>0</v>
      </c>
      <c r="W445" s="132" t="str">
        <f t="shared" si="97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343" t="s">
        <v>222</v>
      </c>
      <c r="C446" s="125" t="s">
        <v>179</v>
      </c>
      <c r="D446" s="107">
        <v>9.36</v>
      </c>
      <c r="E446" s="107"/>
      <c r="F446" s="126"/>
      <c r="G446" s="127"/>
      <c r="H446" s="351">
        <f t="shared" si="90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95"/>
        <v>0</v>
      </c>
      <c r="N446" s="129">
        <f t="shared" si="96"/>
        <v>0</v>
      </c>
      <c r="O446" s="342"/>
      <c r="P446" s="342"/>
      <c r="Q446" s="342"/>
      <c r="R446" s="342"/>
      <c r="S446" s="342"/>
      <c r="T446" s="342"/>
      <c r="U446" s="342"/>
      <c r="V446" s="131">
        <f t="shared" si="94"/>
        <v>0</v>
      </c>
      <c r="W446" s="132" t="str">
        <f t="shared" si="97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343" t="s">
        <v>222</v>
      </c>
      <c r="C447" s="125" t="s">
        <v>221</v>
      </c>
      <c r="D447" s="107">
        <v>9.36</v>
      </c>
      <c r="E447" s="107"/>
      <c r="F447" s="126"/>
      <c r="G447" s="127"/>
      <c r="H447" s="351">
        <f t="shared" si="90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95"/>
        <v>0</v>
      </c>
      <c r="N447" s="129">
        <f t="shared" si="96"/>
        <v>0</v>
      </c>
      <c r="O447" s="342"/>
      <c r="P447" s="342"/>
      <c r="Q447" s="342"/>
      <c r="R447" s="342"/>
      <c r="S447" s="342"/>
      <c r="T447" s="342"/>
      <c r="U447" s="342"/>
      <c r="V447" s="131">
        <f t="shared" si="94"/>
        <v>0</v>
      </c>
      <c r="W447" s="132" t="str">
        <f t="shared" si="97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343" t="s">
        <v>222</v>
      </c>
      <c r="C448" s="125" t="s">
        <v>186</v>
      </c>
      <c r="D448" s="107">
        <v>9.36</v>
      </c>
      <c r="E448" s="107"/>
      <c r="F448" s="126"/>
      <c r="G448" s="127"/>
      <c r="H448" s="351">
        <f t="shared" si="90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95"/>
        <v>0</v>
      </c>
      <c r="N448" s="129">
        <f t="shared" si="96"/>
        <v>0</v>
      </c>
      <c r="O448" s="342"/>
      <c r="P448" s="342"/>
      <c r="Q448" s="342"/>
      <c r="R448" s="342"/>
      <c r="S448" s="342"/>
      <c r="T448" s="342"/>
      <c r="U448" s="342"/>
      <c r="V448" s="131">
        <f t="shared" si="94"/>
        <v>0</v>
      </c>
      <c r="W448" s="132" t="str">
        <f t="shared" si="97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343" t="s">
        <v>393</v>
      </c>
      <c r="C449" s="183" t="s">
        <v>395</v>
      </c>
      <c r="D449" s="107">
        <v>5</v>
      </c>
      <c r="E449" s="107"/>
      <c r="F449" s="126"/>
      <c r="G449" s="127"/>
      <c r="H449" s="351">
        <f t="shared" si="90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95"/>
        <v>0</v>
      </c>
      <c r="N449" s="129">
        <f t="shared" si="96"/>
        <v>0</v>
      </c>
      <c r="O449" s="342"/>
      <c r="P449" s="342"/>
      <c r="Q449" s="342"/>
      <c r="R449" s="342"/>
      <c r="S449" s="342"/>
      <c r="T449" s="342"/>
      <c r="U449" s="3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343" t="s">
        <v>393</v>
      </c>
      <c r="C450" s="183" t="s">
        <v>402</v>
      </c>
      <c r="D450" s="107">
        <v>5</v>
      </c>
      <c r="E450" s="107"/>
      <c r="F450" s="126"/>
      <c r="G450" s="127"/>
      <c r="H450" s="351">
        <f t="shared" si="90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95"/>
        <v>0</v>
      </c>
      <c r="N450" s="129">
        <f t="shared" si="96"/>
        <v>0</v>
      </c>
      <c r="O450" s="342"/>
      <c r="P450" s="342"/>
      <c r="Q450" s="342"/>
      <c r="R450" s="342"/>
      <c r="S450" s="342"/>
      <c r="T450" s="342"/>
      <c r="U450" s="3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343" t="s">
        <v>404</v>
      </c>
      <c r="C451" s="183" t="s">
        <v>405</v>
      </c>
      <c r="D451" s="107">
        <v>5</v>
      </c>
      <c r="E451" s="107"/>
      <c r="F451" s="126"/>
      <c r="G451" s="127"/>
      <c r="H451" s="351">
        <f t="shared" si="90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95"/>
        <v>0</v>
      </c>
      <c r="N451" s="129">
        <f t="shared" si="96"/>
        <v>0</v>
      </c>
      <c r="O451" s="342"/>
      <c r="P451" s="342"/>
      <c r="Q451" s="342"/>
      <c r="R451" s="342"/>
      <c r="S451" s="342"/>
      <c r="T451" s="342"/>
      <c r="U451" s="3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343" t="s">
        <v>342</v>
      </c>
      <c r="C452" s="183" t="s">
        <v>372</v>
      </c>
      <c r="D452" s="107">
        <v>5</v>
      </c>
      <c r="E452" s="107"/>
      <c r="F452" s="126"/>
      <c r="G452" s="127"/>
      <c r="H452" s="351">
        <f t="shared" si="90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95"/>
        <v>0</v>
      </c>
      <c r="N452" s="129">
        <f t="shared" si="96"/>
        <v>0</v>
      </c>
      <c r="O452" s="342"/>
      <c r="P452" s="342"/>
      <c r="Q452" s="342"/>
      <c r="R452" s="342"/>
      <c r="S452" s="342"/>
      <c r="T452" s="342"/>
      <c r="U452" s="3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343" t="s">
        <v>343</v>
      </c>
      <c r="C453" s="125" t="s">
        <v>345</v>
      </c>
      <c r="D453" s="107">
        <v>5</v>
      </c>
      <c r="E453" s="107"/>
      <c r="F453" s="126"/>
      <c r="G453" s="127"/>
      <c r="H453" s="351">
        <f t="shared" si="90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95"/>
        <v>0</v>
      </c>
      <c r="N453" s="129">
        <f t="shared" si="96"/>
        <v>0</v>
      </c>
      <c r="O453" s="342"/>
      <c r="P453" s="342"/>
      <c r="Q453" s="342"/>
      <c r="R453" s="342"/>
      <c r="S453" s="342"/>
      <c r="T453" s="342"/>
      <c r="U453" s="3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343" t="s">
        <v>343</v>
      </c>
      <c r="C454" s="125" t="s">
        <v>347</v>
      </c>
      <c r="D454" s="107">
        <v>5</v>
      </c>
      <c r="E454" s="107"/>
      <c r="F454" s="126"/>
      <c r="G454" s="127"/>
      <c r="H454" s="351">
        <f t="shared" si="90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95"/>
        <v>0</v>
      </c>
      <c r="N454" s="129">
        <f t="shared" si="96"/>
        <v>0</v>
      </c>
      <c r="O454" s="342"/>
      <c r="P454" s="342"/>
      <c r="Q454" s="342"/>
      <c r="R454" s="342"/>
      <c r="S454" s="342"/>
      <c r="T454" s="342"/>
      <c r="U454" s="3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26"/>
      <c r="G455" s="127"/>
      <c r="H455" s="351">
        <f t="shared" si="90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95"/>
        <v>0</v>
      </c>
      <c r="N455" s="129">
        <f t="shared" si="96"/>
        <v>0</v>
      </c>
      <c r="O455" s="342"/>
      <c r="P455" s="342"/>
      <c r="Q455" s="342"/>
      <c r="R455" s="342"/>
      <c r="S455" s="342"/>
      <c r="T455" s="342"/>
      <c r="U455" s="3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26"/>
      <c r="G456" s="127"/>
      <c r="H456" s="351">
        <f t="shared" si="90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95"/>
        <v>0</v>
      </c>
      <c r="N456" s="129">
        <f t="shared" si="96"/>
        <v>0</v>
      </c>
      <c r="O456" s="342"/>
      <c r="P456" s="342"/>
      <c r="Q456" s="342"/>
      <c r="R456" s="342"/>
      <c r="S456" s="342"/>
      <c r="T456" s="342"/>
      <c r="U456" s="3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26"/>
      <c r="G457" s="127"/>
      <c r="H457" s="351">
        <f t="shared" si="90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95"/>
        <v>0</v>
      </c>
      <c r="N457" s="129"/>
      <c r="O457" s="342"/>
      <c r="P457" s="342"/>
      <c r="Q457" s="342"/>
      <c r="R457" s="342"/>
      <c r="S457" s="342"/>
      <c r="T457" s="342"/>
      <c r="U457" s="3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26"/>
      <c r="G458" s="127"/>
      <c r="H458" s="351">
        <f t="shared" si="90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95"/>
        <v>0</v>
      </c>
      <c r="N458" s="129"/>
      <c r="O458" s="342"/>
      <c r="P458" s="342"/>
      <c r="Q458" s="342"/>
      <c r="R458" s="342"/>
      <c r="S458" s="342"/>
      <c r="T458" s="342"/>
      <c r="U458" s="3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26"/>
      <c r="G459" s="127"/>
      <c r="H459" s="351">
        <f t="shared" si="90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95"/>
        <v>0</v>
      </c>
      <c r="N459" s="129"/>
      <c r="O459" s="342"/>
      <c r="P459" s="342"/>
      <c r="Q459" s="342"/>
      <c r="R459" s="342"/>
      <c r="S459" s="342"/>
      <c r="T459" s="342"/>
      <c r="U459" s="3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26"/>
      <c r="G460" s="127"/>
      <c r="H460" s="351">
        <f t="shared" si="90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95"/>
        <v>0</v>
      </c>
      <c r="N460" s="129">
        <f>SUM(O460:U460)</f>
        <v>0</v>
      </c>
      <c r="O460" s="342"/>
      <c r="P460" s="342"/>
      <c r="Q460" s="342"/>
      <c r="R460" s="342"/>
      <c r="S460" s="342"/>
      <c r="T460" s="342"/>
      <c r="U460" s="342"/>
      <c r="V460" s="131">
        <f>SUM(X460:AA460)</f>
        <v>0</v>
      </c>
      <c r="W460" s="132" t="str">
        <f t="shared" ref="W460:W484" si="98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26"/>
      <c r="G461" s="127"/>
      <c r="H461" s="351">
        <f t="shared" si="90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 t="shared" si="95"/>
        <v>0</v>
      </c>
      <c r="N461" s="129">
        <f>SUM(O461:U461)</f>
        <v>0</v>
      </c>
      <c r="O461" s="342"/>
      <c r="P461" s="342"/>
      <c r="Q461" s="342"/>
      <c r="R461" s="342"/>
      <c r="S461" s="342"/>
      <c r="T461" s="342"/>
      <c r="U461" s="342"/>
      <c r="V461" s="131">
        <f>SUM(X461:AA461)</f>
        <v>0</v>
      </c>
      <c r="W461" s="132" t="str">
        <f t="shared" si="98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51"/>
      <c r="G462" s="127"/>
      <c r="H462" s="351">
        <f t="shared" si="90"/>
        <v>0</v>
      </c>
      <c r="I462" s="128"/>
      <c r="J462" s="129" t="str">
        <f t="array" ref="J462">IF(ISERROR(G462/I462),"",G462/I462)</f>
        <v/>
      </c>
      <c r="K462" s="351">
        <f t="array" ref="K462">IF(ISERROR(G462/L462),"",G462/L462)</f>
        <v>0</v>
      </c>
      <c r="L462" s="128">
        <v>9</v>
      </c>
      <c r="M462" s="108">
        <f t="shared" si="95"/>
        <v>0</v>
      </c>
      <c r="N462" s="129">
        <f>SUM(O462:U462)</f>
        <v>0</v>
      </c>
      <c r="O462" s="342"/>
      <c r="P462" s="342"/>
      <c r="Q462" s="342"/>
      <c r="R462" s="342"/>
      <c r="S462" s="342"/>
      <c r="T462" s="342"/>
      <c r="U462" s="342"/>
      <c r="V462" s="131">
        <f>SUM(X462:AA462)</f>
        <v>0</v>
      </c>
      <c r="W462" s="132" t="str">
        <f t="shared" si="98"/>
        <v/>
      </c>
      <c r="X462" s="131"/>
      <c r="Y462" s="131"/>
      <c r="Z462" s="131"/>
      <c r="AA462" s="131"/>
    </row>
    <row r="463" spans="1:27" ht="20.100000000000001" hidden="1" customHeight="1">
      <c r="A463" s="427" t="s">
        <v>224</v>
      </c>
      <c r="B463" s="428"/>
      <c r="C463" s="349" t="s">
        <v>202</v>
      </c>
      <c r="D463" s="141"/>
      <c r="E463" s="141"/>
      <c r="F463" s="142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99">SUM(M429:M462)</f>
        <v>0</v>
      </c>
      <c r="N463" s="144">
        <f t="shared" si="99"/>
        <v>0</v>
      </c>
      <c r="O463" s="146">
        <f t="shared" si="99"/>
        <v>0</v>
      </c>
      <c r="P463" s="146">
        <f t="shared" si="99"/>
        <v>0</v>
      </c>
      <c r="Q463" s="146">
        <f t="shared" si="99"/>
        <v>0</v>
      </c>
      <c r="R463" s="146">
        <f t="shared" si="99"/>
        <v>0</v>
      </c>
      <c r="S463" s="146">
        <f t="shared" si="99"/>
        <v>0</v>
      </c>
      <c r="T463" s="146">
        <f t="shared" si="99"/>
        <v>0</v>
      </c>
      <c r="U463" s="146">
        <f t="shared" si="99"/>
        <v>0</v>
      </c>
      <c r="V463" s="147">
        <f t="shared" si="99"/>
        <v>0</v>
      </c>
      <c r="W463" s="132" t="str">
        <f t="shared" si="98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26"/>
      <c r="G464" s="127"/>
      <c r="H464" s="351">
        <f t="shared" ref="H464:H478" si="100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8" si="101">IF(ISERROR(I464-K464),"",I464-K464)</f>
        <v>0</v>
      </c>
      <c r="N464" s="129">
        <f t="shared" ref="N464:N478" si="102">SUM(O464:U464)</f>
        <v>0</v>
      </c>
      <c r="O464" s="342"/>
      <c r="P464" s="342"/>
      <c r="Q464" s="342"/>
      <c r="R464" s="342"/>
      <c r="S464" s="342"/>
      <c r="T464" s="342"/>
      <c r="U464" s="342"/>
      <c r="V464" s="131">
        <f t="shared" ref="V464:V478" si="103">SUM(X464:AA464)</f>
        <v>0</v>
      </c>
      <c r="W464" s="132" t="str">
        <f t="shared" si="98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26"/>
      <c r="G465" s="127"/>
      <c r="H465" s="351">
        <f t="shared" si="100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01"/>
        <v>0</v>
      </c>
      <c r="N465" s="129">
        <f t="shared" si="102"/>
        <v>0</v>
      </c>
      <c r="O465" s="342"/>
      <c r="P465" s="342"/>
      <c r="Q465" s="342"/>
      <c r="R465" s="342"/>
      <c r="S465" s="342"/>
      <c r="T465" s="342"/>
      <c r="U465" s="342"/>
      <c r="V465" s="131">
        <f t="shared" si="103"/>
        <v>0</v>
      </c>
      <c r="W465" s="132" t="str">
        <f t="shared" si="98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26"/>
      <c r="G466" s="127"/>
      <c r="H466" s="351">
        <f t="shared" si="100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01"/>
        <v>0</v>
      </c>
      <c r="N466" s="129">
        <f t="shared" si="102"/>
        <v>0</v>
      </c>
      <c r="O466" s="342"/>
      <c r="P466" s="342"/>
      <c r="Q466" s="342"/>
      <c r="R466" s="342"/>
      <c r="S466" s="342"/>
      <c r="T466" s="342"/>
      <c r="U466" s="342"/>
      <c r="V466" s="131">
        <f t="shared" si="103"/>
        <v>0</v>
      </c>
      <c r="W466" s="132" t="str">
        <f t="shared" si="98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26"/>
      <c r="G467" s="127"/>
      <c r="H467" s="351">
        <f t="shared" si="100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01"/>
        <v>0</v>
      </c>
      <c r="N467" s="129">
        <f t="shared" si="102"/>
        <v>0</v>
      </c>
      <c r="O467" s="342"/>
      <c r="P467" s="342"/>
      <c r="Q467" s="342"/>
      <c r="R467" s="342"/>
      <c r="S467" s="342"/>
      <c r="T467" s="342"/>
      <c r="U467" s="342"/>
      <c r="V467" s="131">
        <f t="shared" si="103"/>
        <v>0</v>
      </c>
      <c r="W467" s="132" t="str">
        <f t="shared" si="98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347" t="s">
        <v>203</v>
      </c>
      <c r="D468" s="107">
        <v>5.03</v>
      </c>
      <c r="E468" s="107"/>
      <c r="F468" s="126"/>
      <c r="G468" s="127"/>
      <c r="H468" s="351">
        <f t="shared" si="100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01"/>
        <v>0</v>
      </c>
      <c r="N468" s="129">
        <f t="shared" si="102"/>
        <v>0</v>
      </c>
      <c r="O468" s="342"/>
      <c r="P468" s="342"/>
      <c r="Q468" s="342"/>
      <c r="R468" s="342"/>
      <c r="S468" s="342"/>
      <c r="T468" s="342"/>
      <c r="U468" s="342"/>
      <c r="V468" s="131">
        <f t="shared" si="103"/>
        <v>0</v>
      </c>
      <c r="W468" s="132" t="str">
        <f t="shared" si="98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26"/>
      <c r="G469" s="127"/>
      <c r="H469" s="351">
        <f t="shared" si="100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01"/>
        <v>0</v>
      </c>
      <c r="N469" s="129">
        <f t="shared" si="102"/>
        <v>0</v>
      </c>
      <c r="O469" s="342"/>
      <c r="P469" s="342"/>
      <c r="Q469" s="342"/>
      <c r="R469" s="342"/>
      <c r="S469" s="342"/>
      <c r="T469" s="342"/>
      <c r="U469" s="342"/>
      <c r="V469" s="131">
        <f t="shared" si="103"/>
        <v>0</v>
      </c>
      <c r="W469" s="132" t="str">
        <f t="shared" si="98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26"/>
      <c r="G470" s="127"/>
      <c r="H470" s="351">
        <f t="shared" si="100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01"/>
        <v>0</v>
      </c>
      <c r="N470" s="129">
        <f t="shared" si="102"/>
        <v>0</v>
      </c>
      <c r="O470" s="342"/>
      <c r="P470" s="342"/>
      <c r="Q470" s="342"/>
      <c r="R470" s="342"/>
      <c r="S470" s="342"/>
      <c r="T470" s="342"/>
      <c r="U470" s="342"/>
      <c r="V470" s="131">
        <f t="shared" si="103"/>
        <v>0</v>
      </c>
      <c r="W470" s="132" t="str">
        <f t="shared" si="98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347" t="s">
        <v>228</v>
      </c>
      <c r="D471" s="107">
        <v>5.03</v>
      </c>
      <c r="E471" s="107"/>
      <c r="F471" s="126"/>
      <c r="G471" s="127"/>
      <c r="H471" s="351">
        <f t="shared" si="100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01"/>
        <v>0</v>
      </c>
      <c r="N471" s="129">
        <f t="shared" si="102"/>
        <v>0</v>
      </c>
      <c r="O471" s="342"/>
      <c r="P471" s="342"/>
      <c r="Q471" s="342"/>
      <c r="R471" s="342"/>
      <c r="S471" s="342"/>
      <c r="T471" s="342"/>
      <c r="U471" s="342"/>
      <c r="V471" s="131">
        <f t="shared" si="103"/>
        <v>0</v>
      </c>
      <c r="W471" s="132" t="str">
        <f t="shared" si="98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347" t="s">
        <v>212</v>
      </c>
      <c r="D472" s="107">
        <v>5.03</v>
      </c>
      <c r="E472" s="107"/>
      <c r="F472" s="126"/>
      <c r="G472" s="127"/>
      <c r="H472" s="351">
        <f t="shared" si="100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01"/>
        <v/>
      </c>
      <c r="N472" s="129">
        <f t="shared" si="102"/>
        <v>0</v>
      </c>
      <c r="O472" s="342"/>
      <c r="P472" s="342"/>
      <c r="Q472" s="342"/>
      <c r="R472" s="342"/>
      <c r="S472" s="342"/>
      <c r="T472" s="342"/>
      <c r="U472" s="342"/>
      <c r="V472" s="131">
        <f t="shared" si="103"/>
        <v>0</v>
      </c>
      <c r="W472" s="132" t="str">
        <f t="shared" si="98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347" t="s">
        <v>203</v>
      </c>
      <c r="D473" s="107">
        <v>5.03</v>
      </c>
      <c r="E473" s="107"/>
      <c r="F473" s="126"/>
      <c r="G473" s="127"/>
      <c r="H473" s="351">
        <f t="shared" si="100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01"/>
        <v/>
      </c>
      <c r="N473" s="129">
        <f t="shared" si="102"/>
        <v>0</v>
      </c>
      <c r="O473" s="342"/>
      <c r="P473" s="342"/>
      <c r="Q473" s="342"/>
      <c r="R473" s="342"/>
      <c r="S473" s="342"/>
      <c r="T473" s="342"/>
      <c r="U473" s="342"/>
      <c r="V473" s="131">
        <f t="shared" si="103"/>
        <v>0</v>
      </c>
      <c r="W473" s="132" t="str">
        <f t="shared" si="98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347" t="s">
        <v>186</v>
      </c>
      <c r="D474" s="107">
        <v>5.03</v>
      </c>
      <c r="E474" s="107"/>
      <c r="F474" s="126"/>
      <c r="G474" s="127"/>
      <c r="H474" s="351">
        <f t="shared" si="100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01"/>
        <v/>
      </c>
      <c r="N474" s="129">
        <f t="shared" si="102"/>
        <v>0</v>
      </c>
      <c r="O474" s="342"/>
      <c r="P474" s="342"/>
      <c r="Q474" s="342"/>
      <c r="R474" s="342"/>
      <c r="S474" s="342"/>
      <c r="T474" s="342"/>
      <c r="U474" s="342"/>
      <c r="V474" s="131">
        <f t="shared" si="103"/>
        <v>0</v>
      </c>
      <c r="W474" s="132" t="str">
        <f t="shared" si="98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347" t="s">
        <v>228</v>
      </c>
      <c r="D475" s="107">
        <v>5.03</v>
      </c>
      <c r="E475" s="107"/>
      <c r="F475" s="126"/>
      <c r="G475" s="127"/>
      <c r="H475" s="351">
        <f t="shared" si="100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01"/>
        <v/>
      </c>
      <c r="N475" s="129">
        <f t="shared" si="102"/>
        <v>0</v>
      </c>
      <c r="O475" s="342"/>
      <c r="P475" s="342"/>
      <c r="Q475" s="342"/>
      <c r="R475" s="342"/>
      <c r="S475" s="342"/>
      <c r="T475" s="342"/>
      <c r="U475" s="342"/>
      <c r="V475" s="131">
        <f t="shared" si="103"/>
        <v>0</v>
      </c>
      <c r="W475" s="132" t="str">
        <f t="shared" si="98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347" t="s">
        <v>199</v>
      </c>
      <c r="D476" s="107">
        <v>5.03</v>
      </c>
      <c r="E476" s="107"/>
      <c r="F476" s="126"/>
      <c r="G476" s="127"/>
      <c r="H476" s="351">
        <f t="shared" si="100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01"/>
        <v/>
      </c>
      <c r="N476" s="129">
        <f t="shared" si="102"/>
        <v>0</v>
      </c>
      <c r="O476" s="342"/>
      <c r="P476" s="342"/>
      <c r="Q476" s="342"/>
      <c r="R476" s="342"/>
      <c r="S476" s="342"/>
      <c r="T476" s="342"/>
      <c r="U476" s="342"/>
      <c r="V476" s="131">
        <f t="shared" si="103"/>
        <v>0</v>
      </c>
      <c r="W476" s="132" t="str">
        <f t="shared" si="98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26"/>
      <c r="G477" s="127"/>
      <c r="H477" s="351">
        <f t="shared" si="100"/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 t="shared" si="101"/>
        <v>0</v>
      </c>
      <c r="N477" s="129">
        <f t="shared" si="102"/>
        <v>0</v>
      </c>
      <c r="O477" s="342"/>
      <c r="P477" s="342"/>
      <c r="Q477" s="342"/>
      <c r="R477" s="342"/>
      <c r="S477" s="342"/>
      <c r="T477" s="342"/>
      <c r="U477" s="342"/>
      <c r="V477" s="131">
        <f t="shared" si="103"/>
        <v>0</v>
      </c>
      <c r="W477" s="132" t="str">
        <f t="shared" si="98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26"/>
      <c r="G478" s="127"/>
      <c r="H478" s="351">
        <f t="shared" si="100"/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 t="shared" si="101"/>
        <v>0</v>
      </c>
      <c r="N478" s="129">
        <f t="shared" si="102"/>
        <v>0</v>
      </c>
      <c r="O478" s="342"/>
      <c r="P478" s="342"/>
      <c r="Q478" s="342"/>
      <c r="R478" s="342"/>
      <c r="S478" s="342"/>
      <c r="T478" s="342"/>
      <c r="U478" s="342"/>
      <c r="V478" s="131">
        <f t="shared" si="103"/>
        <v>0</v>
      </c>
      <c r="W478" s="132" t="str">
        <f t="shared" si="98"/>
        <v/>
      </c>
      <c r="X478" s="131"/>
      <c r="Y478" s="131"/>
      <c r="Z478" s="131"/>
      <c r="AA478" s="131"/>
    </row>
    <row r="479" spans="1:27" ht="20.100000000000001" hidden="1" customHeight="1">
      <c r="A479" s="427" t="s">
        <v>231</v>
      </c>
      <c r="B479" s="428"/>
      <c r="C479" s="349" t="s">
        <v>202</v>
      </c>
      <c r="D479" s="141"/>
      <c r="E479" s="141"/>
      <c r="F479" s="142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98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26"/>
      <c r="G480" s="127"/>
      <c r="H480" s="351">
        <f t="shared" ref="H480:H489" si="104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>IF(ISERROR(I480-K480),"",I480-K480)</f>
        <v>0</v>
      </c>
      <c r="N480" s="129">
        <f>SUM(O480:U480)</f>
        <v>0</v>
      </c>
      <c r="O480" s="342"/>
      <c r="P480" s="342"/>
      <c r="Q480" s="342"/>
      <c r="R480" s="342"/>
      <c r="S480" s="342"/>
      <c r="T480" s="342"/>
      <c r="U480" s="342"/>
      <c r="V480" s="131">
        <f>SUM(X480:AA480)</f>
        <v>0</v>
      </c>
      <c r="W480" s="132" t="str">
        <f t="shared" si="98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26"/>
      <c r="G481" s="127"/>
      <c r="H481" s="351">
        <f t="shared" si="104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>IF(ISERROR(I481-K481),"",I481-K481)</f>
        <v>0</v>
      </c>
      <c r="N481" s="129">
        <f>SUM(O481:U481)</f>
        <v>0</v>
      </c>
      <c r="O481" s="342"/>
      <c r="P481" s="342"/>
      <c r="Q481" s="342"/>
      <c r="R481" s="342"/>
      <c r="S481" s="342"/>
      <c r="T481" s="342"/>
      <c r="U481" s="342"/>
      <c r="V481" s="131">
        <f>SUM(X481:AA481)</f>
        <v>0</v>
      </c>
      <c r="W481" s="132" t="str">
        <f t="shared" si="98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26"/>
      <c r="G482" s="127"/>
      <c r="H482" s="351">
        <f t="shared" si="104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>IF(ISERROR(I482-K482),"",I482-K482)</f>
        <v>0</v>
      </c>
      <c r="N482" s="129">
        <f>SUM(O482:U482)</f>
        <v>0</v>
      </c>
      <c r="O482" s="342"/>
      <c r="P482" s="342"/>
      <c r="Q482" s="342"/>
      <c r="R482" s="342"/>
      <c r="S482" s="342"/>
      <c r="T482" s="342"/>
      <c r="U482" s="342"/>
      <c r="V482" s="131">
        <f>SUM(X482:AA482)</f>
        <v>0</v>
      </c>
      <c r="W482" s="132" t="str">
        <f t="shared" si="98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26"/>
      <c r="G483" s="127"/>
      <c r="H483" s="351">
        <f t="shared" si="104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>IF(ISERROR(I483-K483),"",I483-K483)</f>
        <v>0</v>
      </c>
      <c r="N483" s="129">
        <f>SUM(O483:U483)</f>
        <v>0</v>
      </c>
      <c r="O483" s="342"/>
      <c r="P483" s="342"/>
      <c r="Q483" s="342"/>
      <c r="R483" s="342"/>
      <c r="S483" s="342"/>
      <c r="T483" s="342"/>
      <c r="U483" s="342"/>
      <c r="V483" s="131">
        <f>SUM(X483:AA483)</f>
        <v>0</v>
      </c>
      <c r="W483" s="132" t="str">
        <f t="shared" si="98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26"/>
      <c r="G484" s="127"/>
      <c r="H484" s="351">
        <f t="shared" si="104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>IF(ISERROR(I484-K484),"",I484-K484)</f>
        <v>0</v>
      </c>
      <c r="N484" s="129">
        <f>SUM(O484:U484)</f>
        <v>0</v>
      </c>
      <c r="O484" s="342"/>
      <c r="P484" s="342"/>
      <c r="Q484" s="342"/>
      <c r="R484" s="342"/>
      <c r="S484" s="342"/>
      <c r="T484" s="342"/>
      <c r="U484" s="342"/>
      <c r="V484" s="131">
        <f>SUM(X484:AA484)</f>
        <v>0</v>
      </c>
      <c r="W484" s="132" t="str">
        <f t="shared" si="98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26"/>
      <c r="G485" s="127"/>
      <c r="H485" s="351">
        <f t="shared" si="104"/>
        <v>0</v>
      </c>
      <c r="I485" s="128"/>
      <c r="J485" s="129"/>
      <c r="K485" s="130"/>
      <c r="L485" s="128">
        <v>13.5</v>
      </c>
      <c r="M485" s="108"/>
      <c r="N485" s="129"/>
      <c r="O485" s="342"/>
      <c r="P485" s="342"/>
      <c r="Q485" s="342"/>
      <c r="R485" s="342"/>
      <c r="S485" s="342"/>
      <c r="T485" s="342"/>
      <c r="U485" s="3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26"/>
      <c r="G486" s="127"/>
      <c r="H486" s="351">
        <f t="shared" si="104"/>
        <v>0</v>
      </c>
      <c r="I486" s="128"/>
      <c r="J486" s="129"/>
      <c r="K486" s="130"/>
      <c r="L486" s="128">
        <v>13.5</v>
      </c>
      <c r="M486" s="108"/>
      <c r="N486" s="129"/>
      <c r="O486" s="342"/>
      <c r="P486" s="342"/>
      <c r="Q486" s="342"/>
      <c r="R486" s="342"/>
      <c r="S486" s="342"/>
      <c r="T486" s="342"/>
      <c r="U486" s="3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26"/>
      <c r="G487" s="127"/>
      <c r="H487" s="351">
        <f t="shared" si="104"/>
        <v>0</v>
      </c>
      <c r="I487" s="128"/>
      <c r="J487" s="129"/>
      <c r="K487" s="130"/>
      <c r="L487" s="128">
        <v>13.5</v>
      </c>
      <c r="M487" s="108"/>
      <c r="N487" s="129"/>
      <c r="O487" s="342"/>
      <c r="P487" s="342"/>
      <c r="Q487" s="342"/>
      <c r="R487" s="342"/>
      <c r="S487" s="342"/>
      <c r="T487" s="342"/>
      <c r="U487" s="3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26"/>
      <c r="G488" s="127"/>
      <c r="H488" s="353">
        <f t="shared" si="104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26"/>
      <c r="G489" s="127"/>
      <c r="H489" s="351">
        <f t="shared" si="104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>IF(ISERROR(I489-K489),"",I489-K489)</f>
        <v>0</v>
      </c>
      <c r="N489" s="129">
        <f>SUM(O489:U489)</f>
        <v>0</v>
      </c>
      <c r="O489" s="342"/>
      <c r="P489" s="342"/>
      <c r="Q489" s="342"/>
      <c r="R489" s="342"/>
      <c r="S489" s="342"/>
      <c r="T489" s="342"/>
      <c r="U489" s="342"/>
      <c r="V489" s="131">
        <f>SUM(X489:AA489)</f>
        <v>0</v>
      </c>
      <c r="W489" s="132" t="str">
        <f t="shared" ref="W489:W494" si="105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27" t="s">
        <v>234</v>
      </c>
      <c r="B490" s="428"/>
      <c r="C490" s="349" t="s">
        <v>202</v>
      </c>
      <c r="D490" s="141"/>
      <c r="E490" s="141"/>
      <c r="F490" s="142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05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341"/>
      <c r="D491" s="107">
        <v>3.65</v>
      </c>
      <c r="E491" s="107"/>
      <c r="F491" s="151"/>
      <c r="G491" s="127"/>
      <c r="H491" s="351">
        <f t="shared" ref="H491:H505" si="106">D491*G491</f>
        <v>0</v>
      </c>
      <c r="I491" s="128"/>
      <c r="J491" s="129" t="str">
        <f t="array" ref="J491">IF(ISERROR(G491/I491),"",G491/I491)</f>
        <v/>
      </c>
      <c r="K491" s="351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2"/>
      <c r="P491" s="342"/>
      <c r="Q491" s="342"/>
      <c r="R491" s="342"/>
      <c r="S491" s="342"/>
      <c r="T491" s="342"/>
      <c r="U491" s="342"/>
      <c r="V491" s="131">
        <f>SUM(X491:AA491)</f>
        <v>0</v>
      </c>
      <c r="W491" s="132" t="str">
        <f t="shared" si="105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341"/>
      <c r="D492" s="107">
        <v>6.58</v>
      </c>
      <c r="E492" s="107"/>
      <c r="F492" s="126"/>
      <c r="G492" s="127"/>
      <c r="H492" s="351">
        <f t="shared" si="106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2"/>
      <c r="P492" s="342"/>
      <c r="Q492" s="342"/>
      <c r="R492" s="342"/>
      <c r="S492" s="342"/>
      <c r="T492" s="342"/>
      <c r="U492" s="342"/>
      <c r="V492" s="131">
        <f>SUM(X492:AA492)</f>
        <v>0</v>
      </c>
      <c r="W492" s="132" t="str">
        <f t="shared" si="105"/>
        <v/>
      </c>
      <c r="X492" s="131"/>
      <c r="Y492" s="131"/>
      <c r="Z492" s="131"/>
      <c r="AA492" s="131"/>
    </row>
    <row r="493" spans="1:27" s="311" customFormat="1" ht="20.100000000000001" customHeight="1">
      <c r="A493" s="259">
        <v>30700016</v>
      </c>
      <c r="B493" s="139" t="s">
        <v>237</v>
      </c>
      <c r="C493" s="383"/>
      <c r="D493" s="107">
        <v>7.8</v>
      </c>
      <c r="E493" s="107"/>
      <c r="F493" s="126">
        <v>42779</v>
      </c>
      <c r="G493" s="127">
        <f>32+32+32+6+15+13+32+32</f>
        <v>194</v>
      </c>
      <c r="H493" s="388">
        <f t="shared" si="106"/>
        <v>1513.2</v>
      </c>
      <c r="I493" s="128">
        <f>8*2+9*2+9*2</f>
        <v>52</v>
      </c>
      <c r="J493" s="128">
        <f t="array" ref="J493">IF(ISERROR(G493/I493),"",G493/I493)</f>
        <v>3.7307692307692308</v>
      </c>
      <c r="K493" s="130">
        <f t="array" ref="K493">IF(ISERROR(G493/L493),"",G493/L493)</f>
        <v>42.173913043478265</v>
      </c>
      <c r="L493" s="128">
        <v>4.5999999999999996</v>
      </c>
      <c r="M493" s="108">
        <f>IF(ISERROR(I493-K493),"",I493-K493)</f>
        <v>9.8260869565217348</v>
      </c>
      <c r="N493" s="128">
        <f>SUM(O493:U493)</f>
        <v>0</v>
      </c>
      <c r="O493" s="384"/>
      <c r="P493" s="384"/>
      <c r="Q493" s="384"/>
      <c r="R493" s="384"/>
      <c r="S493" s="384"/>
      <c r="T493" s="384"/>
      <c r="U493" s="384"/>
      <c r="V493" s="131">
        <f>SUM(X493:AA493)</f>
        <v>0</v>
      </c>
      <c r="W493" s="386">
        <f t="shared" si="105"/>
        <v>0</v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341"/>
      <c r="D494" s="107">
        <v>4.4000000000000004</v>
      </c>
      <c r="E494" s="107"/>
      <c r="F494" s="126"/>
      <c r="G494" s="127"/>
      <c r="H494" s="351">
        <f t="shared" si="106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2"/>
      <c r="P494" s="342"/>
      <c r="Q494" s="342"/>
      <c r="R494" s="342"/>
      <c r="S494" s="342"/>
      <c r="T494" s="342"/>
      <c r="U494" s="342"/>
      <c r="V494" s="131">
        <f>SUM(X494:AA494)</f>
        <v>0</v>
      </c>
      <c r="W494" s="132" t="str">
        <f t="shared" si="105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26"/>
      <c r="G495" s="127"/>
      <c r="H495" s="351">
        <f t="shared" si="106"/>
        <v>0</v>
      </c>
      <c r="I495" s="128"/>
      <c r="J495" s="129"/>
      <c r="K495" s="130"/>
      <c r="L495" s="128"/>
      <c r="M495" s="108"/>
      <c r="N495" s="129"/>
      <c r="O495" s="342"/>
      <c r="P495" s="342"/>
      <c r="Q495" s="342"/>
      <c r="R495" s="342"/>
      <c r="S495" s="342"/>
      <c r="T495" s="342"/>
      <c r="U495" s="3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341"/>
      <c r="D496" s="107"/>
      <c r="E496" s="107"/>
      <c r="F496" s="126"/>
      <c r="G496" s="127"/>
      <c r="H496" s="351">
        <f t="shared" si="106"/>
        <v>0</v>
      </c>
      <c r="I496" s="128"/>
      <c r="J496" s="129"/>
      <c r="K496" s="130"/>
      <c r="L496" s="128">
        <v>6</v>
      </c>
      <c r="M496" s="108"/>
      <c r="N496" s="129"/>
      <c r="O496" s="342"/>
      <c r="P496" s="342"/>
      <c r="Q496" s="342"/>
      <c r="R496" s="342"/>
      <c r="S496" s="342"/>
      <c r="T496" s="342"/>
      <c r="U496" s="3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341" t="s">
        <v>239</v>
      </c>
      <c r="C497" s="341" t="s">
        <v>179</v>
      </c>
      <c r="D497" s="107">
        <v>6.04</v>
      </c>
      <c r="E497" s="107"/>
      <c r="F497" s="126"/>
      <c r="G497" s="127"/>
      <c r="H497" s="351">
        <f t="shared" si="106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2"/>
      <c r="P497" s="342"/>
      <c r="Q497" s="342"/>
      <c r="R497" s="342"/>
      <c r="S497" s="342"/>
      <c r="T497" s="342"/>
      <c r="U497" s="3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341" t="s">
        <v>239</v>
      </c>
      <c r="C498" s="341" t="s">
        <v>186</v>
      </c>
      <c r="D498" s="107">
        <v>6.04</v>
      </c>
      <c r="E498" s="107"/>
      <c r="F498" s="126"/>
      <c r="G498" s="127"/>
      <c r="H498" s="351">
        <f t="shared" si="106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2"/>
      <c r="P498" s="342"/>
      <c r="Q498" s="342"/>
      <c r="R498" s="342"/>
      <c r="S498" s="342"/>
      <c r="T498" s="342"/>
      <c r="U498" s="3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341" t="s">
        <v>440</v>
      </c>
      <c r="C499" s="341" t="s">
        <v>179</v>
      </c>
      <c r="D499" s="107"/>
      <c r="E499" s="107"/>
      <c r="F499" s="126"/>
      <c r="G499" s="127"/>
      <c r="H499" s="351">
        <f t="shared" si="106"/>
        <v>0</v>
      </c>
      <c r="I499" s="128"/>
      <c r="J499" s="129"/>
      <c r="K499" s="130"/>
      <c r="L499" s="128"/>
      <c r="M499" s="108"/>
      <c r="N499" s="129"/>
      <c r="O499" s="342"/>
      <c r="P499" s="342"/>
      <c r="Q499" s="342"/>
      <c r="R499" s="342"/>
      <c r="S499" s="342"/>
      <c r="T499" s="342"/>
      <c r="U499" s="3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341" t="s">
        <v>440</v>
      </c>
      <c r="C500" s="341" t="s">
        <v>186</v>
      </c>
      <c r="D500" s="107"/>
      <c r="E500" s="107"/>
      <c r="F500" s="126"/>
      <c r="G500" s="127"/>
      <c r="H500" s="351">
        <f t="shared" si="106"/>
        <v>0</v>
      </c>
      <c r="I500" s="128"/>
      <c r="J500" s="129"/>
      <c r="K500" s="130"/>
      <c r="L500" s="128"/>
      <c r="M500" s="108"/>
      <c r="N500" s="129"/>
      <c r="O500" s="342"/>
      <c r="P500" s="342"/>
      <c r="Q500" s="342"/>
      <c r="R500" s="342"/>
      <c r="S500" s="342"/>
      <c r="T500" s="342"/>
      <c r="U500" s="3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343" t="s">
        <v>240</v>
      </c>
      <c r="C501" s="125"/>
      <c r="D501" s="107">
        <v>7.3</v>
      </c>
      <c r="E501" s="107"/>
      <c r="F501" s="126"/>
      <c r="G501" s="127"/>
      <c r="H501" s="351">
        <f t="shared" si="106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2"/>
      <c r="P501" s="342"/>
      <c r="Q501" s="342"/>
      <c r="R501" s="342"/>
      <c r="S501" s="342"/>
      <c r="T501" s="342"/>
      <c r="U501" s="3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343" t="s">
        <v>241</v>
      </c>
      <c r="C502" s="125"/>
      <c r="D502" s="107">
        <f>78*120/1000</f>
        <v>9.36</v>
      </c>
      <c r="E502" s="107"/>
      <c r="F502" s="126"/>
      <c r="G502" s="127"/>
      <c r="H502" s="351">
        <f t="shared" si="106"/>
        <v>0</v>
      </c>
      <c r="I502" s="128"/>
      <c r="J502" s="129"/>
      <c r="K502" s="130"/>
      <c r="L502" s="128"/>
      <c r="M502" s="108"/>
      <c r="N502" s="129"/>
      <c r="O502" s="342"/>
      <c r="P502" s="342"/>
      <c r="Q502" s="342"/>
      <c r="R502" s="342"/>
      <c r="S502" s="342"/>
      <c r="T502" s="342"/>
      <c r="U502" s="3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343" t="s">
        <v>242</v>
      </c>
      <c r="C503" s="125"/>
      <c r="D503" s="107">
        <v>4.5</v>
      </c>
      <c r="E503" s="107"/>
      <c r="F503" s="126"/>
      <c r="G503" s="127"/>
      <c r="H503" s="351">
        <f t="shared" si="106"/>
        <v>0</v>
      </c>
      <c r="I503" s="128"/>
      <c r="J503" s="129"/>
      <c r="K503" s="130"/>
      <c r="L503" s="128"/>
      <c r="M503" s="108"/>
      <c r="N503" s="129"/>
      <c r="O503" s="342"/>
      <c r="P503" s="342"/>
      <c r="Q503" s="342"/>
      <c r="R503" s="342"/>
      <c r="S503" s="342"/>
      <c r="T503" s="342"/>
      <c r="U503" s="3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343" t="s">
        <v>243</v>
      </c>
      <c r="C504" s="125"/>
      <c r="D504" s="107">
        <v>4.5</v>
      </c>
      <c r="E504" s="107"/>
      <c r="F504" s="126"/>
      <c r="G504" s="127"/>
      <c r="H504" s="351">
        <f t="shared" si="106"/>
        <v>0</v>
      </c>
      <c r="I504" s="128"/>
      <c r="J504" s="129"/>
      <c r="K504" s="130"/>
      <c r="L504" s="128"/>
      <c r="M504" s="108"/>
      <c r="N504" s="129"/>
      <c r="O504" s="342"/>
      <c r="P504" s="342"/>
      <c r="Q504" s="342"/>
      <c r="R504" s="342"/>
      <c r="S504" s="342"/>
      <c r="T504" s="342"/>
      <c r="U504" s="3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343"/>
      <c r="C505" s="125"/>
      <c r="D505" s="107"/>
      <c r="E505" s="107"/>
      <c r="F505" s="126"/>
      <c r="G505" s="127"/>
      <c r="H505" s="351">
        <f t="shared" si="106"/>
        <v>0</v>
      </c>
      <c r="I505" s="128"/>
      <c r="J505" s="129"/>
      <c r="K505" s="130"/>
      <c r="L505" s="128"/>
      <c r="M505" s="108"/>
      <c r="N505" s="129"/>
      <c r="O505" s="342"/>
      <c r="P505" s="342"/>
      <c r="Q505" s="342"/>
      <c r="R505" s="342"/>
      <c r="S505" s="342"/>
      <c r="T505" s="342"/>
      <c r="U505" s="342"/>
      <c r="V505" s="131"/>
      <c r="W505" s="132"/>
      <c r="X505" s="131"/>
      <c r="Y505" s="131"/>
      <c r="Z505" s="131"/>
      <c r="AA505" s="131"/>
    </row>
    <row r="506" spans="1:27" ht="20.100000000000001" customHeight="1">
      <c r="A506" s="427" t="s">
        <v>244</v>
      </c>
      <c r="B506" s="428"/>
      <c r="C506" s="349" t="s">
        <v>202</v>
      </c>
      <c r="D506" s="141"/>
      <c r="E506" s="141"/>
      <c r="F506" s="142"/>
      <c r="G506" s="143">
        <f>SUM(G491:G505)</f>
        <v>194</v>
      </c>
      <c r="H506" s="144">
        <f>SUM(H491:H501)</f>
        <v>1513.2</v>
      </c>
      <c r="I506" s="144">
        <f>SUM(I491:I505)</f>
        <v>52</v>
      </c>
      <c r="J506" s="129">
        <f t="array" ref="J506">IF(ISERROR(G506/I506),"",G506/I506)</f>
        <v>3.7307692307692308</v>
      </c>
      <c r="K506" s="144">
        <f>SUM(K491:K501)</f>
        <v>42.173913043478265</v>
      </c>
      <c r="L506" s="145"/>
      <c r="M506" s="148">
        <f t="shared" ref="M506:AA506" si="107">SUM(M491:M501)</f>
        <v>9.8260869565217348</v>
      </c>
      <c r="N506" s="144">
        <f t="shared" si="107"/>
        <v>0</v>
      </c>
      <c r="O506" s="146">
        <f t="shared" si="107"/>
        <v>0</v>
      </c>
      <c r="P506" s="146">
        <f t="shared" si="107"/>
        <v>0</v>
      </c>
      <c r="Q506" s="146">
        <f t="shared" si="107"/>
        <v>0</v>
      </c>
      <c r="R506" s="146">
        <f t="shared" si="107"/>
        <v>0</v>
      </c>
      <c r="S506" s="146">
        <f t="shared" si="107"/>
        <v>0</v>
      </c>
      <c r="T506" s="146">
        <f t="shared" si="107"/>
        <v>0</v>
      </c>
      <c r="U506" s="146">
        <f t="shared" si="107"/>
        <v>0</v>
      </c>
      <c r="V506" s="147">
        <f t="shared" si="107"/>
        <v>0</v>
      </c>
      <c r="W506" s="132">
        <f t="shared" si="107"/>
        <v>0</v>
      </c>
      <c r="X506" s="147">
        <f t="shared" si="107"/>
        <v>0</v>
      </c>
      <c r="Y506" s="147">
        <f t="shared" si="107"/>
        <v>0</v>
      </c>
      <c r="Z506" s="147">
        <f t="shared" si="107"/>
        <v>0</v>
      </c>
      <c r="AA506" s="147">
        <f t="shared" si="107"/>
        <v>0</v>
      </c>
    </row>
    <row r="507" spans="1:27" ht="20.100000000000001" customHeight="1">
      <c r="A507" s="429" t="s">
        <v>246</v>
      </c>
      <c r="B507" s="430"/>
      <c r="C507" s="430"/>
      <c r="D507" s="430"/>
      <c r="E507" s="430"/>
      <c r="F507" s="431"/>
      <c r="G507" s="152">
        <f>SUM(G370,G428,G463,G479,G490,G506)</f>
        <v>194</v>
      </c>
      <c r="H507" s="152">
        <f>SUM(H370,H428,H463,H479,H490,H506)</f>
        <v>1513.2</v>
      </c>
      <c r="I507" s="152">
        <f>SUM(I370,I428,I463,I479,I490,I506)</f>
        <v>52</v>
      </c>
      <c r="J507" s="153">
        <f t="array" ref="J507">IF(ISERROR(G507/I507),"",G507/I507)</f>
        <v>3.7307692307692308</v>
      </c>
      <c r="K507" s="152">
        <f>SUM(K370,K428,K463,K479,K490,K506)</f>
        <v>42.173913043478265</v>
      </c>
      <c r="L507" s="153">
        <f>IF(ISERROR(G507/K507),"",G507/K507)</f>
        <v>4.5999999999999996</v>
      </c>
      <c r="M507" s="152">
        <f t="shared" ref="M507:V507" si="108">SUM(M370,M428,M463,M479,M490,M506)</f>
        <v>9.8260869565217348</v>
      </c>
      <c r="N507" s="152">
        <f t="shared" si="108"/>
        <v>0</v>
      </c>
      <c r="O507" s="152">
        <f t="shared" si="108"/>
        <v>0</v>
      </c>
      <c r="P507" s="152">
        <f t="shared" si="108"/>
        <v>0</v>
      </c>
      <c r="Q507" s="152">
        <f t="shared" si="108"/>
        <v>0</v>
      </c>
      <c r="R507" s="152">
        <f t="shared" si="108"/>
        <v>0</v>
      </c>
      <c r="S507" s="152">
        <f t="shared" si="108"/>
        <v>0</v>
      </c>
      <c r="T507" s="152">
        <f t="shared" si="108"/>
        <v>0</v>
      </c>
      <c r="U507" s="152">
        <f t="shared" si="108"/>
        <v>0</v>
      </c>
      <c r="V507" s="152">
        <f t="shared" si="108"/>
        <v>0</v>
      </c>
      <c r="W507" s="154">
        <f>IF(ISERROR(V507/G507),"",V507/G507)</f>
        <v>0</v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432" t="s">
        <v>471</v>
      </c>
      <c r="B508" s="348" t="s">
        <v>247</v>
      </c>
      <c r="C508" s="415" t="s">
        <v>248</v>
      </c>
      <c r="D508" s="416"/>
      <c r="E508" s="423" t="s">
        <v>249</v>
      </c>
      <c r="F508" s="423"/>
      <c r="G508" s="393" t="s">
        <v>250</v>
      </c>
      <c r="H508" s="393"/>
      <c r="I508" s="423" t="s">
        <v>251</v>
      </c>
      <c r="J508" s="423"/>
      <c r="K508" s="423" t="s">
        <v>252</v>
      </c>
      <c r="L508" s="423"/>
      <c r="M508" s="423" t="s">
        <v>253</v>
      </c>
      <c r="N508" s="423"/>
      <c r="O508" s="423" t="s">
        <v>254</v>
      </c>
      <c r="P508" s="393" t="s">
        <v>255</v>
      </c>
      <c r="Q508" s="393"/>
      <c r="R508" s="393" t="s">
        <v>252</v>
      </c>
      <c r="S508" s="393"/>
      <c r="T508" s="393" t="s">
        <v>256</v>
      </c>
      <c r="U508" s="393"/>
      <c r="V508" s="393" t="s">
        <v>257</v>
      </c>
      <c r="W508" s="393"/>
      <c r="X508" s="393" t="s">
        <v>252</v>
      </c>
      <c r="Y508" s="393"/>
      <c r="Z508" s="393" t="s">
        <v>256</v>
      </c>
      <c r="AA508" s="393"/>
    </row>
    <row r="509" spans="1:27" ht="20.100000000000001" customHeight="1">
      <c r="A509" s="433"/>
      <c r="B509" s="348" t="s">
        <v>258</v>
      </c>
      <c r="C509" s="415">
        <v>0</v>
      </c>
      <c r="D509" s="416"/>
      <c r="E509" s="426">
        <f>C509*11</f>
        <v>0</v>
      </c>
      <c r="F509" s="426"/>
      <c r="G509" s="393">
        <v>0</v>
      </c>
      <c r="H509" s="393"/>
      <c r="I509" s="426">
        <f>G509*11</f>
        <v>0</v>
      </c>
      <c r="J509" s="426"/>
      <c r="K509" s="426">
        <f>E509-I509</f>
        <v>0</v>
      </c>
      <c r="L509" s="426"/>
      <c r="M509" s="424" t="str">
        <f>IF(ISERROR(K509/E509),"",K509/E509)</f>
        <v/>
      </c>
      <c r="N509" s="424"/>
      <c r="O509" s="423"/>
      <c r="P509" s="393" t="s">
        <v>201</v>
      </c>
      <c r="Q509" s="393"/>
      <c r="R509" s="422">
        <f>SUM(O370:U370)</f>
        <v>0</v>
      </c>
      <c r="S509" s="422"/>
      <c r="T509" s="417" t="str">
        <f t="array" ref="T509">IF(ISERROR(R509/R516),"",R509/R516)</f>
        <v/>
      </c>
      <c r="U509" s="417"/>
      <c r="V509" s="393" t="s">
        <v>259</v>
      </c>
      <c r="W509" s="393"/>
      <c r="X509" s="420">
        <f>SUM(O370,O428,O463,O479,O490,O506)</f>
        <v>0</v>
      </c>
      <c r="Y509" s="420"/>
      <c r="Z509" s="417" t="str">
        <f t="array" ref="Z509">IF(ISERROR(X509/X516),"",X509/X516)</f>
        <v/>
      </c>
      <c r="AA509" s="417"/>
    </row>
    <row r="510" spans="1:27" ht="20.100000000000001" customHeight="1">
      <c r="A510" s="433"/>
      <c r="B510" s="348" t="s">
        <v>260</v>
      </c>
      <c r="C510" s="415">
        <v>0</v>
      </c>
      <c r="D510" s="416"/>
      <c r="E510" s="426">
        <f>C510*11</f>
        <v>0</v>
      </c>
      <c r="F510" s="426"/>
      <c r="G510" s="393">
        <v>0</v>
      </c>
      <c r="H510" s="393"/>
      <c r="I510" s="426">
        <f>G510*11</f>
        <v>0</v>
      </c>
      <c r="J510" s="426"/>
      <c r="K510" s="426">
        <f>E510-I510</f>
        <v>0</v>
      </c>
      <c r="L510" s="426"/>
      <c r="M510" s="424" t="str">
        <f>IF(ISERROR(K510/E510),"",K510/E510)</f>
        <v/>
      </c>
      <c r="N510" s="424"/>
      <c r="O510" s="423"/>
      <c r="P510" s="393" t="s">
        <v>216</v>
      </c>
      <c r="Q510" s="393"/>
      <c r="R510" s="422">
        <f>SUM(O428:U428)</f>
        <v>0</v>
      </c>
      <c r="S510" s="422"/>
      <c r="T510" s="417" t="str">
        <f>IF(ISERROR(R510/R516),"",R510/R516)</f>
        <v/>
      </c>
      <c r="U510" s="417"/>
      <c r="V510" s="393" t="s">
        <v>261</v>
      </c>
      <c r="W510" s="393"/>
      <c r="X510" s="420">
        <f>SUM(O371,O429,O464,O480,O491,O507)</f>
        <v>0</v>
      </c>
      <c r="Y510" s="420"/>
      <c r="Z510" s="417" t="str">
        <f>IF(ISERROR(X510/X516),"",X510/X516)</f>
        <v/>
      </c>
      <c r="AA510" s="417"/>
    </row>
    <row r="511" spans="1:27" ht="20.100000000000001" customHeight="1">
      <c r="A511" s="433"/>
      <c r="B511" s="348" t="s">
        <v>262</v>
      </c>
      <c r="C511" s="415">
        <v>0</v>
      </c>
      <c r="D511" s="416"/>
      <c r="E511" s="426">
        <f>C511*11</f>
        <v>0</v>
      </c>
      <c r="F511" s="426"/>
      <c r="G511" s="393">
        <v>0</v>
      </c>
      <c r="H511" s="393"/>
      <c r="I511" s="426">
        <f>G511*11</f>
        <v>0</v>
      </c>
      <c r="J511" s="426"/>
      <c r="K511" s="426">
        <f>E511-I511</f>
        <v>0</v>
      </c>
      <c r="L511" s="426"/>
      <c r="M511" s="424" t="str">
        <f>IF(ISERROR(K511/E511),"",K511/E511)</f>
        <v/>
      </c>
      <c r="N511" s="424"/>
      <c r="O511" s="423"/>
      <c r="P511" s="393" t="s">
        <v>224</v>
      </c>
      <c r="Q511" s="393"/>
      <c r="R511" s="422">
        <f>SUM(O463:U463)</f>
        <v>0</v>
      </c>
      <c r="S511" s="422"/>
      <c r="T511" s="417" t="str">
        <f>IF(ISERROR(R511/R516),"",R511/R516)</f>
        <v/>
      </c>
      <c r="U511" s="417"/>
      <c r="V511" s="393" t="s">
        <v>263</v>
      </c>
      <c r="W511" s="393"/>
      <c r="X511" s="420">
        <f>SUM(O373,O430,O465,O481,O492,O508)</f>
        <v>0</v>
      </c>
      <c r="Y511" s="420"/>
      <c r="Z511" s="417" t="str">
        <f>IF(ISERROR(X511/X516),"",X511/X516)</f>
        <v/>
      </c>
      <c r="AA511" s="417"/>
    </row>
    <row r="512" spans="1:27" ht="20.100000000000001" customHeight="1">
      <c r="A512" s="433"/>
      <c r="B512" s="348" t="s">
        <v>264</v>
      </c>
      <c r="C512" s="415">
        <v>1</v>
      </c>
      <c r="D512" s="416"/>
      <c r="E512" s="426">
        <f>C512*11</f>
        <v>11</v>
      </c>
      <c r="F512" s="426"/>
      <c r="G512" s="393">
        <v>1</v>
      </c>
      <c r="H512" s="393"/>
      <c r="I512" s="426">
        <f>G512*11</f>
        <v>11</v>
      </c>
      <c r="J512" s="426"/>
      <c r="K512" s="426">
        <f>E512-I512</f>
        <v>0</v>
      </c>
      <c r="L512" s="426"/>
      <c r="M512" s="424">
        <f>IF(ISERROR(K512/E512),"",K512/E512)</f>
        <v>0</v>
      </c>
      <c r="N512" s="424"/>
      <c r="O512" s="423"/>
      <c r="P512" s="393" t="s">
        <v>231</v>
      </c>
      <c r="Q512" s="393"/>
      <c r="R512" s="422">
        <f>SUM(O479:U479)</f>
        <v>0</v>
      </c>
      <c r="S512" s="422"/>
      <c r="T512" s="417" t="str">
        <f>IF(ISERROR(R512/R516),"",R512/R516)</f>
        <v/>
      </c>
      <c r="U512" s="417"/>
      <c r="V512" s="393" t="s">
        <v>265</v>
      </c>
      <c r="W512" s="393"/>
      <c r="X512" s="420">
        <f>SUM(O374,O431,O466,O482,O493,O509)</f>
        <v>0</v>
      </c>
      <c r="Y512" s="420"/>
      <c r="Z512" s="417" t="str">
        <f>IF(ISERROR(X512/X516),"",X512/X516)</f>
        <v/>
      </c>
      <c r="AA512" s="417"/>
    </row>
    <row r="513" spans="1:27" ht="20.100000000000001" customHeight="1">
      <c r="A513" s="434"/>
      <c r="B513" s="348" t="s">
        <v>266</v>
      </c>
      <c r="C513" s="425">
        <f>SUM(C509:D512)</f>
        <v>1</v>
      </c>
      <c r="D513" s="399"/>
      <c r="E513" s="426">
        <f>SUM(E509:F512)</f>
        <v>11</v>
      </c>
      <c r="F513" s="426"/>
      <c r="G513" s="393">
        <f>SUM(G509:H512)</f>
        <v>1</v>
      </c>
      <c r="H513" s="393"/>
      <c r="I513" s="426">
        <f>SUM(I509:J512)</f>
        <v>11</v>
      </c>
      <c r="J513" s="426"/>
      <c r="K513" s="426">
        <f>SUM(K509:L512)</f>
        <v>0</v>
      </c>
      <c r="L513" s="426"/>
      <c r="M513" s="424">
        <f>IF(ISERROR(K513/E513),"",K513/E513)</f>
        <v>0</v>
      </c>
      <c r="N513" s="424"/>
      <c r="O513" s="423"/>
      <c r="P513" s="393" t="s">
        <v>234</v>
      </c>
      <c r="Q513" s="393"/>
      <c r="R513" s="422">
        <f>SUM(O490:U490)</f>
        <v>0</v>
      </c>
      <c r="S513" s="422"/>
      <c r="T513" s="417" t="str">
        <f>IF(ISERROR(R513/R516),"",R513/R516)</f>
        <v/>
      </c>
      <c r="U513" s="417"/>
      <c r="V513" s="393" t="s">
        <v>267</v>
      </c>
      <c r="W513" s="393"/>
      <c r="X513" s="420">
        <f>SUM(O375,O432,O467,O483,O494,O510)</f>
        <v>0</v>
      </c>
      <c r="Y513" s="420"/>
      <c r="Z513" s="417" t="str">
        <f>IF(ISERROR(X513/X516),"",X513/X516)</f>
        <v/>
      </c>
      <c r="AA513" s="417"/>
    </row>
    <row r="514" spans="1:27" ht="20.100000000000001" customHeight="1">
      <c r="A514" s="267" t="s">
        <v>472</v>
      </c>
      <c r="B514" s="348">
        <f>G507</f>
        <v>194</v>
      </c>
      <c r="C514" s="403" t="s">
        <v>269</v>
      </c>
      <c r="D514" s="402"/>
      <c r="E514" s="393">
        <f>H507</f>
        <v>1513.2</v>
      </c>
      <c r="F514" s="393"/>
      <c r="G514" s="393" t="s">
        <v>270</v>
      </c>
      <c r="H514" s="393"/>
      <c r="I514" s="421">
        <f>L507</f>
        <v>4.5999999999999996</v>
      </c>
      <c r="J514" s="421"/>
      <c r="K514" s="423" t="s">
        <v>271</v>
      </c>
      <c r="L514" s="423"/>
      <c r="M514" s="421">
        <f>J507</f>
        <v>3.7307692307692308</v>
      </c>
      <c r="N514" s="421"/>
      <c r="O514" s="423"/>
      <c r="P514" s="393" t="s">
        <v>244</v>
      </c>
      <c r="Q514" s="393"/>
      <c r="R514" s="422">
        <f>SUM(O506:U506)</f>
        <v>0</v>
      </c>
      <c r="S514" s="422"/>
      <c r="T514" s="417" t="str">
        <f>IF(ISERROR(R514/R516),"",R514/R516)</f>
        <v/>
      </c>
      <c r="U514" s="417"/>
      <c r="V514" s="393" t="s">
        <v>272</v>
      </c>
      <c r="W514" s="393"/>
      <c r="X514" s="420">
        <f>SUM(O376,O433,O468,O484,O495,O511)</f>
        <v>0</v>
      </c>
      <c r="Y514" s="420"/>
      <c r="Z514" s="417" t="str">
        <f>IF(ISERROR(X514/X516),"",X514/X516)</f>
        <v/>
      </c>
      <c r="AA514" s="417"/>
    </row>
    <row r="515" spans="1:27" ht="20.100000000000001" customHeight="1">
      <c r="A515" s="268" t="s">
        <v>473</v>
      </c>
      <c r="B515" s="348">
        <f>I507+C513</f>
        <v>53</v>
      </c>
      <c r="C515" s="400" t="s">
        <v>251</v>
      </c>
      <c r="D515" s="401"/>
      <c r="E515" s="418">
        <f>K507+I513</f>
        <v>53.173913043478265</v>
      </c>
      <c r="F515" s="418"/>
      <c r="G515" s="393" t="s">
        <v>274</v>
      </c>
      <c r="H515" s="393"/>
      <c r="I515" s="421">
        <f>B515-E515</f>
        <v>-0.17391304347826519</v>
      </c>
      <c r="J515" s="421"/>
      <c r="K515" s="423" t="s">
        <v>275</v>
      </c>
      <c r="L515" s="423"/>
      <c r="M515" s="424">
        <f>IF(ISERROR(I515/E515),"",I515/E515)</f>
        <v>-3.2706459525757149E-3</v>
      </c>
      <c r="N515" s="424"/>
      <c r="O515" s="423"/>
      <c r="P515" s="393" t="s">
        <v>245</v>
      </c>
      <c r="Q515" s="393"/>
      <c r="R515" s="422"/>
      <c r="S515" s="422"/>
      <c r="T515" s="417" t="str">
        <f>IF(ISERROR(R515/R516),"",R515/R516)</f>
        <v/>
      </c>
      <c r="U515" s="417"/>
      <c r="V515" s="393" t="s">
        <v>264</v>
      </c>
      <c r="W515" s="393"/>
      <c r="X515" s="420">
        <f>SUM(O377,O434,O469,O489,O496,O512)</f>
        <v>0</v>
      </c>
      <c r="Y515" s="420"/>
      <c r="Z515" s="417" t="str">
        <f>IF(ISERROR(X515/X516),"",X515/X516)</f>
        <v/>
      </c>
      <c r="AA515" s="417"/>
    </row>
    <row r="516" spans="1:27" ht="20.100000000000001" customHeight="1">
      <c r="A516" s="268" t="s">
        <v>474</v>
      </c>
      <c r="B516" s="348">
        <f>N507</f>
        <v>0</v>
      </c>
      <c r="C516" s="400" t="s">
        <v>277</v>
      </c>
      <c r="D516" s="401"/>
      <c r="E516" s="417">
        <f>IF(ISERROR(B516/B515),"",B516/B515)</f>
        <v>0</v>
      </c>
      <c r="F516" s="417"/>
      <c r="G516" s="393" t="s">
        <v>278</v>
      </c>
      <c r="H516" s="393"/>
      <c r="I516" s="423">
        <f>V507</f>
        <v>0</v>
      </c>
      <c r="J516" s="423"/>
      <c r="K516" s="423" t="s">
        <v>279</v>
      </c>
      <c r="L516" s="423"/>
      <c r="M516" s="424">
        <f t="array" ref="M516">IF(ISERROR(I516/B514),"",I516/B514)</f>
        <v>0</v>
      </c>
      <c r="N516" s="424"/>
      <c r="O516" s="423"/>
      <c r="P516" s="393" t="s">
        <v>266</v>
      </c>
      <c r="Q516" s="393"/>
      <c r="R516" s="422">
        <f>SUM(R509:S515)</f>
        <v>0</v>
      </c>
      <c r="S516" s="422"/>
      <c r="T516" s="417"/>
      <c r="U516" s="417"/>
      <c r="V516" s="393" t="s">
        <v>266</v>
      </c>
      <c r="W516" s="393"/>
      <c r="X516" s="420">
        <f>SUM(X509:Y515)</f>
        <v>0</v>
      </c>
      <c r="Y516" s="420"/>
      <c r="Z516" s="417"/>
      <c r="AA516" s="417"/>
    </row>
    <row r="517" spans="1:27" ht="34.5" customHeight="1">
      <c r="A517" s="181" t="s">
        <v>334</v>
      </c>
      <c r="B517" s="182"/>
      <c r="C517" s="121"/>
      <c r="D517" s="121"/>
      <c r="E517" s="156"/>
      <c r="F517" s="156"/>
      <c r="G517" s="419" t="str">
        <f>IF(ISERROR(#REF!/#REF!),"",#REF!/#REF!)</f>
        <v/>
      </c>
      <c r="H517" s="419"/>
      <c r="I517" s="419"/>
      <c r="J517" s="124"/>
      <c r="K517" s="157"/>
      <c r="L517" s="121"/>
      <c r="M517" s="121"/>
      <c r="N517" s="419" t="str">
        <f>IF(ISERROR(G517/#REF!),"",G517/#REF!)</f>
        <v/>
      </c>
      <c r="O517" s="419"/>
      <c r="P517" s="419"/>
      <c r="Q517" s="419"/>
      <c r="R517" s="419"/>
      <c r="S517" s="350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121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406" t="s">
        <v>268</v>
      </c>
      <c r="B519" s="406"/>
      <c r="C519" s="415">
        <f>SUM(B171,B342,B514)</f>
        <v>2463</v>
      </c>
      <c r="D519" s="416"/>
      <c r="E519" s="406" t="s">
        <v>269</v>
      </c>
      <c r="F519" s="406"/>
      <c r="G519" s="418">
        <f>SUM(E171,E342,E514)</f>
        <v>12961.400000000001</v>
      </c>
      <c r="H519" s="418"/>
      <c r="I519" s="393" t="s">
        <v>270</v>
      </c>
      <c r="J519" s="406"/>
      <c r="K519" s="415">
        <f>IF(ISERROR(C519/G520),"",C519/G520)</f>
        <v>10.363763631500008</v>
      </c>
      <c r="L519" s="416"/>
      <c r="M519" s="393" t="s">
        <v>271</v>
      </c>
      <c r="N519" s="393"/>
      <c r="O519" s="394">
        <f t="array" ref="O519">IF(ISERROR(C519/C520),"",C519/C520)</f>
        <v>16.474916387959865</v>
      </c>
      <c r="P519" s="395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393" t="s">
        <v>273</v>
      </c>
      <c r="B520" s="393"/>
      <c r="C520" s="415">
        <f>SUM(B172,B343,B515)</f>
        <v>149.5</v>
      </c>
      <c r="D520" s="416"/>
      <c r="E520" s="393" t="s">
        <v>251</v>
      </c>
      <c r="F520" s="393"/>
      <c r="G520" s="418">
        <f>SUM(E172,E343,E515)</f>
        <v>237.65497627848885</v>
      </c>
      <c r="H520" s="418"/>
      <c r="I520" s="400" t="s">
        <v>274</v>
      </c>
      <c r="J520" s="401"/>
      <c r="K520" s="403">
        <f>C520-G520</f>
        <v>-88.154976278488846</v>
      </c>
      <c r="L520" s="402"/>
      <c r="M520" s="403" t="s">
        <v>275</v>
      </c>
      <c r="N520" s="402"/>
      <c r="O520" s="407">
        <f>IF(ISERROR(K520/C520),"",K520/C520)</f>
        <v>-0.5896653931671495</v>
      </c>
      <c r="P520" s="408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400" t="s">
        <v>276</v>
      </c>
      <c r="B521" s="401"/>
      <c r="C521" s="415">
        <f>SUM(B173,B344,B516)</f>
        <v>0</v>
      </c>
      <c r="D521" s="416"/>
      <c r="E521" s="400" t="s">
        <v>277</v>
      </c>
      <c r="F521" s="401"/>
      <c r="G521" s="417">
        <f>IF(ISERROR(C521/C520),"",C521/C520)</f>
        <v>0</v>
      </c>
      <c r="H521" s="417"/>
      <c r="I521" s="393" t="s">
        <v>278</v>
      </c>
      <c r="J521" s="406"/>
      <c r="K521" s="418">
        <f>SUM(I173,I344,I516)</f>
        <v>0</v>
      </c>
      <c r="L521" s="418"/>
      <c r="M521" s="406" t="s">
        <v>279</v>
      </c>
      <c r="N521" s="406"/>
      <c r="O521" s="407">
        <f t="array" ref="O521">IF(ISERROR(K521/C519),"",K521/C519)</f>
        <v>0</v>
      </c>
      <c r="P521" s="408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163"/>
      <c r="G522" s="307"/>
      <c r="H522" s="164"/>
      <c r="I522" s="350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400" t="s">
        <v>298</v>
      </c>
      <c r="B523" s="401"/>
      <c r="C523" s="400" t="s">
        <v>299</v>
      </c>
      <c r="D523" s="401"/>
      <c r="E523" s="400" t="s">
        <v>256</v>
      </c>
      <c r="F523" s="401"/>
      <c r="G523" s="409" t="s">
        <v>254</v>
      </c>
      <c r="H523" s="410"/>
      <c r="I523" s="400" t="s">
        <v>255</v>
      </c>
      <c r="J523" s="402"/>
      <c r="K523" s="400" t="s">
        <v>300</v>
      </c>
      <c r="L523" s="401"/>
      <c r="M523" s="400" t="s">
        <v>256</v>
      </c>
      <c r="N523" s="401"/>
      <c r="O523" s="393" t="s">
        <v>257</v>
      </c>
      <c r="P523" s="393"/>
      <c r="Q523" s="400" t="s">
        <v>300</v>
      </c>
      <c r="R523" s="401"/>
      <c r="S523" s="400" t="s">
        <v>256</v>
      </c>
      <c r="T523" s="401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405" t="s">
        <v>201</v>
      </c>
      <c r="B524" s="401"/>
      <c r="C524" s="400">
        <f>SUM(G28,G199,G370)</f>
        <v>1068</v>
      </c>
      <c r="D524" s="401"/>
      <c r="E524" s="396">
        <f>IF(ISERROR(C524/C530),"",C524/C530)</f>
        <v>0.4336175395858709</v>
      </c>
      <c r="F524" s="397"/>
      <c r="G524" s="411"/>
      <c r="H524" s="412"/>
      <c r="I524" s="398" t="s">
        <v>301</v>
      </c>
      <c r="J524" s="404"/>
      <c r="K524" s="403">
        <f t="shared" ref="K524:K529" si="109">SUM(R166,U337,U509)</f>
        <v>0</v>
      </c>
      <c r="L524" s="402"/>
      <c r="M524" s="396" t="str">
        <f t="array" ref="M524">IF(ISERROR(K524/K530),"",K524/K530)</f>
        <v/>
      </c>
      <c r="N524" s="397"/>
      <c r="O524" s="393" t="s">
        <v>259</v>
      </c>
      <c r="P524" s="393"/>
      <c r="Q524" s="394">
        <f t="shared" ref="Q524:Q529" si="110">SUM(X166,AA337,AA509)</f>
        <v>0</v>
      </c>
      <c r="R524" s="395"/>
      <c r="S524" s="396" t="str">
        <f t="array" ref="S524">IF(ISERROR(Q524/Q530),"",Q524/Q530)</f>
        <v/>
      </c>
      <c r="T524" s="397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405" t="s">
        <v>216</v>
      </c>
      <c r="B525" s="401"/>
      <c r="C525" s="400">
        <f>SUM(G86,G257,G428)</f>
        <v>972</v>
      </c>
      <c r="D525" s="401"/>
      <c r="E525" s="396">
        <f>IF(ISERROR(C525/C530),"",C525/C530)</f>
        <v>0.39464068209500608</v>
      </c>
      <c r="F525" s="397"/>
      <c r="G525" s="411"/>
      <c r="H525" s="412"/>
      <c r="I525" s="398" t="s">
        <v>302</v>
      </c>
      <c r="J525" s="404"/>
      <c r="K525" s="403">
        <f t="shared" si="109"/>
        <v>0</v>
      </c>
      <c r="L525" s="402"/>
      <c r="M525" s="396" t="str">
        <f>IF(ISERROR(K525/K530),"",K525/K530)</f>
        <v/>
      </c>
      <c r="N525" s="397"/>
      <c r="O525" s="393" t="s">
        <v>261</v>
      </c>
      <c r="P525" s="393"/>
      <c r="Q525" s="394">
        <f t="shared" si="110"/>
        <v>0</v>
      </c>
      <c r="R525" s="395"/>
      <c r="S525" s="396" t="str">
        <f>IF(ISERROR(Q525/Q530),"",Q525/Q530)</f>
        <v/>
      </c>
      <c r="T525" s="397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405" t="s">
        <v>224</v>
      </c>
      <c r="B526" s="401"/>
      <c r="C526" s="400">
        <f>SUM(G121,G292,G463)</f>
        <v>134</v>
      </c>
      <c r="D526" s="401"/>
      <c r="E526" s="396">
        <f>IF(ISERROR(C526/C530),"",C526/C530)</f>
        <v>5.4405196914332113E-2</v>
      </c>
      <c r="F526" s="397"/>
      <c r="G526" s="411"/>
      <c r="H526" s="412"/>
      <c r="I526" s="398" t="s">
        <v>303</v>
      </c>
      <c r="J526" s="404"/>
      <c r="K526" s="403">
        <f t="shared" si="109"/>
        <v>0</v>
      </c>
      <c r="L526" s="402"/>
      <c r="M526" s="396" t="str">
        <f>IF(ISERROR(K526/K530),"",K526/K530)</f>
        <v/>
      </c>
      <c r="N526" s="397"/>
      <c r="O526" s="393" t="s">
        <v>263</v>
      </c>
      <c r="P526" s="393"/>
      <c r="Q526" s="394">
        <f t="shared" si="110"/>
        <v>0</v>
      </c>
      <c r="R526" s="395"/>
      <c r="S526" s="396" t="str">
        <f>IF(ISERROR(Q526/Q530),"",Q526/Q530)</f>
        <v/>
      </c>
      <c r="T526" s="397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405" t="s">
        <v>231</v>
      </c>
      <c r="B527" s="401"/>
      <c r="C527" s="400">
        <f>SUM(G137,G308,G479)</f>
        <v>95</v>
      </c>
      <c r="D527" s="401"/>
      <c r="E527" s="396">
        <f>IF(ISERROR(C527/C530),"",C527/C530)</f>
        <v>3.857084855866829E-2</v>
      </c>
      <c r="F527" s="397"/>
      <c r="G527" s="411"/>
      <c r="H527" s="412"/>
      <c r="I527" s="398" t="s">
        <v>304</v>
      </c>
      <c r="J527" s="404"/>
      <c r="K527" s="403">
        <f t="shared" si="109"/>
        <v>0</v>
      </c>
      <c r="L527" s="402"/>
      <c r="M527" s="396" t="str">
        <f>IF(ISERROR(K527/K530),"",K527/K530)</f>
        <v/>
      </c>
      <c r="N527" s="397"/>
      <c r="O527" s="393" t="s">
        <v>305</v>
      </c>
      <c r="P527" s="393"/>
      <c r="Q527" s="394">
        <f t="shared" si="110"/>
        <v>0</v>
      </c>
      <c r="R527" s="395"/>
      <c r="S527" s="396" t="str">
        <f>IF(ISERROR(Q527/Q530),"",Q527/Q530)</f>
        <v/>
      </c>
      <c r="T527" s="397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405" t="s">
        <v>234</v>
      </c>
      <c r="B528" s="401"/>
      <c r="C528" s="400">
        <f>SUM(G148,G319,G490)</f>
        <v>0</v>
      </c>
      <c r="D528" s="401"/>
      <c r="E528" s="396">
        <f>IF(ISERROR(C528/C530),"",C528/C530)</f>
        <v>0</v>
      </c>
      <c r="F528" s="397"/>
      <c r="G528" s="411"/>
      <c r="H528" s="412"/>
      <c r="I528" s="398" t="s">
        <v>306</v>
      </c>
      <c r="J528" s="404"/>
      <c r="K528" s="403">
        <f t="shared" si="109"/>
        <v>0</v>
      </c>
      <c r="L528" s="402"/>
      <c r="M528" s="396" t="str">
        <f>IF(ISERROR(K528/K530),"",K528/K530)</f>
        <v/>
      </c>
      <c r="N528" s="397"/>
      <c r="O528" s="393" t="s">
        <v>267</v>
      </c>
      <c r="P528" s="393"/>
      <c r="Q528" s="394">
        <f t="shared" si="110"/>
        <v>0</v>
      </c>
      <c r="R528" s="395"/>
      <c r="S528" s="396" t="str">
        <f>IF(ISERROR(Q528/Q530),"",Q528/Q530)</f>
        <v/>
      </c>
      <c r="T528" s="397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405" t="s">
        <v>244</v>
      </c>
      <c r="B529" s="401"/>
      <c r="C529" s="400">
        <f>SUM(G163,G334,G506)</f>
        <v>194</v>
      </c>
      <c r="D529" s="401"/>
      <c r="E529" s="396">
        <f>IF(ISERROR(C529/C530),"",C529/C530)</f>
        <v>7.8765732846122621E-2</v>
      </c>
      <c r="F529" s="397"/>
      <c r="G529" s="411"/>
      <c r="H529" s="412"/>
      <c r="I529" s="398" t="s">
        <v>307</v>
      </c>
      <c r="J529" s="404"/>
      <c r="K529" s="403">
        <f t="shared" si="109"/>
        <v>0</v>
      </c>
      <c r="L529" s="402"/>
      <c r="M529" s="396" t="str">
        <f>IF(ISERROR(K529/K530),"",K529/K530)</f>
        <v/>
      </c>
      <c r="N529" s="397"/>
      <c r="O529" s="393" t="s">
        <v>272</v>
      </c>
      <c r="P529" s="393"/>
      <c r="Q529" s="394">
        <f t="shared" si="110"/>
        <v>0</v>
      </c>
      <c r="R529" s="395"/>
      <c r="S529" s="396" t="str">
        <f>IF(ISERROR(Q529/Q530),"",Q529/Q530)</f>
        <v/>
      </c>
      <c r="T529" s="397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400" t="s">
        <v>266</v>
      </c>
      <c r="B530" s="401"/>
      <c r="C530" s="400">
        <f>SUM(C524:C529)</f>
        <v>2463</v>
      </c>
      <c r="D530" s="401"/>
      <c r="E530" s="396">
        <f>SUM(E524:F529)</f>
        <v>1</v>
      </c>
      <c r="F530" s="397"/>
      <c r="G530" s="413"/>
      <c r="H530" s="414"/>
      <c r="I530" s="400" t="s">
        <v>266</v>
      </c>
      <c r="J530" s="402"/>
      <c r="K530" s="403">
        <f>SUM(R173,U344,U516)</f>
        <v>0</v>
      </c>
      <c r="L530" s="402"/>
      <c r="M530" s="396"/>
      <c r="N530" s="397"/>
      <c r="O530" s="393" t="s">
        <v>266</v>
      </c>
      <c r="P530" s="393"/>
      <c r="Q530" s="394">
        <f>SUM(Q524:R529)</f>
        <v>0</v>
      </c>
      <c r="R530" s="395"/>
      <c r="S530" s="396">
        <f>SUM(S524:T529)</f>
        <v>0</v>
      </c>
      <c r="T530" s="397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168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398" t="s">
        <v>308</v>
      </c>
      <c r="B532" s="399"/>
      <c r="C532" s="341" t="s">
        <v>309</v>
      </c>
      <c r="D532" s="341" t="s">
        <v>310</v>
      </c>
      <c r="E532" s="341" t="s">
        <v>311</v>
      </c>
      <c r="F532" s="341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3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51" t="s">
        <v>322</v>
      </c>
      <c r="Q532" s="128" t="s">
        <v>323</v>
      </c>
      <c r="R532" s="108" t="s">
        <v>324</v>
      </c>
      <c r="S532" s="341" t="s">
        <v>325</v>
      </c>
      <c r="T532" s="341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389" t="s">
        <v>327</v>
      </c>
      <c r="B533" s="390"/>
      <c r="C533" s="105">
        <f>D533+E533+F533-G533-O533-P533</f>
        <v>9</v>
      </c>
      <c r="D533" s="105">
        <f>+'1'!C533</f>
        <v>9</v>
      </c>
      <c r="E533" s="105"/>
      <c r="F533" s="105"/>
      <c r="G533" s="106"/>
      <c r="H533" s="105"/>
      <c r="I533" s="105"/>
      <c r="J533" s="105">
        <f>C533-H533-I533</f>
        <v>9</v>
      </c>
      <c r="K533" s="105"/>
      <c r="L533" s="105"/>
      <c r="M533" s="105"/>
      <c r="N533" s="105"/>
      <c r="O533" s="105"/>
      <c r="P533" s="107"/>
      <c r="Q533" s="105">
        <f>J533-K533-L533</f>
        <v>9</v>
      </c>
      <c r="R533" s="108">
        <f>Q533*11-M533-N533</f>
        <v>99</v>
      </c>
      <c r="S533" s="344">
        <f t="array" ref="S533">IF(ISERROR(Q533/J533),"",Q533/J533)</f>
        <v>1</v>
      </c>
      <c r="T533" s="344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389" t="s">
        <v>328</v>
      </c>
      <c r="B534" s="390"/>
      <c r="C534" s="105">
        <f>D534+E534+F534-G534-O534-P534</f>
        <v>9</v>
      </c>
      <c r="D534" s="105">
        <v>7</v>
      </c>
      <c r="E534" s="109">
        <v>2</v>
      </c>
      <c r="F534" s="109"/>
      <c r="G534" s="106"/>
      <c r="H534" s="105"/>
      <c r="I534" s="105"/>
      <c r="J534" s="105">
        <f>C534-H534-I534</f>
        <v>9</v>
      </c>
      <c r="K534" s="105"/>
      <c r="L534" s="105"/>
      <c r="M534" s="105"/>
      <c r="N534" s="105"/>
      <c r="O534" s="109"/>
      <c r="P534" s="110"/>
      <c r="Q534" s="105">
        <f>J534-K534-L534</f>
        <v>9</v>
      </c>
      <c r="R534" s="108">
        <f>Q534*11-M534-N534</f>
        <v>99</v>
      </c>
      <c r="S534" s="344">
        <f t="array" ref="S534">IF(ISERROR(Q534/J534),"",Q534/J534)</f>
        <v>1</v>
      </c>
      <c r="T534" s="344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389" t="s">
        <v>329</v>
      </c>
      <c r="B535" s="390"/>
      <c r="C535" s="105">
        <f>D535+E535+F535-G535-O535-P535</f>
        <v>9</v>
      </c>
      <c r="D535" s="105">
        <f>+'1'!C535</f>
        <v>9</v>
      </c>
      <c r="E535" s="109"/>
      <c r="F535" s="109"/>
      <c r="G535" s="106"/>
      <c r="H535" s="105"/>
      <c r="I535" s="105"/>
      <c r="J535" s="105">
        <f>C535-H535-I535</f>
        <v>9</v>
      </c>
      <c r="K535" s="105"/>
      <c r="L535" s="105"/>
      <c r="M535" s="105"/>
      <c r="N535" s="105"/>
      <c r="O535" s="109"/>
      <c r="P535" s="110"/>
      <c r="Q535" s="105">
        <f>J535-K535-L535</f>
        <v>9</v>
      </c>
      <c r="R535" s="108">
        <f>Q535*11-M535-N535</f>
        <v>99</v>
      </c>
      <c r="S535" s="344">
        <f t="array" ref="S535">IF(ISERROR(Q535/J535),"",Q535/J535)</f>
        <v>1</v>
      </c>
      <c r="T535" s="344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391" t="s">
        <v>330</v>
      </c>
      <c r="B536" s="392"/>
      <c r="C536" s="111">
        <f>SUM(C533:C535)</f>
        <v>27</v>
      </c>
      <c r="D536" s="111">
        <f t="shared" ref="D536:N536" si="111">SUM(D533:D535)</f>
        <v>25</v>
      </c>
      <c r="E536" s="111">
        <f t="shared" si="111"/>
        <v>2</v>
      </c>
      <c r="F536" s="111">
        <f t="shared" si="111"/>
        <v>0</v>
      </c>
      <c r="G536" s="112">
        <f t="shared" si="111"/>
        <v>0</v>
      </c>
      <c r="H536" s="111">
        <f t="shared" si="111"/>
        <v>0</v>
      </c>
      <c r="I536" s="111">
        <f t="shared" si="111"/>
        <v>0</v>
      </c>
      <c r="J536" s="111">
        <f t="shared" si="111"/>
        <v>27</v>
      </c>
      <c r="K536" s="111">
        <f t="shared" si="111"/>
        <v>0</v>
      </c>
      <c r="L536" s="111">
        <f t="shared" si="111"/>
        <v>0</v>
      </c>
      <c r="M536" s="111">
        <f t="shared" si="111"/>
        <v>0</v>
      </c>
      <c r="N536" s="111">
        <f t="shared" si="111"/>
        <v>0</v>
      </c>
      <c r="O536" s="111">
        <f>SUM(O533:O535)</f>
        <v>0</v>
      </c>
      <c r="P536" s="111">
        <f>SUM(P533:P535)</f>
        <v>0</v>
      </c>
      <c r="Q536" s="111">
        <f>SUM(Q533:Q535)</f>
        <v>27</v>
      </c>
      <c r="R536" s="113">
        <f>SUM(R533:R535)</f>
        <v>297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115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115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2">
      <c r="B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12" activePane="bottomRight" state="frozen"/>
      <selection activeCell="E487" sqref="E487"/>
      <selection pane="topRight" activeCell="E487" sqref="E487"/>
      <selection pane="bottomLeft" activeCell="E487" sqref="E487"/>
      <selection pane="bottomRight" activeCell="F420" sqref="F420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120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462" t="s">
        <v>413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</row>
    <row r="2" spans="1:27" ht="18.75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</row>
    <row r="3" spans="1:27" ht="30.75" customHeight="1">
      <c r="A3" s="181" t="s">
        <v>500</v>
      </c>
      <c r="B3" s="182"/>
      <c r="C3" s="121"/>
      <c r="D3" s="121"/>
      <c r="E3" s="121"/>
      <c r="F3" s="121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464" t="s">
        <v>12</v>
      </c>
      <c r="B4" s="464" t="s">
        <v>25</v>
      </c>
      <c r="C4" s="464" t="s">
        <v>26</v>
      </c>
      <c r="D4" s="464" t="s">
        <v>27</v>
      </c>
      <c r="E4" s="467" t="s">
        <v>28</v>
      </c>
      <c r="F4" s="470" t="s">
        <v>29</v>
      </c>
      <c r="G4" s="460" t="s">
        <v>30</v>
      </c>
      <c r="H4" s="460"/>
      <c r="I4" s="464" t="s">
        <v>31</v>
      </c>
      <c r="J4" s="475" t="s">
        <v>32</v>
      </c>
      <c r="K4" s="478" t="s">
        <v>33</v>
      </c>
      <c r="L4" s="464" t="s">
        <v>34</v>
      </c>
      <c r="M4" s="481" t="s">
        <v>35</v>
      </c>
      <c r="N4" s="461" t="s">
        <v>36</v>
      </c>
      <c r="O4" s="460" t="s">
        <v>37</v>
      </c>
      <c r="P4" s="460"/>
      <c r="Q4" s="460"/>
      <c r="R4" s="460"/>
      <c r="S4" s="460"/>
      <c r="T4" s="460"/>
      <c r="U4" s="460"/>
      <c r="V4" s="460" t="s">
        <v>38</v>
      </c>
      <c r="W4" s="461" t="s">
        <v>39</v>
      </c>
      <c r="X4" s="460" t="s">
        <v>40</v>
      </c>
      <c r="Y4" s="460"/>
      <c r="Z4" s="460"/>
      <c r="AA4" s="460"/>
    </row>
    <row r="5" spans="1:27" s="104" customFormat="1" ht="15" customHeight="1">
      <c r="A5" s="465"/>
      <c r="B5" s="465"/>
      <c r="C5" s="465"/>
      <c r="D5" s="465"/>
      <c r="E5" s="468"/>
      <c r="F5" s="471"/>
      <c r="G5" s="460"/>
      <c r="H5" s="460"/>
      <c r="I5" s="465"/>
      <c r="J5" s="476"/>
      <c r="K5" s="479"/>
      <c r="L5" s="465"/>
      <c r="M5" s="482"/>
      <c r="N5" s="461"/>
      <c r="O5" s="460" t="s">
        <v>41</v>
      </c>
      <c r="P5" s="460" t="s">
        <v>42</v>
      </c>
      <c r="Q5" s="460" t="s">
        <v>43</v>
      </c>
      <c r="R5" s="473" t="s">
        <v>44</v>
      </c>
      <c r="S5" s="474" t="s">
        <v>45</v>
      </c>
      <c r="T5" s="460" t="s">
        <v>46</v>
      </c>
      <c r="U5" s="460" t="s">
        <v>47</v>
      </c>
      <c r="V5" s="460"/>
      <c r="W5" s="461"/>
      <c r="X5" s="460" t="s">
        <v>13</v>
      </c>
      <c r="Y5" s="460" t="s">
        <v>48</v>
      </c>
      <c r="Z5" s="460" t="s">
        <v>49</v>
      </c>
      <c r="AA5" s="460" t="s">
        <v>47</v>
      </c>
    </row>
    <row r="6" spans="1:27" s="104" customFormat="1" ht="27.75" customHeight="1">
      <c r="A6" s="466"/>
      <c r="B6" s="466"/>
      <c r="C6" s="466"/>
      <c r="D6" s="466"/>
      <c r="E6" s="469"/>
      <c r="F6" s="472"/>
      <c r="G6" s="310" t="s">
        <v>50</v>
      </c>
      <c r="H6" s="370" t="s">
        <v>51</v>
      </c>
      <c r="I6" s="466"/>
      <c r="J6" s="477"/>
      <c r="K6" s="480"/>
      <c r="L6" s="466"/>
      <c r="M6" s="482"/>
      <c r="N6" s="461"/>
      <c r="O6" s="460"/>
      <c r="P6" s="460"/>
      <c r="Q6" s="460"/>
      <c r="R6" s="473"/>
      <c r="S6" s="474"/>
      <c r="T6" s="460"/>
      <c r="U6" s="460"/>
      <c r="V6" s="460"/>
      <c r="W6" s="461"/>
      <c r="X6" s="460"/>
      <c r="Y6" s="460"/>
      <c r="Z6" s="460"/>
      <c r="AA6" s="460"/>
    </row>
    <row r="7" spans="1:27" ht="20.100000000000001" customHeight="1">
      <c r="A7" s="259">
        <v>30100030</v>
      </c>
      <c r="B7" s="359" t="s">
        <v>455</v>
      </c>
      <c r="C7" s="125" t="s">
        <v>179</v>
      </c>
      <c r="D7" s="107">
        <v>5.03</v>
      </c>
      <c r="E7" s="107"/>
      <c r="F7" s="126"/>
      <c r="G7" s="127"/>
      <c r="H7" s="36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68"/>
      <c r="P7" s="368"/>
      <c r="Q7" s="368"/>
      <c r="R7" s="368"/>
      <c r="S7" s="368"/>
      <c r="T7" s="368"/>
      <c r="U7" s="36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60"/>
      <c r="B8" s="133" t="s">
        <v>456</v>
      </c>
      <c r="C8" s="125" t="s">
        <v>179</v>
      </c>
      <c r="D8" s="107">
        <v>5.03</v>
      </c>
      <c r="E8" s="107"/>
      <c r="F8" s="126"/>
      <c r="G8" s="127"/>
      <c r="H8" s="36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368"/>
      <c r="Q8" s="368"/>
      <c r="R8" s="368"/>
      <c r="S8" s="368"/>
      <c r="T8" s="368"/>
      <c r="U8" s="36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61"/>
      <c r="B9" s="133" t="s">
        <v>456</v>
      </c>
      <c r="C9" s="125" t="s">
        <v>181</v>
      </c>
      <c r="D9" s="107">
        <v>5.03</v>
      </c>
      <c r="E9" s="107"/>
      <c r="F9" s="126"/>
      <c r="G9" s="127"/>
      <c r="H9" s="36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68"/>
      <c r="P9" s="368"/>
      <c r="Q9" s="368"/>
      <c r="R9" s="368"/>
      <c r="S9" s="368"/>
      <c r="T9" s="368"/>
      <c r="U9" s="36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9">
        <v>30100048</v>
      </c>
      <c r="B10" s="133" t="s">
        <v>457</v>
      </c>
      <c r="C10" s="125" t="s">
        <v>179</v>
      </c>
      <c r="D10" s="107">
        <v>5.03</v>
      </c>
      <c r="E10" s="107"/>
      <c r="F10" s="126"/>
      <c r="G10" s="127"/>
      <c r="H10" s="36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68"/>
      <c r="P10" s="368"/>
      <c r="Q10" s="368"/>
      <c r="R10" s="368"/>
      <c r="S10" s="368"/>
      <c r="T10" s="368"/>
      <c r="U10" s="36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9">
        <v>30100047</v>
      </c>
      <c r="B11" s="133" t="s">
        <v>457</v>
      </c>
      <c r="C11" s="125" t="s">
        <v>183</v>
      </c>
      <c r="D11" s="107">
        <v>5.03</v>
      </c>
      <c r="E11" s="107"/>
      <c r="F11" s="126"/>
      <c r="G11" s="127"/>
      <c r="H11" s="36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68"/>
      <c r="P11" s="368"/>
      <c r="Q11" s="368"/>
      <c r="R11" s="368"/>
      <c r="S11" s="368"/>
      <c r="T11" s="368"/>
      <c r="U11" s="36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9">
        <v>30100052</v>
      </c>
      <c r="B12" s="133" t="s">
        <v>458</v>
      </c>
      <c r="C12" s="125" t="s">
        <v>179</v>
      </c>
      <c r="D12" s="107">
        <v>5.04</v>
      </c>
      <c r="E12" s="107"/>
      <c r="F12" s="134"/>
      <c r="G12" s="135"/>
      <c r="H12" s="360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68"/>
      <c r="P12" s="368"/>
      <c r="Q12" s="368"/>
      <c r="R12" s="368"/>
      <c r="S12" s="368"/>
      <c r="T12" s="368"/>
      <c r="U12" s="36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92">
        <v>30100059</v>
      </c>
      <c r="B13" s="133" t="s">
        <v>459</v>
      </c>
      <c r="C13" s="125" t="s">
        <v>186</v>
      </c>
      <c r="D13" s="107">
        <v>5.03</v>
      </c>
      <c r="E13" s="107"/>
      <c r="F13" s="126"/>
      <c r="G13" s="127"/>
      <c r="H13" s="36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68"/>
      <c r="P13" s="368"/>
      <c r="Q13" s="368"/>
      <c r="R13" s="368"/>
      <c r="S13" s="368"/>
      <c r="T13" s="368"/>
      <c r="U13" s="368"/>
      <c r="V13" s="131"/>
      <c r="W13" s="132"/>
      <c r="X13" s="131"/>
      <c r="Y13" s="131"/>
      <c r="Z13" s="131"/>
      <c r="AA13" s="131"/>
    </row>
    <row r="14" spans="1:27" ht="20.100000000000001" customHeight="1">
      <c r="A14" s="262">
        <v>30100060</v>
      </c>
      <c r="B14" s="133" t="s">
        <v>459</v>
      </c>
      <c r="C14" s="125" t="s">
        <v>187</v>
      </c>
      <c r="D14" s="107">
        <v>5.03</v>
      </c>
      <c r="E14" s="107"/>
      <c r="F14" s="126"/>
      <c r="G14" s="127"/>
      <c r="H14" s="36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68"/>
      <c r="P14" s="368"/>
      <c r="Q14" s="368"/>
      <c r="R14" s="368"/>
      <c r="S14" s="368"/>
      <c r="T14" s="368"/>
      <c r="U14" s="368"/>
      <c r="V14" s="131"/>
      <c r="W14" s="132"/>
      <c r="X14" s="131"/>
      <c r="Y14" s="131"/>
      <c r="Z14" s="131"/>
      <c r="AA14" s="131"/>
    </row>
    <row r="15" spans="1:27" ht="20.100000000000001" customHeight="1">
      <c r="A15" s="260">
        <v>30200006</v>
      </c>
      <c r="B15" s="133" t="s">
        <v>460</v>
      </c>
      <c r="C15" s="125" t="s">
        <v>189</v>
      </c>
      <c r="D15" s="107">
        <v>5.04</v>
      </c>
      <c r="E15" s="107"/>
      <c r="F15" s="137"/>
      <c r="G15" s="127"/>
      <c r="H15" s="360">
        <f t="shared" si="0"/>
        <v>0</v>
      </c>
      <c r="I15" s="36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68"/>
      <c r="P15" s="368"/>
      <c r="Q15" s="368"/>
      <c r="R15" s="368"/>
      <c r="S15" s="368"/>
      <c r="T15" s="368"/>
      <c r="U15" s="36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60">
        <v>30200005</v>
      </c>
      <c r="B16" s="133" t="s">
        <v>460</v>
      </c>
      <c r="C16" s="125" t="s">
        <v>190</v>
      </c>
      <c r="D16" s="107">
        <v>5.04</v>
      </c>
      <c r="E16" s="107"/>
      <c r="F16" s="125"/>
      <c r="G16" s="127"/>
      <c r="H16" s="360">
        <f t="shared" si="0"/>
        <v>0</v>
      </c>
      <c r="I16" s="36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68"/>
      <c r="P16" s="368"/>
      <c r="Q16" s="368"/>
      <c r="R16" s="368"/>
      <c r="S16" s="368"/>
      <c r="T16" s="368"/>
      <c r="U16" s="36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62">
        <v>30100063</v>
      </c>
      <c r="B17" s="133" t="s">
        <v>461</v>
      </c>
      <c r="C17" s="125" t="s">
        <v>192</v>
      </c>
      <c r="D17" s="107">
        <v>5.03</v>
      </c>
      <c r="E17" s="107"/>
      <c r="F17" s="126"/>
      <c r="G17" s="127"/>
      <c r="H17" s="36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68"/>
      <c r="P17" s="368"/>
      <c r="Q17" s="368"/>
      <c r="R17" s="368"/>
      <c r="S17" s="368"/>
      <c r="T17" s="368"/>
      <c r="U17" s="368"/>
      <c r="V17" s="131"/>
      <c r="W17" s="132"/>
      <c r="X17" s="131"/>
      <c r="Y17" s="131"/>
      <c r="Z17" s="131"/>
      <c r="AA17" s="131"/>
    </row>
    <row r="18" spans="1:27" ht="20.100000000000001" customHeight="1">
      <c r="A18" s="262">
        <v>30100061</v>
      </c>
      <c r="B18" s="133" t="s">
        <v>461</v>
      </c>
      <c r="C18" s="125" t="s">
        <v>193</v>
      </c>
      <c r="D18" s="107">
        <v>5.03</v>
      </c>
      <c r="E18" s="107"/>
      <c r="F18" s="126"/>
      <c r="G18" s="127"/>
      <c r="H18" s="36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68"/>
      <c r="P18" s="368"/>
      <c r="Q18" s="368"/>
      <c r="R18" s="368"/>
      <c r="S18" s="368"/>
      <c r="T18" s="368"/>
      <c r="U18" s="368"/>
      <c r="V18" s="131"/>
      <c r="W18" s="132"/>
      <c r="X18" s="131"/>
      <c r="Y18" s="131"/>
      <c r="Z18" s="131"/>
      <c r="AA18" s="131"/>
    </row>
    <row r="19" spans="1:27" s="311" customFormat="1" ht="20.100000000000001" customHeight="1">
      <c r="A19" s="260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26"/>
      <c r="G19" s="127"/>
      <c r="H19" s="36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68"/>
      <c r="P19" s="368"/>
      <c r="Q19" s="368"/>
      <c r="R19" s="368"/>
      <c r="S19" s="368"/>
      <c r="T19" s="368"/>
      <c r="U19" s="368"/>
      <c r="V19" s="131">
        <f>SUM(X19:AA19)</f>
        <v>0</v>
      </c>
      <c r="W19" s="36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60">
        <v>30200002</v>
      </c>
      <c r="B20" s="133" t="s">
        <v>463</v>
      </c>
      <c r="C20" s="125" t="s">
        <v>189</v>
      </c>
      <c r="D20" s="107">
        <v>5.09</v>
      </c>
      <c r="E20" s="107"/>
      <c r="F20" s="126"/>
      <c r="G20" s="127"/>
      <c r="H20" s="36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68"/>
      <c r="P20" s="368"/>
      <c r="Q20" s="368"/>
      <c r="R20" s="368"/>
      <c r="S20" s="368"/>
      <c r="T20" s="368"/>
      <c r="U20" s="36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60">
        <v>30200003</v>
      </c>
      <c r="B21" s="133" t="s">
        <v>463</v>
      </c>
      <c r="C21" s="125" t="s">
        <v>190</v>
      </c>
      <c r="D21" s="107">
        <v>5.09</v>
      </c>
      <c r="E21" s="107"/>
      <c r="F21" s="126"/>
      <c r="G21" s="127"/>
      <c r="H21" s="36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68"/>
      <c r="P21" s="368"/>
      <c r="Q21" s="368"/>
      <c r="R21" s="368"/>
      <c r="S21" s="368"/>
      <c r="T21" s="368"/>
      <c r="U21" s="36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60">
        <v>30100003</v>
      </c>
      <c r="B22" s="139" t="s">
        <v>464</v>
      </c>
      <c r="C22" s="366" t="s">
        <v>190</v>
      </c>
      <c r="D22" s="107">
        <v>4.8</v>
      </c>
      <c r="E22" s="107"/>
      <c r="F22" s="126"/>
      <c r="G22" s="127"/>
      <c r="H22" s="36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68"/>
      <c r="P22" s="368"/>
      <c r="Q22" s="368"/>
      <c r="R22" s="368"/>
      <c r="S22" s="368"/>
      <c r="T22" s="368"/>
      <c r="U22" s="368"/>
      <c r="V22" s="131"/>
      <c r="W22" s="132"/>
      <c r="X22" s="131"/>
      <c r="Y22" s="131"/>
      <c r="Z22" s="131"/>
      <c r="AA22" s="131"/>
    </row>
    <row r="23" spans="1:27" ht="20.100000000000001" customHeight="1">
      <c r="A23" s="260">
        <v>30100004</v>
      </c>
      <c r="B23" s="139" t="s">
        <v>198</v>
      </c>
      <c r="C23" s="366" t="s">
        <v>187</v>
      </c>
      <c r="D23" s="107">
        <v>4.8</v>
      </c>
      <c r="E23" s="107"/>
      <c r="F23" s="126"/>
      <c r="G23" s="127"/>
      <c r="H23" s="36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68"/>
      <c r="P23" s="368"/>
      <c r="Q23" s="368"/>
      <c r="R23" s="368"/>
      <c r="S23" s="368"/>
      <c r="T23" s="368"/>
      <c r="U23" s="368"/>
      <c r="V23" s="131"/>
      <c r="W23" s="132"/>
      <c r="X23" s="131"/>
      <c r="Y23" s="131"/>
      <c r="Z23" s="131"/>
      <c r="AA23" s="131"/>
    </row>
    <row r="24" spans="1:27" ht="20.100000000000001" customHeight="1">
      <c r="A24" s="260">
        <v>30100006</v>
      </c>
      <c r="B24" s="139" t="s">
        <v>198</v>
      </c>
      <c r="C24" s="366" t="s">
        <v>179</v>
      </c>
      <c r="D24" s="107">
        <v>4.8</v>
      </c>
      <c r="E24" s="107"/>
      <c r="F24" s="126"/>
      <c r="G24" s="127"/>
      <c r="H24" s="36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68"/>
      <c r="P24" s="368"/>
      <c r="Q24" s="368"/>
      <c r="R24" s="368"/>
      <c r="S24" s="368"/>
      <c r="T24" s="368"/>
      <c r="U24" s="368"/>
      <c r="V24" s="131"/>
      <c r="W24" s="132"/>
      <c r="X24" s="131"/>
      <c r="Y24" s="131"/>
      <c r="Z24" s="131"/>
      <c r="AA24" s="131"/>
    </row>
    <row r="25" spans="1:27" ht="20.100000000000001" customHeight="1">
      <c r="A25" s="260">
        <v>30100005</v>
      </c>
      <c r="B25" s="139" t="s">
        <v>198</v>
      </c>
      <c r="C25" s="366" t="s">
        <v>199</v>
      </c>
      <c r="D25" s="107">
        <v>4.8</v>
      </c>
      <c r="E25" s="107"/>
      <c r="F25" s="126"/>
      <c r="G25" s="127"/>
      <c r="H25" s="36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68"/>
      <c r="P25" s="368"/>
      <c r="Q25" s="368"/>
      <c r="R25" s="368"/>
      <c r="S25" s="368"/>
      <c r="T25" s="368"/>
      <c r="U25" s="368"/>
      <c r="V25" s="131"/>
      <c r="W25" s="132"/>
      <c r="X25" s="131"/>
      <c r="Y25" s="131"/>
      <c r="Z25" s="131"/>
      <c r="AA25" s="131"/>
    </row>
    <row r="26" spans="1:27" ht="20.10000000000000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26"/>
      <c r="G26" s="127"/>
      <c r="H26" s="36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68"/>
      <c r="P26" s="368"/>
      <c r="Q26" s="368"/>
      <c r="R26" s="368"/>
      <c r="S26" s="368"/>
      <c r="T26" s="368"/>
      <c r="U26" s="36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40"/>
      <c r="G27" s="127"/>
      <c r="H27" s="36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68"/>
      <c r="P27" s="368"/>
      <c r="Q27" s="368"/>
      <c r="R27" s="368"/>
      <c r="S27" s="368"/>
      <c r="T27" s="368"/>
      <c r="U27" s="36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27" t="s">
        <v>201</v>
      </c>
      <c r="B28" s="428"/>
      <c r="C28" s="369" t="s">
        <v>202</v>
      </c>
      <c r="D28" s="141"/>
      <c r="E28" s="141"/>
      <c r="F28" s="142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 t="shared" ref="W28:W29" si="6"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customHeight="1">
      <c r="A29" s="260">
        <v>30100012</v>
      </c>
      <c r="B29" s="359" t="s">
        <v>206</v>
      </c>
      <c r="C29" s="125" t="s">
        <v>199</v>
      </c>
      <c r="D29" s="107">
        <v>5.03</v>
      </c>
      <c r="E29" s="107"/>
      <c r="F29" s="126"/>
      <c r="G29" s="127"/>
      <c r="H29" s="36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64"/>
      <c r="P29" s="364"/>
      <c r="Q29" s="364"/>
      <c r="R29" s="364"/>
      <c r="S29" s="364"/>
      <c r="T29" s="364"/>
      <c r="U29" s="36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60">
        <v>30100011</v>
      </c>
      <c r="B30" s="359" t="s">
        <v>425</v>
      </c>
      <c r="C30" s="183" t="s">
        <v>427</v>
      </c>
      <c r="D30" s="107">
        <v>5.03</v>
      </c>
      <c r="E30" s="107"/>
      <c r="F30" s="126"/>
      <c r="G30" s="127"/>
      <c r="H30" s="36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64"/>
      <c r="P30" s="364"/>
      <c r="Q30" s="364"/>
      <c r="R30" s="364"/>
      <c r="S30" s="364"/>
      <c r="T30" s="364"/>
      <c r="U30" s="364"/>
      <c r="V30" s="131"/>
      <c r="W30" s="132"/>
      <c r="X30" s="131"/>
      <c r="Y30" s="131"/>
      <c r="Z30" s="131"/>
      <c r="AA30" s="131"/>
    </row>
    <row r="31" spans="1:27" ht="20.100000000000001" customHeight="1">
      <c r="A31" s="260">
        <v>30100010</v>
      </c>
      <c r="B31" s="359" t="s">
        <v>206</v>
      </c>
      <c r="C31" s="125" t="s">
        <v>186</v>
      </c>
      <c r="D31" s="107">
        <v>5.03</v>
      </c>
      <c r="E31" s="107"/>
      <c r="F31" s="126"/>
      <c r="G31" s="127"/>
      <c r="H31" s="36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64"/>
      <c r="P31" s="364"/>
      <c r="Q31" s="364"/>
      <c r="R31" s="364"/>
      <c r="S31" s="364"/>
      <c r="T31" s="364"/>
      <c r="U31" s="36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60">
        <v>30100014</v>
      </c>
      <c r="B32" s="359" t="s">
        <v>206</v>
      </c>
      <c r="C32" s="125" t="s">
        <v>203</v>
      </c>
      <c r="D32" s="107">
        <v>5.03</v>
      </c>
      <c r="E32" s="107"/>
      <c r="F32" s="126"/>
      <c r="G32" s="127"/>
      <c r="H32" s="36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64"/>
      <c r="P32" s="364"/>
      <c r="Q32" s="364"/>
      <c r="R32" s="364"/>
      <c r="S32" s="364"/>
      <c r="T32" s="364"/>
      <c r="U32" s="36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60">
        <v>30100013</v>
      </c>
      <c r="B33" s="359" t="s">
        <v>206</v>
      </c>
      <c r="C33" s="125" t="s">
        <v>207</v>
      </c>
      <c r="D33" s="107">
        <v>5.03</v>
      </c>
      <c r="E33" s="107"/>
      <c r="F33" s="126"/>
      <c r="G33" s="127"/>
      <c r="H33" s="36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64"/>
      <c r="P33" s="364"/>
      <c r="Q33" s="364"/>
      <c r="R33" s="364"/>
      <c r="S33" s="364"/>
      <c r="T33" s="364"/>
      <c r="U33" s="36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60">
        <v>30100016</v>
      </c>
      <c r="B34" s="359" t="s">
        <v>414</v>
      </c>
      <c r="C34" s="183" t="s">
        <v>415</v>
      </c>
      <c r="D34" s="107">
        <v>5.03</v>
      </c>
      <c r="E34" s="107"/>
      <c r="F34" s="126"/>
      <c r="G34" s="127"/>
      <c r="H34" s="360">
        <f t="shared" si="7"/>
        <v>0</v>
      </c>
      <c r="I34" s="128"/>
      <c r="J34" s="129"/>
      <c r="K34" s="130"/>
      <c r="L34" s="128">
        <v>52</v>
      </c>
      <c r="M34" s="108"/>
      <c r="N34" s="129"/>
      <c r="O34" s="364"/>
      <c r="P34" s="364"/>
      <c r="Q34" s="364"/>
      <c r="R34" s="364"/>
      <c r="S34" s="364"/>
      <c r="T34" s="364"/>
      <c r="U34" s="364"/>
      <c r="V34" s="131"/>
      <c r="W34" s="132"/>
      <c r="X34" s="131"/>
      <c r="Y34" s="131"/>
      <c r="Z34" s="131"/>
      <c r="AA34" s="131"/>
    </row>
    <row r="35" spans="1:27" ht="20.100000000000001" customHeight="1">
      <c r="A35" s="260">
        <v>30100017</v>
      </c>
      <c r="B35" s="359" t="s">
        <v>414</v>
      </c>
      <c r="C35" s="183" t="s">
        <v>416</v>
      </c>
      <c r="D35" s="107">
        <v>5.03</v>
      </c>
      <c r="E35" s="107"/>
      <c r="F35" s="126"/>
      <c r="G35" s="127"/>
      <c r="H35" s="360">
        <f t="shared" si="7"/>
        <v>0</v>
      </c>
      <c r="I35" s="128"/>
      <c r="J35" s="129"/>
      <c r="K35" s="130"/>
      <c r="L35" s="128">
        <v>52</v>
      </c>
      <c r="M35" s="108"/>
      <c r="N35" s="129"/>
      <c r="O35" s="364"/>
      <c r="P35" s="364"/>
      <c r="Q35" s="364"/>
      <c r="R35" s="364"/>
      <c r="S35" s="364"/>
      <c r="T35" s="364"/>
      <c r="U35" s="364"/>
      <c r="V35" s="131"/>
      <c r="W35" s="132"/>
      <c r="X35" s="131"/>
      <c r="Y35" s="131"/>
      <c r="Z35" s="131"/>
      <c r="AA35" s="131"/>
    </row>
    <row r="36" spans="1:27" ht="20.100000000000001" customHeight="1">
      <c r="A36" s="260">
        <v>30100015</v>
      </c>
      <c r="B36" s="359" t="s">
        <v>414</v>
      </c>
      <c r="C36" s="183" t="s">
        <v>61</v>
      </c>
      <c r="D36" s="107">
        <v>5.03</v>
      </c>
      <c r="E36" s="107"/>
      <c r="F36" s="126"/>
      <c r="G36" s="127"/>
      <c r="H36" s="360">
        <f t="shared" si="7"/>
        <v>0</v>
      </c>
      <c r="I36" s="128"/>
      <c r="J36" s="129"/>
      <c r="K36" s="130"/>
      <c r="L36" s="128">
        <v>52</v>
      </c>
      <c r="M36" s="108"/>
      <c r="N36" s="129"/>
      <c r="O36" s="364"/>
      <c r="P36" s="364"/>
      <c r="Q36" s="364"/>
      <c r="R36" s="364"/>
      <c r="S36" s="364"/>
      <c r="T36" s="364"/>
      <c r="U36" s="364"/>
      <c r="V36" s="131"/>
      <c r="W36" s="132"/>
      <c r="X36" s="131"/>
      <c r="Y36" s="131"/>
      <c r="Z36" s="131"/>
      <c r="AA36" s="131"/>
    </row>
    <row r="37" spans="1:27" ht="20.100000000000001" customHeight="1">
      <c r="A37" s="260">
        <v>30100027</v>
      </c>
      <c r="B37" s="359" t="s">
        <v>208</v>
      </c>
      <c r="C37" s="125" t="s">
        <v>179</v>
      </c>
      <c r="D37" s="107">
        <v>5.08</v>
      </c>
      <c r="E37" s="107"/>
      <c r="F37" s="126"/>
      <c r="G37" s="127"/>
      <c r="H37" s="36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64"/>
      <c r="P37" s="364"/>
      <c r="Q37" s="364"/>
      <c r="R37" s="364"/>
      <c r="S37" s="364"/>
      <c r="T37" s="364"/>
      <c r="U37" s="36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60">
        <v>30100023</v>
      </c>
      <c r="B38" s="359" t="s">
        <v>208</v>
      </c>
      <c r="C38" s="125" t="s">
        <v>204</v>
      </c>
      <c r="D38" s="107">
        <v>5.08</v>
      </c>
      <c r="E38" s="107"/>
      <c r="F38" s="126"/>
      <c r="G38" s="127"/>
      <c r="H38" s="36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64"/>
      <c r="P38" s="364"/>
      <c r="Q38" s="364"/>
      <c r="R38" s="364"/>
      <c r="S38" s="364"/>
      <c r="T38" s="364"/>
      <c r="U38" s="36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60">
        <v>30100024</v>
      </c>
      <c r="B39" s="359" t="s">
        <v>208</v>
      </c>
      <c r="C39" s="125" t="s">
        <v>205</v>
      </c>
      <c r="D39" s="107">
        <v>5.08</v>
      </c>
      <c r="E39" s="107"/>
      <c r="F39" s="126"/>
      <c r="G39" s="127"/>
      <c r="H39" s="36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64"/>
      <c r="P39" s="364"/>
      <c r="Q39" s="364"/>
      <c r="R39" s="364"/>
      <c r="S39" s="364"/>
      <c r="T39" s="364"/>
      <c r="U39" s="36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60">
        <v>30100022</v>
      </c>
      <c r="B40" s="359" t="s">
        <v>208</v>
      </c>
      <c r="C40" s="125" t="s">
        <v>186</v>
      </c>
      <c r="D40" s="107">
        <v>5.08</v>
      </c>
      <c r="E40" s="107"/>
      <c r="F40" s="126"/>
      <c r="G40" s="127"/>
      <c r="H40" s="36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64"/>
      <c r="P40" s="364"/>
      <c r="Q40" s="364"/>
      <c r="R40" s="364"/>
      <c r="S40" s="364"/>
      <c r="T40" s="364"/>
      <c r="U40" s="36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60">
        <v>30100029</v>
      </c>
      <c r="B41" s="359" t="s">
        <v>208</v>
      </c>
      <c r="C41" s="125" t="s">
        <v>203</v>
      </c>
      <c r="D41" s="107">
        <v>5.08</v>
      </c>
      <c r="E41" s="107"/>
      <c r="F41" s="126"/>
      <c r="G41" s="127"/>
      <c r="H41" s="36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64"/>
      <c r="P41" s="364"/>
      <c r="Q41" s="364"/>
      <c r="R41" s="364"/>
      <c r="S41" s="364"/>
      <c r="T41" s="364"/>
      <c r="U41" s="36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60">
        <v>30100026</v>
      </c>
      <c r="B42" s="359" t="s">
        <v>208</v>
      </c>
      <c r="C42" s="125" t="s">
        <v>199</v>
      </c>
      <c r="D42" s="107">
        <v>5.08</v>
      </c>
      <c r="E42" s="107"/>
      <c r="F42" s="126"/>
      <c r="G42" s="127"/>
      <c r="H42" s="36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68"/>
      <c r="P42" s="368"/>
      <c r="Q42" s="368"/>
      <c r="R42" s="368"/>
      <c r="S42" s="368"/>
      <c r="T42" s="368"/>
      <c r="U42" s="36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60">
        <v>30100025</v>
      </c>
      <c r="B43" s="359" t="s">
        <v>208</v>
      </c>
      <c r="C43" s="125" t="s">
        <v>187</v>
      </c>
      <c r="D43" s="107">
        <v>5.08</v>
      </c>
      <c r="E43" s="107"/>
      <c r="F43" s="126"/>
      <c r="G43" s="127"/>
      <c r="H43" s="36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64"/>
      <c r="P43" s="364"/>
      <c r="Q43" s="364"/>
      <c r="R43" s="364"/>
      <c r="S43" s="364"/>
      <c r="T43" s="364"/>
      <c r="U43" s="36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60">
        <v>30100028</v>
      </c>
      <c r="B44" s="359" t="s">
        <v>208</v>
      </c>
      <c r="C44" s="125" t="s">
        <v>207</v>
      </c>
      <c r="D44" s="107">
        <v>5.08</v>
      </c>
      <c r="E44" s="107"/>
      <c r="F44" s="126"/>
      <c r="G44" s="127"/>
      <c r="H44" s="36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68"/>
      <c r="P44" s="368"/>
      <c r="Q44" s="368"/>
      <c r="R44" s="368"/>
      <c r="S44" s="368"/>
      <c r="T44" s="368"/>
      <c r="U44" s="36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60">
        <v>30100032</v>
      </c>
      <c r="B45" s="359" t="s">
        <v>209</v>
      </c>
      <c r="C45" s="125" t="s">
        <v>194</v>
      </c>
      <c r="D45" s="107">
        <v>5.03</v>
      </c>
      <c r="E45" s="107"/>
      <c r="F45" s="126"/>
      <c r="G45" s="127"/>
      <c r="H45" s="36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64"/>
      <c r="P45" s="364"/>
      <c r="Q45" s="364"/>
      <c r="R45" s="364"/>
      <c r="S45" s="364"/>
      <c r="T45" s="364"/>
      <c r="U45" s="36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60">
        <v>30100033</v>
      </c>
      <c r="B46" s="359" t="s">
        <v>209</v>
      </c>
      <c r="C46" s="125" t="s">
        <v>179</v>
      </c>
      <c r="D46" s="107">
        <v>5.03</v>
      </c>
      <c r="E46" s="107"/>
      <c r="F46" s="126"/>
      <c r="G46" s="127"/>
      <c r="H46" s="36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64"/>
      <c r="P46" s="364"/>
      <c r="Q46" s="364"/>
      <c r="R46" s="364"/>
      <c r="S46" s="364"/>
      <c r="T46" s="364"/>
      <c r="U46" s="36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60">
        <v>30100062</v>
      </c>
      <c r="B47" s="359" t="s">
        <v>209</v>
      </c>
      <c r="C47" s="125" t="s">
        <v>195</v>
      </c>
      <c r="D47" s="107">
        <v>5.03</v>
      </c>
      <c r="E47" s="107"/>
      <c r="F47" s="126"/>
      <c r="G47" s="127"/>
      <c r="H47" s="36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64"/>
      <c r="P47" s="364"/>
      <c r="Q47" s="364"/>
      <c r="R47" s="364"/>
      <c r="S47" s="364"/>
      <c r="T47" s="364"/>
      <c r="U47" s="36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60">
        <v>30100031</v>
      </c>
      <c r="B48" s="359" t="s">
        <v>209</v>
      </c>
      <c r="C48" s="125" t="s">
        <v>204</v>
      </c>
      <c r="D48" s="107">
        <v>5.03</v>
      </c>
      <c r="E48" s="107"/>
      <c r="F48" s="126"/>
      <c r="G48" s="127"/>
      <c r="H48" s="36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64"/>
      <c r="P48" s="364"/>
      <c r="Q48" s="364"/>
      <c r="R48" s="364"/>
      <c r="S48" s="364"/>
      <c r="T48" s="364"/>
      <c r="U48" s="36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60">
        <v>30100019</v>
      </c>
      <c r="B49" s="359" t="s">
        <v>382</v>
      </c>
      <c r="C49" s="183" t="s">
        <v>383</v>
      </c>
      <c r="D49" s="107">
        <v>5.03</v>
      </c>
      <c r="E49" s="107"/>
      <c r="F49" s="126"/>
      <c r="G49" s="127"/>
      <c r="H49" s="36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64"/>
      <c r="P49" s="364"/>
      <c r="Q49" s="364"/>
      <c r="R49" s="364"/>
      <c r="S49" s="364"/>
      <c r="T49" s="364"/>
      <c r="U49" s="364"/>
      <c r="V49" s="131"/>
      <c r="W49" s="132"/>
      <c r="X49" s="131"/>
      <c r="Y49" s="131"/>
      <c r="Z49" s="131"/>
      <c r="AA49" s="131"/>
    </row>
    <row r="50" spans="1:27" ht="20.100000000000001" customHeight="1">
      <c r="A50" s="260">
        <v>30100020</v>
      </c>
      <c r="B50" s="359" t="s">
        <v>382</v>
      </c>
      <c r="C50" s="183" t="s">
        <v>384</v>
      </c>
      <c r="D50" s="107">
        <v>5.03</v>
      </c>
      <c r="E50" s="107"/>
      <c r="F50" s="126"/>
      <c r="G50" s="127"/>
      <c r="H50" s="36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64"/>
      <c r="P50" s="364"/>
      <c r="Q50" s="364"/>
      <c r="R50" s="364"/>
      <c r="S50" s="364"/>
      <c r="T50" s="364"/>
      <c r="U50" s="364"/>
      <c r="V50" s="131"/>
      <c r="W50" s="132"/>
      <c r="X50" s="131"/>
      <c r="Y50" s="131"/>
      <c r="Z50" s="131"/>
      <c r="AA50" s="131"/>
    </row>
    <row r="51" spans="1:27" ht="20.100000000000001" customHeight="1">
      <c r="A51" s="260">
        <v>30100021</v>
      </c>
      <c r="B51" s="359" t="s">
        <v>382</v>
      </c>
      <c r="C51" s="183" t="s">
        <v>389</v>
      </c>
      <c r="D51" s="107">
        <v>5.03</v>
      </c>
      <c r="E51" s="107"/>
      <c r="F51" s="126"/>
      <c r="G51" s="127"/>
      <c r="H51" s="36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64"/>
      <c r="P51" s="364"/>
      <c r="Q51" s="364"/>
      <c r="R51" s="364"/>
      <c r="S51" s="364"/>
      <c r="T51" s="364"/>
      <c r="U51" s="364"/>
      <c r="V51" s="131"/>
      <c r="W51" s="132"/>
      <c r="X51" s="131"/>
      <c r="Y51" s="131"/>
      <c r="Z51" s="131"/>
      <c r="AA51" s="131"/>
    </row>
    <row r="52" spans="1:27" ht="20.100000000000001" customHeight="1">
      <c r="A52" s="260">
        <v>30100018</v>
      </c>
      <c r="B52" s="359" t="s">
        <v>382</v>
      </c>
      <c r="C52" s="183" t="s">
        <v>391</v>
      </c>
      <c r="D52" s="107">
        <v>5.03</v>
      </c>
      <c r="E52" s="107"/>
      <c r="F52" s="126"/>
      <c r="G52" s="127"/>
      <c r="H52" s="36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64"/>
      <c r="P52" s="364"/>
      <c r="Q52" s="364"/>
      <c r="R52" s="364"/>
      <c r="S52" s="364"/>
      <c r="T52" s="364"/>
      <c r="U52" s="364"/>
      <c r="V52" s="131"/>
      <c r="W52" s="132"/>
      <c r="X52" s="131"/>
      <c r="Y52" s="131"/>
      <c r="Z52" s="131"/>
      <c r="AA52" s="131"/>
    </row>
    <row r="53" spans="1:27" ht="20.100000000000001" customHeight="1">
      <c r="A53" s="263">
        <v>30700007</v>
      </c>
      <c r="B53" s="359" t="s">
        <v>418</v>
      </c>
      <c r="C53" s="183" t="s">
        <v>364</v>
      </c>
      <c r="D53" s="107">
        <v>5.03</v>
      </c>
      <c r="E53" s="107"/>
      <c r="F53" s="126"/>
      <c r="G53" s="127"/>
      <c r="H53" s="36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64"/>
      <c r="P53" s="364"/>
      <c r="Q53" s="364"/>
      <c r="R53" s="364"/>
      <c r="S53" s="364"/>
      <c r="T53" s="364"/>
      <c r="U53" s="364"/>
      <c r="V53" s="131"/>
      <c r="W53" s="132"/>
      <c r="X53" s="131"/>
      <c r="Y53" s="131"/>
      <c r="Z53" s="131"/>
      <c r="AA53" s="131"/>
    </row>
    <row r="54" spans="1:27" ht="20.100000000000001" customHeight="1">
      <c r="A54" s="263">
        <v>30700006</v>
      </c>
      <c r="B54" s="359" t="s">
        <v>418</v>
      </c>
      <c r="C54" s="183" t="s">
        <v>365</v>
      </c>
      <c r="D54" s="107">
        <v>5.03</v>
      </c>
      <c r="E54" s="107"/>
      <c r="F54" s="126"/>
      <c r="G54" s="127"/>
      <c r="H54" s="36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64"/>
      <c r="P54" s="364"/>
      <c r="Q54" s="364"/>
      <c r="R54" s="364"/>
      <c r="S54" s="364"/>
      <c r="T54" s="364"/>
      <c r="U54" s="364"/>
      <c r="V54" s="131"/>
      <c r="W54" s="132"/>
      <c r="X54" s="131"/>
      <c r="Y54" s="131"/>
      <c r="Z54" s="131"/>
      <c r="AA54" s="131"/>
    </row>
    <row r="55" spans="1:27" ht="20.100000000000001" customHeight="1">
      <c r="A55" s="263">
        <v>30700008</v>
      </c>
      <c r="B55" s="359" t="s">
        <v>418</v>
      </c>
      <c r="C55" s="183" t="s">
        <v>366</v>
      </c>
      <c r="D55" s="107">
        <v>5.03</v>
      </c>
      <c r="E55" s="107"/>
      <c r="F55" s="126"/>
      <c r="G55" s="127"/>
      <c r="H55" s="36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64"/>
      <c r="P55" s="364"/>
      <c r="Q55" s="364"/>
      <c r="R55" s="364"/>
      <c r="S55" s="364"/>
      <c r="T55" s="364"/>
      <c r="U55" s="364"/>
      <c r="V55" s="131"/>
      <c r="W55" s="132"/>
      <c r="X55" s="131"/>
      <c r="Y55" s="131"/>
      <c r="Z55" s="131"/>
      <c r="AA55" s="131"/>
    </row>
    <row r="56" spans="1:27" ht="20.100000000000001" customHeight="1">
      <c r="A56" s="263">
        <v>30700009</v>
      </c>
      <c r="B56" s="359" t="s">
        <v>418</v>
      </c>
      <c r="C56" s="183" t="s">
        <v>367</v>
      </c>
      <c r="D56" s="107">
        <v>5.03</v>
      </c>
      <c r="E56" s="107"/>
      <c r="F56" s="126"/>
      <c r="G56" s="127"/>
      <c r="H56" s="36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64"/>
      <c r="P56" s="364"/>
      <c r="Q56" s="364"/>
      <c r="R56" s="364"/>
      <c r="S56" s="364"/>
      <c r="T56" s="364"/>
      <c r="U56" s="364"/>
      <c r="V56" s="131"/>
      <c r="W56" s="132"/>
      <c r="X56" s="131"/>
      <c r="Y56" s="131"/>
      <c r="Z56" s="131"/>
      <c r="AA56" s="131"/>
    </row>
    <row r="57" spans="1:27" ht="20.10000000000000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26"/>
      <c r="G57" s="127"/>
      <c r="H57" s="36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68"/>
      <c r="P57" s="368"/>
      <c r="Q57" s="368"/>
      <c r="R57" s="368"/>
      <c r="S57" s="368"/>
      <c r="T57" s="368"/>
      <c r="U57" s="36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26"/>
      <c r="G58" s="127"/>
      <c r="H58" s="36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68"/>
      <c r="P58" s="368"/>
      <c r="Q58" s="368"/>
      <c r="R58" s="368"/>
      <c r="S58" s="368"/>
      <c r="T58" s="368"/>
      <c r="U58" s="36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26"/>
      <c r="G59" s="127"/>
      <c r="H59" s="36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68"/>
      <c r="P59" s="368"/>
      <c r="Q59" s="368"/>
      <c r="R59" s="368"/>
      <c r="S59" s="368"/>
      <c r="T59" s="368"/>
      <c r="U59" s="36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26"/>
      <c r="G60" s="127"/>
      <c r="H60" s="36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68"/>
      <c r="P60" s="368"/>
      <c r="Q60" s="368"/>
      <c r="R60" s="368"/>
      <c r="S60" s="368"/>
      <c r="T60" s="368"/>
      <c r="U60" s="36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26"/>
      <c r="G61" s="127"/>
      <c r="H61" s="36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68"/>
      <c r="P61" s="368"/>
      <c r="Q61" s="368"/>
      <c r="R61" s="368"/>
      <c r="S61" s="368"/>
      <c r="T61" s="368"/>
      <c r="U61" s="36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26"/>
      <c r="G62" s="127"/>
      <c r="H62" s="36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68"/>
      <c r="P62" s="368"/>
      <c r="Q62" s="368"/>
      <c r="R62" s="368"/>
      <c r="S62" s="368"/>
      <c r="T62" s="368"/>
      <c r="U62" s="36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26"/>
      <c r="G63" s="127"/>
      <c r="H63" s="36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68"/>
      <c r="P63" s="368"/>
      <c r="Q63" s="368"/>
      <c r="R63" s="368"/>
      <c r="S63" s="368"/>
      <c r="T63" s="368"/>
      <c r="U63" s="36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26"/>
      <c r="G64" s="127"/>
      <c r="H64" s="36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68"/>
      <c r="P64" s="368"/>
      <c r="Q64" s="368"/>
      <c r="R64" s="368"/>
      <c r="S64" s="368"/>
      <c r="T64" s="368"/>
      <c r="U64" s="36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26"/>
      <c r="G65" s="127"/>
      <c r="H65" s="36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68"/>
      <c r="P65" s="368"/>
      <c r="Q65" s="368"/>
      <c r="R65" s="368"/>
      <c r="S65" s="368"/>
      <c r="T65" s="368"/>
      <c r="U65" s="36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26"/>
      <c r="G66" s="127"/>
      <c r="H66" s="36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68"/>
      <c r="P66" s="368"/>
      <c r="Q66" s="368"/>
      <c r="R66" s="368"/>
      <c r="S66" s="368"/>
      <c r="T66" s="368"/>
      <c r="U66" s="36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26"/>
      <c r="G67" s="127"/>
      <c r="H67" s="36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68"/>
      <c r="P67" s="368"/>
      <c r="Q67" s="368"/>
      <c r="R67" s="368"/>
      <c r="S67" s="368"/>
      <c r="T67" s="368"/>
      <c r="U67" s="368"/>
      <c r="V67" s="131"/>
      <c r="W67" s="132"/>
      <c r="X67" s="131"/>
      <c r="Y67" s="131"/>
      <c r="Z67" s="131"/>
      <c r="AA67" s="131"/>
    </row>
    <row r="68" spans="1:27" ht="20.10000000000000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26"/>
      <c r="G68" s="127"/>
      <c r="H68" s="36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68"/>
      <c r="P68" s="368"/>
      <c r="Q68" s="368"/>
      <c r="R68" s="368"/>
      <c r="S68" s="368"/>
      <c r="T68" s="368"/>
      <c r="U68" s="368"/>
      <c r="V68" s="131"/>
      <c r="W68" s="132"/>
      <c r="X68" s="131"/>
      <c r="Y68" s="131"/>
      <c r="Z68" s="131"/>
      <c r="AA68" s="131"/>
    </row>
    <row r="69" spans="1:27" ht="20.10000000000000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26"/>
      <c r="G69" s="127"/>
      <c r="H69" s="36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68"/>
      <c r="P69" s="368"/>
      <c r="Q69" s="368"/>
      <c r="R69" s="368"/>
      <c r="S69" s="368"/>
      <c r="T69" s="368"/>
      <c r="U69" s="36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26"/>
      <c r="G70" s="127"/>
      <c r="H70" s="36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68"/>
      <c r="P70" s="368"/>
      <c r="Q70" s="368"/>
      <c r="R70" s="368"/>
      <c r="S70" s="368"/>
      <c r="T70" s="368"/>
      <c r="U70" s="36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60"/>
      <c r="B71" s="133" t="s">
        <v>482</v>
      </c>
      <c r="C71" s="183" t="s">
        <v>361</v>
      </c>
      <c r="D71" s="107">
        <v>5.03</v>
      </c>
      <c r="E71" s="107"/>
      <c r="F71" s="126"/>
      <c r="G71" s="127"/>
      <c r="H71" s="360">
        <f t="shared" si="7"/>
        <v>0</v>
      </c>
      <c r="I71" s="128"/>
      <c r="J71" s="129"/>
      <c r="K71" s="130"/>
      <c r="L71" s="128"/>
      <c r="M71" s="108"/>
      <c r="N71" s="129"/>
      <c r="O71" s="368"/>
      <c r="P71" s="368"/>
      <c r="Q71" s="368"/>
      <c r="R71" s="368"/>
      <c r="S71" s="368"/>
      <c r="T71" s="368"/>
      <c r="U71" s="368"/>
      <c r="V71" s="131"/>
      <c r="W71" s="132"/>
      <c r="X71" s="131"/>
      <c r="Y71" s="131"/>
      <c r="Z71" s="131"/>
      <c r="AA71" s="131"/>
    </row>
    <row r="72" spans="1:27" ht="20.10000000000000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26"/>
      <c r="G72" s="127"/>
      <c r="H72" s="36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68"/>
      <c r="P72" s="368"/>
      <c r="Q72" s="368"/>
      <c r="R72" s="368"/>
      <c r="S72" s="368"/>
      <c r="T72" s="368"/>
      <c r="U72" s="36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26"/>
      <c r="G73" s="127"/>
      <c r="H73" s="36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68"/>
      <c r="P73" s="368"/>
      <c r="Q73" s="368"/>
      <c r="R73" s="368"/>
      <c r="S73" s="368"/>
      <c r="T73" s="368"/>
      <c r="U73" s="36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26"/>
      <c r="G74" s="127"/>
      <c r="H74" s="36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68"/>
      <c r="P74" s="368"/>
      <c r="Q74" s="368"/>
      <c r="R74" s="368"/>
      <c r="S74" s="368"/>
      <c r="T74" s="368"/>
      <c r="U74" s="36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26"/>
      <c r="G75" s="127"/>
      <c r="H75" s="36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68"/>
      <c r="P75" s="368"/>
      <c r="Q75" s="368"/>
      <c r="R75" s="368"/>
      <c r="S75" s="368"/>
      <c r="T75" s="368"/>
      <c r="U75" s="36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26"/>
      <c r="G76" s="127"/>
      <c r="H76" s="36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68"/>
      <c r="P76" s="368"/>
      <c r="Q76" s="368"/>
      <c r="R76" s="368"/>
      <c r="S76" s="368"/>
      <c r="T76" s="368"/>
      <c r="U76" s="368"/>
      <c r="V76" s="131"/>
      <c r="W76" s="132"/>
      <c r="X76" s="131"/>
      <c r="Y76" s="131"/>
      <c r="Z76" s="131"/>
      <c r="AA76" s="131"/>
    </row>
    <row r="77" spans="1:27" ht="20.10000000000000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26"/>
      <c r="G77" s="127"/>
      <c r="H77" s="36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68"/>
      <c r="P77" s="368"/>
      <c r="Q77" s="368"/>
      <c r="R77" s="368"/>
      <c r="S77" s="368"/>
      <c r="T77" s="368"/>
      <c r="U77" s="368"/>
      <c r="V77" s="131"/>
      <c r="W77" s="132"/>
      <c r="X77" s="131"/>
      <c r="Y77" s="131"/>
      <c r="Z77" s="131"/>
      <c r="AA77" s="131"/>
    </row>
    <row r="78" spans="1:27" ht="20.10000000000000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26"/>
      <c r="G78" s="127"/>
      <c r="H78" s="36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68"/>
      <c r="P78" s="368"/>
      <c r="Q78" s="368"/>
      <c r="R78" s="368"/>
      <c r="S78" s="368"/>
      <c r="T78" s="368"/>
      <c r="U78" s="368"/>
      <c r="V78" s="131"/>
      <c r="W78" s="132"/>
      <c r="X78" s="131"/>
      <c r="Y78" s="131"/>
      <c r="Z78" s="131"/>
      <c r="AA78" s="131"/>
    </row>
    <row r="79" spans="1:27" ht="20.10000000000000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26"/>
      <c r="G79" s="127"/>
      <c r="H79" s="36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68"/>
      <c r="P79" s="368"/>
      <c r="Q79" s="368"/>
      <c r="R79" s="368"/>
      <c r="S79" s="368"/>
      <c r="T79" s="368"/>
      <c r="U79" s="368"/>
      <c r="V79" s="131"/>
      <c r="W79" s="132"/>
      <c r="X79" s="131"/>
      <c r="Y79" s="131"/>
      <c r="Z79" s="131"/>
      <c r="AA79" s="131"/>
    </row>
    <row r="80" spans="1:27" ht="20.10000000000000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26"/>
      <c r="G80" s="127"/>
      <c r="H80" s="36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68"/>
      <c r="P80" s="368"/>
      <c r="Q80" s="368"/>
      <c r="R80" s="368"/>
      <c r="S80" s="368"/>
      <c r="T80" s="368"/>
      <c r="U80" s="368"/>
      <c r="V80" s="131"/>
      <c r="W80" s="132"/>
      <c r="X80" s="131"/>
      <c r="Y80" s="131"/>
      <c r="Z80" s="131"/>
      <c r="AA80" s="131"/>
    </row>
    <row r="81" spans="1:27" ht="20.10000000000000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26"/>
      <c r="G81" s="127"/>
      <c r="H81" s="36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68"/>
      <c r="P81" s="368"/>
      <c r="Q81" s="368"/>
      <c r="R81" s="368"/>
      <c r="S81" s="368"/>
      <c r="T81" s="368"/>
      <c r="U81" s="368"/>
      <c r="V81" s="131"/>
      <c r="W81" s="132"/>
      <c r="X81" s="131"/>
      <c r="Y81" s="131"/>
      <c r="Z81" s="131"/>
      <c r="AA81" s="131"/>
    </row>
    <row r="82" spans="1:27" ht="20.10000000000000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26"/>
      <c r="G82" s="127"/>
      <c r="H82" s="36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68"/>
      <c r="P82" s="368"/>
      <c r="Q82" s="368"/>
      <c r="R82" s="368"/>
      <c r="S82" s="368"/>
      <c r="T82" s="368"/>
      <c r="U82" s="368"/>
      <c r="V82" s="131"/>
      <c r="W82" s="132"/>
      <c r="X82" s="131"/>
      <c r="Y82" s="131"/>
      <c r="Z82" s="131"/>
      <c r="AA82" s="131"/>
    </row>
    <row r="83" spans="1:27" ht="20.10000000000000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26"/>
      <c r="G83" s="127"/>
      <c r="H83" s="36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68"/>
      <c r="P83" s="368"/>
      <c r="Q83" s="368"/>
      <c r="R83" s="368"/>
      <c r="S83" s="368"/>
      <c r="T83" s="368"/>
      <c r="U83" s="368"/>
      <c r="V83" s="131"/>
      <c r="W83" s="132"/>
      <c r="X83" s="131"/>
      <c r="Y83" s="131"/>
      <c r="Z83" s="131"/>
      <c r="AA83" s="131"/>
    </row>
    <row r="84" spans="1:27" ht="20.10000000000000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26"/>
      <c r="G84" s="127"/>
      <c r="H84" s="36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68"/>
      <c r="P84" s="368"/>
      <c r="Q84" s="368"/>
      <c r="R84" s="368"/>
      <c r="S84" s="368"/>
      <c r="T84" s="368"/>
      <c r="U84" s="368"/>
      <c r="V84" s="131"/>
      <c r="W84" s="132"/>
      <c r="X84" s="131"/>
      <c r="Y84" s="131"/>
      <c r="Z84" s="131"/>
      <c r="AA84" s="131"/>
    </row>
    <row r="85" spans="1:27" ht="20.10000000000000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26"/>
      <c r="G85" s="127"/>
      <c r="H85" s="36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68"/>
      <c r="P85" s="368"/>
      <c r="Q85" s="368"/>
      <c r="R85" s="368"/>
      <c r="S85" s="368"/>
      <c r="T85" s="368"/>
      <c r="U85" s="368"/>
      <c r="V85" s="131"/>
      <c r="W85" s="132"/>
      <c r="X85" s="131"/>
      <c r="Y85" s="131"/>
      <c r="Z85" s="131"/>
      <c r="AA85" s="131"/>
    </row>
    <row r="86" spans="1:27" ht="20.100000000000001" customHeight="1">
      <c r="A86" s="435" t="s">
        <v>216</v>
      </c>
      <c r="B86" s="435"/>
      <c r="C86" s="369" t="s">
        <v>202</v>
      </c>
      <c r="D86" s="141"/>
      <c r="E86" s="141"/>
      <c r="F86" s="142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7">SUM(M29:M85)</f>
        <v>0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 t="str">
        <f t="shared" ref="W86:W93" si="18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customHeight="1">
      <c r="A87" s="259">
        <v>30400012</v>
      </c>
      <c r="B87" s="359" t="s">
        <v>217</v>
      </c>
      <c r="C87" s="125" t="s">
        <v>179</v>
      </c>
      <c r="D87" s="107">
        <v>5.03</v>
      </c>
      <c r="E87" s="107"/>
      <c r="F87" s="126"/>
      <c r="G87" s="127"/>
      <c r="H87" s="36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68"/>
      <c r="P87" s="368"/>
      <c r="Q87" s="368"/>
      <c r="R87" s="368"/>
      <c r="S87" s="368"/>
      <c r="T87" s="368"/>
      <c r="U87" s="36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9">
        <v>30400010</v>
      </c>
      <c r="B88" s="359" t="s">
        <v>217</v>
      </c>
      <c r="C88" s="125" t="s">
        <v>186</v>
      </c>
      <c r="D88" s="107">
        <v>5.03</v>
      </c>
      <c r="E88" s="107"/>
      <c r="F88" s="126"/>
      <c r="G88" s="127"/>
      <c r="H88" s="36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68"/>
      <c r="P88" s="368"/>
      <c r="Q88" s="368"/>
      <c r="R88" s="368"/>
      <c r="S88" s="368"/>
      <c r="T88" s="368"/>
      <c r="U88" s="36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9">
        <v>30400011</v>
      </c>
      <c r="B89" s="359" t="s">
        <v>217</v>
      </c>
      <c r="C89" s="125" t="s">
        <v>204</v>
      </c>
      <c r="D89" s="107">
        <v>5.03</v>
      </c>
      <c r="E89" s="107"/>
      <c r="F89" s="126"/>
      <c r="G89" s="127"/>
      <c r="H89" s="36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68"/>
      <c r="P89" s="368"/>
      <c r="Q89" s="368"/>
      <c r="R89" s="368"/>
      <c r="S89" s="368"/>
      <c r="T89" s="368"/>
      <c r="U89" s="36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26"/>
      <c r="G90" s="127"/>
      <c r="H90" s="36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68"/>
      <c r="P90" s="368"/>
      <c r="Q90" s="368"/>
      <c r="R90" s="368"/>
      <c r="S90" s="368"/>
      <c r="T90" s="368"/>
      <c r="U90" s="36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26"/>
      <c r="G91" s="127"/>
      <c r="H91" s="36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68"/>
      <c r="P91" s="368"/>
      <c r="Q91" s="368"/>
      <c r="R91" s="368"/>
      <c r="S91" s="368"/>
      <c r="T91" s="368"/>
      <c r="U91" s="36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26"/>
      <c r="G92" s="127"/>
      <c r="H92" s="36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68"/>
      <c r="P92" s="368"/>
      <c r="Q92" s="368"/>
      <c r="R92" s="368"/>
      <c r="S92" s="368"/>
      <c r="T92" s="368"/>
      <c r="U92" s="36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26"/>
      <c r="G93" s="127"/>
      <c r="H93" s="36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68"/>
      <c r="P93" s="368"/>
      <c r="Q93" s="368"/>
      <c r="R93" s="368"/>
      <c r="S93" s="368"/>
      <c r="T93" s="368"/>
      <c r="U93" s="36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26"/>
      <c r="G94" s="127"/>
      <c r="H94" s="36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68"/>
      <c r="P94" s="368"/>
      <c r="Q94" s="368"/>
      <c r="R94" s="368"/>
      <c r="S94" s="368"/>
      <c r="T94" s="368"/>
      <c r="U94" s="368"/>
      <c r="V94" s="131"/>
      <c r="W94" s="132"/>
      <c r="X94" s="131"/>
      <c r="Y94" s="131"/>
      <c r="Z94" s="131"/>
      <c r="AA94" s="131"/>
    </row>
    <row r="95" spans="1:27" ht="20.10000000000000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26"/>
      <c r="G95" s="150"/>
      <c r="H95" s="36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68"/>
      <c r="P95" s="368"/>
      <c r="Q95" s="368"/>
      <c r="R95" s="368"/>
      <c r="S95" s="368"/>
      <c r="T95" s="368"/>
      <c r="U95" s="36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26"/>
      <c r="G96" s="127"/>
      <c r="H96" s="36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68"/>
      <c r="P96" s="368"/>
      <c r="Q96" s="368"/>
      <c r="R96" s="368"/>
      <c r="S96" s="368"/>
      <c r="T96" s="368"/>
      <c r="U96" s="36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26"/>
      <c r="G97" s="127"/>
      <c r="H97" s="36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68"/>
      <c r="P97" s="368"/>
      <c r="Q97" s="368"/>
      <c r="R97" s="368"/>
      <c r="S97" s="368"/>
      <c r="T97" s="368"/>
      <c r="U97" s="36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26"/>
      <c r="G98" s="127"/>
      <c r="H98" s="36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68"/>
      <c r="P98" s="368"/>
      <c r="Q98" s="368"/>
      <c r="R98" s="368"/>
      <c r="S98" s="368"/>
      <c r="T98" s="368"/>
      <c r="U98" s="36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64">
        <v>30400030</v>
      </c>
      <c r="B99" s="149" t="s">
        <v>484</v>
      </c>
      <c r="C99" s="125" t="s">
        <v>179</v>
      </c>
      <c r="D99" s="107">
        <v>5.03</v>
      </c>
      <c r="E99" s="107"/>
      <c r="F99" s="126"/>
      <c r="G99" s="127"/>
      <c r="H99" s="36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68"/>
      <c r="P99" s="368"/>
      <c r="Q99" s="368"/>
      <c r="R99" s="368"/>
      <c r="S99" s="368"/>
      <c r="T99" s="368"/>
      <c r="U99" s="36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26"/>
      <c r="G100" s="127"/>
      <c r="H100" s="36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68"/>
      <c r="P100" s="368"/>
      <c r="Q100" s="368"/>
      <c r="R100" s="368"/>
      <c r="S100" s="368"/>
      <c r="T100" s="368"/>
      <c r="U100" s="36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26"/>
      <c r="G101" s="127"/>
      <c r="H101" s="36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68"/>
      <c r="P101" s="368"/>
      <c r="Q101" s="368"/>
      <c r="R101" s="368"/>
      <c r="S101" s="368"/>
      <c r="T101" s="368"/>
      <c r="U101" s="36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26"/>
      <c r="G102" s="127"/>
      <c r="H102" s="36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68"/>
      <c r="P102" s="368"/>
      <c r="Q102" s="368"/>
      <c r="R102" s="368"/>
      <c r="S102" s="368"/>
      <c r="T102" s="368"/>
      <c r="U102" s="36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64">
        <v>30600005</v>
      </c>
      <c r="B103" s="359" t="s">
        <v>222</v>
      </c>
      <c r="C103" s="125" t="s">
        <v>181</v>
      </c>
      <c r="D103" s="107">
        <v>10.199999999999999</v>
      </c>
      <c r="E103" s="107"/>
      <c r="F103" s="126"/>
      <c r="G103" s="127"/>
      <c r="H103" s="36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68"/>
      <c r="P103" s="368"/>
      <c r="Q103" s="368"/>
      <c r="R103" s="368"/>
      <c r="S103" s="368"/>
      <c r="T103" s="368"/>
      <c r="U103" s="36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64">
        <v>30600008</v>
      </c>
      <c r="B104" s="359" t="s">
        <v>222</v>
      </c>
      <c r="C104" s="125" t="s">
        <v>179</v>
      </c>
      <c r="D104" s="107">
        <v>10.199999999999999</v>
      </c>
      <c r="E104" s="107"/>
      <c r="F104" s="126"/>
      <c r="G104" s="127"/>
      <c r="H104" s="36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68"/>
      <c r="P104" s="368"/>
      <c r="Q104" s="368"/>
      <c r="R104" s="368"/>
      <c r="S104" s="368"/>
      <c r="T104" s="368"/>
      <c r="U104" s="36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64">
        <v>30600007</v>
      </c>
      <c r="B105" s="359" t="s">
        <v>222</v>
      </c>
      <c r="C105" s="125" t="s">
        <v>221</v>
      </c>
      <c r="D105" s="107">
        <v>10.199999999999999</v>
      </c>
      <c r="E105" s="107"/>
      <c r="F105" s="126"/>
      <c r="G105" s="127"/>
      <c r="H105" s="36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68"/>
      <c r="P105" s="368"/>
      <c r="Q105" s="368"/>
      <c r="R105" s="368"/>
      <c r="S105" s="368"/>
      <c r="T105" s="368"/>
      <c r="U105" s="36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64">
        <v>30600006</v>
      </c>
      <c r="B106" s="359" t="s">
        <v>222</v>
      </c>
      <c r="C106" s="125" t="s">
        <v>186</v>
      </c>
      <c r="D106" s="107">
        <v>10.199999999999999</v>
      </c>
      <c r="E106" s="107"/>
      <c r="F106" s="126"/>
      <c r="G106" s="127"/>
      <c r="H106" s="36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68"/>
      <c r="P106" s="368"/>
      <c r="Q106" s="368"/>
      <c r="R106" s="368"/>
      <c r="S106" s="368"/>
      <c r="T106" s="368"/>
      <c r="U106" s="36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9">
        <v>30400026</v>
      </c>
      <c r="B107" s="359" t="s">
        <v>393</v>
      </c>
      <c r="C107" s="183" t="s">
        <v>395</v>
      </c>
      <c r="D107" s="107">
        <v>5</v>
      </c>
      <c r="E107" s="107"/>
      <c r="F107" s="126"/>
      <c r="G107" s="127"/>
      <c r="H107" s="36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68"/>
      <c r="P107" s="368"/>
      <c r="Q107" s="368"/>
      <c r="R107" s="368"/>
      <c r="S107" s="368"/>
      <c r="T107" s="368"/>
      <c r="U107" s="36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9">
        <v>30400028</v>
      </c>
      <c r="B108" s="359" t="s">
        <v>393</v>
      </c>
      <c r="C108" s="183" t="s">
        <v>402</v>
      </c>
      <c r="D108" s="107">
        <v>5</v>
      </c>
      <c r="E108" s="107"/>
      <c r="F108" s="126"/>
      <c r="G108" s="127"/>
      <c r="H108" s="36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68"/>
      <c r="P108" s="368"/>
      <c r="Q108" s="368"/>
      <c r="R108" s="368"/>
      <c r="S108" s="368"/>
      <c r="T108" s="368"/>
      <c r="U108" s="36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9">
        <v>30400027</v>
      </c>
      <c r="B109" s="359" t="s">
        <v>404</v>
      </c>
      <c r="C109" s="183" t="s">
        <v>405</v>
      </c>
      <c r="D109" s="107">
        <v>5</v>
      </c>
      <c r="E109" s="107"/>
      <c r="F109" s="126"/>
      <c r="G109" s="127"/>
      <c r="H109" s="36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68"/>
      <c r="P109" s="368"/>
      <c r="Q109" s="368"/>
      <c r="R109" s="368"/>
      <c r="S109" s="368"/>
      <c r="T109" s="368"/>
      <c r="U109" s="36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9"/>
      <c r="B110" s="359" t="s">
        <v>486</v>
      </c>
      <c r="C110" s="183" t="s">
        <v>372</v>
      </c>
      <c r="D110" s="107">
        <v>5</v>
      </c>
      <c r="E110" s="107"/>
      <c r="F110" s="126"/>
      <c r="G110" s="127"/>
      <c r="H110" s="36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68"/>
      <c r="P110" s="368"/>
      <c r="Q110" s="368"/>
      <c r="R110" s="368"/>
      <c r="S110" s="368"/>
      <c r="T110" s="368"/>
      <c r="U110" s="36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9">
        <v>30600009</v>
      </c>
      <c r="B111" s="359" t="s">
        <v>343</v>
      </c>
      <c r="C111" s="125" t="s">
        <v>345</v>
      </c>
      <c r="D111" s="107">
        <v>5</v>
      </c>
      <c r="E111" s="107"/>
      <c r="F111" s="126"/>
      <c r="G111" s="127"/>
      <c r="H111" s="36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68"/>
      <c r="P111" s="368"/>
      <c r="Q111" s="368"/>
      <c r="R111" s="368"/>
      <c r="S111" s="368"/>
      <c r="T111" s="368"/>
      <c r="U111" s="36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9">
        <v>30600010</v>
      </c>
      <c r="B112" s="359" t="s">
        <v>343</v>
      </c>
      <c r="C112" s="125" t="s">
        <v>347</v>
      </c>
      <c r="D112" s="107">
        <v>5</v>
      </c>
      <c r="E112" s="107"/>
      <c r="F112" s="126"/>
      <c r="G112" s="127"/>
      <c r="H112" s="36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68"/>
      <c r="P112" s="368"/>
      <c r="Q112" s="368"/>
      <c r="R112" s="368"/>
      <c r="S112" s="368"/>
      <c r="T112" s="368"/>
      <c r="U112" s="36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26"/>
      <c r="G113" s="127"/>
      <c r="H113" s="36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68"/>
      <c r="P113" s="368"/>
      <c r="Q113" s="368"/>
      <c r="R113" s="368"/>
      <c r="S113" s="368"/>
      <c r="T113" s="368"/>
      <c r="U113" s="36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26"/>
      <c r="G114" s="127"/>
      <c r="H114" s="36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68"/>
      <c r="P114" s="368"/>
      <c r="Q114" s="368"/>
      <c r="R114" s="368"/>
      <c r="S114" s="368"/>
      <c r="T114" s="368"/>
      <c r="U114" s="36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9">
        <v>30400004</v>
      </c>
      <c r="B115" s="149" t="s">
        <v>419</v>
      </c>
      <c r="C115" s="183" t="s">
        <v>420</v>
      </c>
      <c r="D115" s="107">
        <v>5</v>
      </c>
      <c r="E115" s="107"/>
      <c r="F115" s="126"/>
      <c r="G115" s="127"/>
      <c r="H115" s="36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68"/>
      <c r="P115" s="368"/>
      <c r="Q115" s="368"/>
      <c r="R115" s="368"/>
      <c r="S115" s="368"/>
      <c r="T115" s="368"/>
      <c r="U115" s="36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26"/>
      <c r="G116" s="127"/>
      <c r="H116" s="36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68"/>
      <c r="P116" s="368"/>
      <c r="Q116" s="368"/>
      <c r="R116" s="368"/>
      <c r="S116" s="368"/>
      <c r="T116" s="368"/>
      <c r="U116" s="36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26"/>
      <c r="G117" s="127"/>
      <c r="H117" s="36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68"/>
      <c r="P117" s="368"/>
      <c r="Q117" s="368"/>
      <c r="R117" s="368"/>
      <c r="S117" s="368"/>
      <c r="T117" s="368"/>
      <c r="U117" s="36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26"/>
      <c r="G118" s="127"/>
      <c r="H118" s="36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68"/>
      <c r="P118" s="368"/>
      <c r="Q118" s="368"/>
      <c r="R118" s="368"/>
      <c r="S118" s="368"/>
      <c r="T118" s="368"/>
      <c r="U118" s="36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26"/>
      <c r="G119" s="127"/>
      <c r="H119" s="36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68"/>
      <c r="P119" s="368"/>
      <c r="Q119" s="368"/>
      <c r="R119" s="368"/>
      <c r="S119" s="368"/>
      <c r="T119" s="368"/>
      <c r="U119" s="36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51"/>
      <c r="G120" s="127"/>
      <c r="H120" s="360">
        <f t="shared" si="19"/>
        <v>0</v>
      </c>
      <c r="I120" s="128"/>
      <c r="J120" s="129" t="str">
        <f t="array" ref="J120">IF(ISERROR(G120/I120),"",G120/I120)</f>
        <v/>
      </c>
      <c r="K120" s="36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68"/>
      <c r="P120" s="368"/>
      <c r="Q120" s="368"/>
      <c r="R120" s="368"/>
      <c r="S120" s="368"/>
      <c r="T120" s="368"/>
      <c r="U120" s="36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27" t="s">
        <v>224</v>
      </c>
      <c r="B121" s="428"/>
      <c r="C121" s="369" t="s">
        <v>202</v>
      </c>
      <c r="D121" s="141"/>
      <c r="E121" s="141"/>
      <c r="F121" s="142"/>
      <c r="G121" s="143">
        <f>SUM(G87:G120)</f>
        <v>0</v>
      </c>
      <c r="H121" s="144">
        <f>SUM(H87:H120)</f>
        <v>0</v>
      </c>
      <c r="I121" s="144">
        <f>SUM(I87:I120)</f>
        <v>0</v>
      </c>
      <c r="J121" s="129" t="str">
        <f t="array" ref="J121">IF(ISERROR(G121/I121),"",G121/I121)</f>
        <v/>
      </c>
      <c r="K121" s="144">
        <f>SUM(K87:K120)</f>
        <v>0</v>
      </c>
      <c r="L121" s="145"/>
      <c r="M121" s="148">
        <f t="shared" ref="M121:V121" si="27">SUM(M87:M120)</f>
        <v>0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 t="str">
        <f t="shared" si="26"/>
        <v/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26"/>
      <c r="G122" s="127"/>
      <c r="H122" s="36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68"/>
      <c r="P122" s="368"/>
      <c r="Q122" s="368"/>
      <c r="R122" s="368"/>
      <c r="S122" s="368"/>
      <c r="T122" s="368"/>
      <c r="U122" s="36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26"/>
      <c r="G123" s="127"/>
      <c r="H123" s="36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68"/>
      <c r="P123" s="368"/>
      <c r="Q123" s="368"/>
      <c r="R123" s="368"/>
      <c r="S123" s="368"/>
      <c r="T123" s="368"/>
      <c r="U123" s="36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26"/>
      <c r="G124" s="127"/>
      <c r="H124" s="36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68"/>
      <c r="P124" s="368"/>
      <c r="Q124" s="368"/>
      <c r="R124" s="368"/>
      <c r="S124" s="368"/>
      <c r="T124" s="368"/>
      <c r="U124" s="36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9"/>
      <c r="B125" s="138" t="s">
        <v>488</v>
      </c>
      <c r="C125" s="125" t="s">
        <v>212</v>
      </c>
      <c r="D125" s="107">
        <v>5.03</v>
      </c>
      <c r="E125" s="107"/>
      <c r="F125" s="126"/>
      <c r="G125" s="127"/>
      <c r="H125" s="36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68"/>
      <c r="P125" s="368"/>
      <c r="Q125" s="368"/>
      <c r="R125" s="368"/>
      <c r="S125" s="368"/>
      <c r="T125" s="368"/>
      <c r="U125" s="36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9">
        <v>30100054</v>
      </c>
      <c r="B126" s="138" t="s">
        <v>227</v>
      </c>
      <c r="C126" s="365" t="s">
        <v>203</v>
      </c>
      <c r="D126" s="107">
        <v>5.03</v>
      </c>
      <c r="E126" s="107"/>
      <c r="F126" s="126"/>
      <c r="G126" s="127"/>
      <c r="H126" s="36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68"/>
      <c r="P126" s="368"/>
      <c r="Q126" s="368"/>
      <c r="R126" s="368"/>
      <c r="S126" s="368"/>
      <c r="T126" s="368"/>
      <c r="U126" s="36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26"/>
      <c r="G127" s="127"/>
      <c r="H127" s="36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68"/>
      <c r="P127" s="368"/>
      <c r="Q127" s="368"/>
      <c r="R127" s="368"/>
      <c r="S127" s="368"/>
      <c r="T127" s="368"/>
      <c r="U127" s="36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26"/>
      <c r="G128" s="127"/>
      <c r="H128" s="36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68"/>
      <c r="P128" s="368"/>
      <c r="Q128" s="368"/>
      <c r="R128" s="368"/>
      <c r="S128" s="368"/>
      <c r="T128" s="368"/>
      <c r="U128" s="36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9"/>
      <c r="B129" s="138" t="s">
        <v>227</v>
      </c>
      <c r="C129" s="365" t="s">
        <v>228</v>
      </c>
      <c r="D129" s="107">
        <v>5.03</v>
      </c>
      <c r="E129" s="107"/>
      <c r="F129" s="126"/>
      <c r="G129" s="127"/>
      <c r="H129" s="36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68"/>
      <c r="P129" s="368"/>
      <c r="Q129" s="368"/>
      <c r="R129" s="368"/>
      <c r="S129" s="368"/>
      <c r="T129" s="368"/>
      <c r="U129" s="36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9">
        <v>30101067</v>
      </c>
      <c r="B130" s="138" t="s">
        <v>490</v>
      </c>
      <c r="C130" s="365" t="s">
        <v>212</v>
      </c>
      <c r="D130" s="107">
        <v>5.03</v>
      </c>
      <c r="E130" s="107"/>
      <c r="F130" s="126"/>
      <c r="G130" s="127"/>
      <c r="H130" s="36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68"/>
      <c r="P130" s="368"/>
      <c r="Q130" s="368"/>
      <c r="R130" s="368"/>
      <c r="S130" s="368"/>
      <c r="T130" s="368"/>
      <c r="U130" s="36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9">
        <v>30101068</v>
      </c>
      <c r="B131" s="138" t="s">
        <v>229</v>
      </c>
      <c r="C131" s="365" t="s">
        <v>203</v>
      </c>
      <c r="D131" s="107">
        <v>5.03</v>
      </c>
      <c r="E131" s="107"/>
      <c r="F131" s="126"/>
      <c r="G131" s="127"/>
      <c r="H131" s="36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68"/>
      <c r="P131" s="368"/>
      <c r="Q131" s="368"/>
      <c r="R131" s="368"/>
      <c r="S131" s="368"/>
      <c r="T131" s="368"/>
      <c r="U131" s="36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9">
        <v>30101069</v>
      </c>
      <c r="B132" s="138" t="s">
        <v>229</v>
      </c>
      <c r="C132" s="365" t="s">
        <v>186</v>
      </c>
      <c r="D132" s="107">
        <v>5.03</v>
      </c>
      <c r="E132" s="107"/>
      <c r="F132" s="126"/>
      <c r="G132" s="127"/>
      <c r="H132" s="36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68"/>
      <c r="P132" s="368"/>
      <c r="Q132" s="368"/>
      <c r="R132" s="368"/>
      <c r="S132" s="368"/>
      <c r="T132" s="368"/>
      <c r="U132" s="36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9">
        <v>30101070</v>
      </c>
      <c r="B133" s="138" t="s">
        <v>229</v>
      </c>
      <c r="C133" s="365" t="s">
        <v>228</v>
      </c>
      <c r="D133" s="107">
        <v>5.03</v>
      </c>
      <c r="E133" s="107"/>
      <c r="F133" s="126"/>
      <c r="G133" s="127"/>
      <c r="H133" s="36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68"/>
      <c r="P133" s="368"/>
      <c r="Q133" s="368"/>
      <c r="R133" s="368"/>
      <c r="S133" s="368"/>
      <c r="T133" s="368"/>
      <c r="U133" s="36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9">
        <v>30101071</v>
      </c>
      <c r="B134" s="138" t="s">
        <v>229</v>
      </c>
      <c r="C134" s="365" t="s">
        <v>199</v>
      </c>
      <c r="D134" s="107">
        <v>5.03</v>
      </c>
      <c r="E134" s="107"/>
      <c r="F134" s="126"/>
      <c r="G134" s="127"/>
      <c r="H134" s="36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68"/>
      <c r="P134" s="368"/>
      <c r="Q134" s="368"/>
      <c r="R134" s="368"/>
      <c r="S134" s="368"/>
      <c r="T134" s="368"/>
      <c r="U134" s="36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26"/>
      <c r="G135" s="127"/>
      <c r="H135" s="36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68"/>
      <c r="P135" s="368"/>
      <c r="Q135" s="368"/>
      <c r="R135" s="368"/>
      <c r="S135" s="368"/>
      <c r="T135" s="368"/>
      <c r="U135" s="36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26"/>
      <c r="G136" s="127"/>
      <c r="H136" s="36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68"/>
      <c r="P136" s="368"/>
      <c r="Q136" s="368"/>
      <c r="R136" s="368"/>
      <c r="S136" s="368"/>
      <c r="T136" s="368"/>
      <c r="U136" s="36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27" t="s">
        <v>231</v>
      </c>
      <c r="B137" s="428"/>
      <c r="C137" s="369" t="s">
        <v>202</v>
      </c>
      <c r="D137" s="141"/>
      <c r="E137" s="141"/>
      <c r="F137" s="142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26"/>
      <c r="G138" s="127"/>
      <c r="H138" s="36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68"/>
      <c r="P138" s="368"/>
      <c r="Q138" s="368"/>
      <c r="R138" s="368"/>
      <c r="S138" s="368"/>
      <c r="T138" s="368"/>
      <c r="U138" s="36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26"/>
      <c r="G139" s="127"/>
      <c r="H139" s="36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68"/>
      <c r="P139" s="368"/>
      <c r="Q139" s="368"/>
      <c r="R139" s="368"/>
      <c r="S139" s="368"/>
      <c r="T139" s="368"/>
      <c r="U139" s="36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26"/>
      <c r="G140" s="127"/>
      <c r="H140" s="36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68"/>
      <c r="P140" s="368"/>
      <c r="Q140" s="368"/>
      <c r="R140" s="368"/>
      <c r="S140" s="368"/>
      <c r="T140" s="368"/>
      <c r="U140" s="36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60"/>
      <c r="B141" s="133" t="s">
        <v>491</v>
      </c>
      <c r="C141" s="125" t="s">
        <v>195</v>
      </c>
      <c r="D141" s="107">
        <v>5.04</v>
      </c>
      <c r="E141" s="107"/>
      <c r="F141" s="126"/>
      <c r="G141" s="127"/>
      <c r="H141" s="36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68"/>
      <c r="P141" s="368"/>
      <c r="Q141" s="368"/>
      <c r="R141" s="368"/>
      <c r="S141" s="368"/>
      <c r="T141" s="368"/>
      <c r="U141" s="36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26"/>
      <c r="G142" s="127"/>
      <c r="H142" s="36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68"/>
      <c r="P142" s="368"/>
      <c r="Q142" s="368"/>
      <c r="R142" s="368"/>
      <c r="S142" s="368"/>
      <c r="T142" s="368"/>
      <c r="U142" s="36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26"/>
      <c r="G143" s="127"/>
      <c r="H143" s="36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68"/>
      <c r="P143" s="368"/>
      <c r="Q143" s="368"/>
      <c r="R143" s="368"/>
      <c r="S143" s="368"/>
      <c r="T143" s="368"/>
      <c r="U143" s="368"/>
      <c r="V143" s="131"/>
      <c r="W143" s="132"/>
      <c r="X143" s="131"/>
      <c r="Y143" s="131"/>
      <c r="Z143" s="131"/>
      <c r="AA143" s="131"/>
    </row>
    <row r="144" spans="1:27" ht="20.10000000000000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26"/>
      <c r="G144" s="127"/>
      <c r="H144" s="36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68"/>
      <c r="P144" s="368"/>
      <c r="Q144" s="368"/>
      <c r="R144" s="368"/>
      <c r="S144" s="368"/>
      <c r="T144" s="368"/>
      <c r="U144" s="368"/>
      <c r="V144" s="131"/>
      <c r="W144" s="132"/>
      <c r="X144" s="131"/>
      <c r="Y144" s="131"/>
      <c r="Z144" s="131"/>
      <c r="AA144" s="131"/>
    </row>
    <row r="145" spans="1:27" ht="20.100000000000001" customHeight="1">
      <c r="A145" s="260">
        <v>30400021</v>
      </c>
      <c r="B145" s="133" t="s">
        <v>436</v>
      </c>
      <c r="C145" s="183" t="s">
        <v>511</v>
      </c>
      <c r="D145" s="107">
        <v>5.04</v>
      </c>
      <c r="E145" s="107"/>
      <c r="F145" s="126"/>
      <c r="G145" s="127"/>
      <c r="H145" s="36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68"/>
      <c r="P145" s="368"/>
      <c r="Q145" s="368"/>
      <c r="R145" s="368"/>
      <c r="S145" s="368"/>
      <c r="T145" s="368"/>
      <c r="U145" s="368"/>
      <c r="V145" s="131"/>
      <c r="W145" s="132"/>
      <c r="X145" s="131"/>
      <c r="Y145" s="131"/>
      <c r="Z145" s="131"/>
      <c r="AA145" s="131"/>
    </row>
    <row r="146" spans="1:27" ht="20.10000000000000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26"/>
      <c r="G146" s="127"/>
      <c r="H146" s="36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68"/>
      <c r="P146" s="368"/>
      <c r="Q146" s="368"/>
      <c r="R146" s="368"/>
      <c r="S146" s="368"/>
      <c r="T146" s="368"/>
      <c r="U146" s="368"/>
      <c r="V146" s="131"/>
      <c r="W146" s="132"/>
      <c r="X146" s="131"/>
      <c r="Y146" s="131"/>
      <c r="Z146" s="131"/>
      <c r="AA146" s="131"/>
    </row>
    <row r="147" spans="1:27" ht="20.10000000000000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26"/>
      <c r="G147" s="127"/>
      <c r="H147" s="36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68"/>
      <c r="P147" s="368"/>
      <c r="Q147" s="368"/>
      <c r="R147" s="368"/>
      <c r="S147" s="368"/>
      <c r="T147" s="368"/>
      <c r="U147" s="36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27" t="s">
        <v>234</v>
      </c>
      <c r="B148" s="428"/>
      <c r="C148" s="369" t="s">
        <v>202</v>
      </c>
      <c r="D148" s="141"/>
      <c r="E148" s="141"/>
      <c r="F148" s="142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customHeight="1">
      <c r="A149" s="259">
        <v>30700013</v>
      </c>
      <c r="B149" s="258" t="s">
        <v>103</v>
      </c>
      <c r="C149" s="366"/>
      <c r="D149" s="107">
        <v>3.65</v>
      </c>
      <c r="E149" s="107"/>
      <c r="F149" s="151"/>
      <c r="G149" s="127"/>
      <c r="H149" s="360">
        <f t="shared" ref="H149:H162" si="40">D149*G149</f>
        <v>0</v>
      </c>
      <c r="I149" s="128"/>
      <c r="J149" s="129" t="str">
        <f t="array" ref="J149">IF(ISERROR(G149/I149),"",G149/I149)</f>
        <v/>
      </c>
      <c r="K149" s="36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68"/>
      <c r="P149" s="368"/>
      <c r="Q149" s="368"/>
      <c r="R149" s="368"/>
      <c r="S149" s="368"/>
      <c r="T149" s="368"/>
      <c r="U149" s="36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9">
        <v>30700014</v>
      </c>
      <c r="B150" s="139" t="s">
        <v>236</v>
      </c>
      <c r="C150" s="366"/>
      <c r="D150" s="107">
        <v>6.58</v>
      </c>
      <c r="E150" s="107"/>
      <c r="F150" s="126"/>
      <c r="G150" s="127"/>
      <c r="H150" s="36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68"/>
      <c r="P150" s="368"/>
      <c r="Q150" s="368"/>
      <c r="R150" s="368"/>
      <c r="S150" s="368"/>
      <c r="T150" s="368"/>
      <c r="U150" s="36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9">
        <v>30700016</v>
      </c>
      <c r="B151" s="139" t="s">
        <v>237</v>
      </c>
      <c r="C151" s="366"/>
      <c r="D151" s="107">
        <v>7.8</v>
      </c>
      <c r="E151" s="107"/>
      <c r="F151" s="126"/>
      <c r="G151" s="127"/>
      <c r="H151" s="36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68"/>
      <c r="P151" s="368"/>
      <c r="Q151" s="368"/>
      <c r="R151" s="368"/>
      <c r="S151" s="368"/>
      <c r="T151" s="368"/>
      <c r="U151" s="36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9">
        <v>30700017</v>
      </c>
      <c r="B152" s="139" t="s">
        <v>238</v>
      </c>
      <c r="C152" s="366"/>
      <c r="D152" s="107">
        <v>4.4000000000000004</v>
      </c>
      <c r="E152" s="107"/>
      <c r="F152" s="126"/>
      <c r="G152" s="127"/>
      <c r="H152" s="36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68"/>
      <c r="P152" s="368"/>
      <c r="Q152" s="368"/>
      <c r="R152" s="368"/>
      <c r="S152" s="368"/>
      <c r="T152" s="368"/>
      <c r="U152" s="36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9">
        <v>30700001</v>
      </c>
      <c r="B153" s="126" t="s">
        <v>359</v>
      </c>
      <c r="C153" s="184"/>
      <c r="D153" s="107"/>
      <c r="E153" s="107"/>
      <c r="F153" s="126"/>
      <c r="G153" s="127"/>
      <c r="H153" s="36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68"/>
      <c r="P153" s="368"/>
      <c r="Q153" s="368"/>
      <c r="R153" s="368"/>
      <c r="S153" s="368"/>
      <c r="T153" s="368"/>
      <c r="U153" s="368"/>
      <c r="V153" s="131"/>
      <c r="W153" s="132"/>
      <c r="X153" s="131"/>
      <c r="Y153" s="131"/>
      <c r="Z153" s="131"/>
      <c r="AA153" s="131"/>
    </row>
    <row r="154" spans="1:27" ht="20.100000000000001" customHeight="1">
      <c r="A154" s="265"/>
      <c r="B154" s="366" t="s">
        <v>493</v>
      </c>
      <c r="C154" s="366" t="s">
        <v>179</v>
      </c>
      <c r="D154" s="107">
        <v>6.04</v>
      </c>
      <c r="E154" s="107"/>
      <c r="F154" s="126"/>
      <c r="G154" s="127"/>
      <c r="H154" s="36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68"/>
      <c r="P154" s="368"/>
      <c r="Q154" s="368"/>
      <c r="R154" s="368"/>
      <c r="S154" s="368"/>
      <c r="T154" s="368"/>
      <c r="U154" s="36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65">
        <v>30700019</v>
      </c>
      <c r="B155" s="366" t="s">
        <v>239</v>
      </c>
      <c r="C155" s="366" t="s">
        <v>186</v>
      </c>
      <c r="D155" s="107">
        <v>6.04</v>
      </c>
      <c r="E155" s="107"/>
      <c r="F155" s="126"/>
      <c r="G155" s="127"/>
      <c r="H155" s="36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68"/>
      <c r="P155" s="368"/>
      <c r="Q155" s="368"/>
      <c r="R155" s="368"/>
      <c r="S155" s="368"/>
      <c r="T155" s="368"/>
      <c r="U155" s="36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65">
        <v>30601015</v>
      </c>
      <c r="B156" s="366" t="s">
        <v>440</v>
      </c>
      <c r="C156" s="366" t="s">
        <v>179</v>
      </c>
      <c r="D156" s="107">
        <v>6</v>
      </c>
      <c r="E156" s="107"/>
      <c r="F156" s="126"/>
      <c r="G156" s="127"/>
      <c r="H156" s="360">
        <f t="shared" si="40"/>
        <v>0</v>
      </c>
      <c r="I156" s="128"/>
      <c r="J156" s="129"/>
      <c r="K156" s="130"/>
      <c r="L156" s="128"/>
      <c r="M156" s="108"/>
      <c r="N156" s="129"/>
      <c r="O156" s="368"/>
      <c r="P156" s="368"/>
      <c r="Q156" s="368"/>
      <c r="R156" s="368"/>
      <c r="S156" s="368"/>
      <c r="T156" s="368"/>
      <c r="U156" s="368"/>
      <c r="V156" s="131"/>
      <c r="W156" s="132"/>
      <c r="X156" s="131"/>
      <c r="Y156" s="131"/>
      <c r="Z156" s="131"/>
      <c r="AA156" s="131"/>
    </row>
    <row r="157" spans="1:27" ht="20.100000000000001" customHeight="1">
      <c r="A157" s="265">
        <v>30101016</v>
      </c>
      <c r="B157" s="366" t="s">
        <v>440</v>
      </c>
      <c r="C157" s="366" t="s">
        <v>60</v>
      </c>
      <c r="D157" s="107">
        <v>6</v>
      </c>
      <c r="E157" s="107"/>
      <c r="F157" s="126"/>
      <c r="G157" s="127"/>
      <c r="H157" s="36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68"/>
      <c r="P157" s="368"/>
      <c r="Q157" s="368"/>
      <c r="R157" s="368"/>
      <c r="S157" s="368"/>
      <c r="T157" s="368"/>
      <c r="U157" s="36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9">
        <v>30700018</v>
      </c>
      <c r="B158" s="359" t="s">
        <v>240</v>
      </c>
      <c r="C158" s="125"/>
      <c r="D158" s="107">
        <v>7.3</v>
      </c>
      <c r="E158" s="107"/>
      <c r="F158" s="126"/>
      <c r="G158" s="127"/>
      <c r="H158" s="36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68"/>
      <c r="P158" s="368"/>
      <c r="Q158" s="368"/>
      <c r="R158" s="368"/>
      <c r="S158" s="368"/>
      <c r="T158" s="368"/>
      <c r="U158" s="36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9">
        <v>30700010</v>
      </c>
      <c r="B159" s="359" t="s">
        <v>241</v>
      </c>
      <c r="C159" s="125"/>
      <c r="D159" s="107">
        <f>78*120/1000</f>
        <v>9.36</v>
      </c>
      <c r="E159" s="107"/>
      <c r="F159" s="126"/>
      <c r="G159" s="127"/>
      <c r="H159" s="36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68"/>
      <c r="P159" s="368"/>
      <c r="Q159" s="368"/>
      <c r="R159" s="368"/>
      <c r="S159" s="368"/>
      <c r="T159" s="368"/>
      <c r="U159" s="36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9">
        <v>30700015</v>
      </c>
      <c r="B160" s="359" t="s">
        <v>242</v>
      </c>
      <c r="C160" s="125"/>
      <c r="D160" s="107">
        <v>4.5</v>
      </c>
      <c r="E160" s="107"/>
      <c r="F160" s="126"/>
      <c r="G160" s="127"/>
      <c r="H160" s="360">
        <f t="shared" si="40"/>
        <v>0</v>
      </c>
      <c r="I160" s="128"/>
      <c r="J160" s="129"/>
      <c r="K160" s="130"/>
      <c r="L160" s="128"/>
      <c r="M160" s="108"/>
      <c r="N160" s="129"/>
      <c r="O160" s="368"/>
      <c r="P160" s="368"/>
      <c r="Q160" s="368"/>
      <c r="R160" s="368"/>
      <c r="S160" s="368"/>
      <c r="T160" s="368"/>
      <c r="U160" s="36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9">
        <v>30700012</v>
      </c>
      <c r="B161" s="359" t="s">
        <v>243</v>
      </c>
      <c r="C161" s="125"/>
      <c r="D161" s="107">
        <v>4.5</v>
      </c>
      <c r="E161" s="107"/>
      <c r="F161" s="126"/>
      <c r="G161" s="127"/>
      <c r="H161" s="360">
        <f t="shared" si="40"/>
        <v>0</v>
      </c>
      <c r="I161" s="128"/>
      <c r="J161" s="129"/>
      <c r="K161" s="130"/>
      <c r="L161" s="128"/>
      <c r="M161" s="108"/>
      <c r="N161" s="129"/>
      <c r="O161" s="368"/>
      <c r="P161" s="368"/>
      <c r="Q161" s="368"/>
      <c r="R161" s="368"/>
      <c r="S161" s="368"/>
      <c r="T161" s="368"/>
      <c r="U161" s="36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26"/>
      <c r="G162" s="127"/>
      <c r="H162" s="360">
        <f t="shared" si="40"/>
        <v>0</v>
      </c>
      <c r="I162" s="128"/>
      <c r="J162" s="129"/>
      <c r="K162" s="130"/>
      <c r="L162" s="128"/>
      <c r="M162" s="108"/>
      <c r="N162" s="129"/>
      <c r="O162" s="368"/>
      <c r="P162" s="368"/>
      <c r="Q162" s="368"/>
      <c r="R162" s="368"/>
      <c r="S162" s="368"/>
      <c r="T162" s="368"/>
      <c r="U162" s="368"/>
      <c r="V162" s="131"/>
      <c r="W162" s="132"/>
      <c r="X162" s="131"/>
      <c r="Y162" s="131"/>
      <c r="Z162" s="131"/>
      <c r="AA162" s="131"/>
    </row>
    <row r="163" spans="1:27" ht="20.100000000000001" customHeight="1">
      <c r="A163" s="427" t="s">
        <v>244</v>
      </c>
      <c r="B163" s="428"/>
      <c r="C163" s="369" t="s">
        <v>202</v>
      </c>
      <c r="D163" s="141"/>
      <c r="E163" s="141"/>
      <c r="F163" s="142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429" t="s">
        <v>246</v>
      </c>
      <c r="B164" s="430"/>
      <c r="C164" s="430"/>
      <c r="D164" s="430"/>
      <c r="E164" s="430"/>
      <c r="F164" s="431"/>
      <c r="G164" s="152">
        <f>SUM(G28,G86,G121,G137,G148,G163)</f>
        <v>0</v>
      </c>
      <c r="H164" s="152">
        <f>SUM(H28,H86,H121,H137,H148,H163)</f>
        <v>0</v>
      </c>
      <c r="I164" s="152">
        <f>SUM(I28,I86,I121,I137,I148,I163)</f>
        <v>0</v>
      </c>
      <c r="J164" s="153" t="str">
        <f t="array" ref="J164">IF(ISERROR(G164/I164),"",G164/I164)</f>
        <v/>
      </c>
      <c r="K164" s="152">
        <f>SUM(K28,K86,K121,K137,K148,K163)</f>
        <v>0</v>
      </c>
      <c r="L164" s="153" t="str">
        <f>IF(ISERROR(G164/K164),"",G164/K164)</f>
        <v/>
      </c>
      <c r="M164" s="152">
        <f t="shared" ref="M164:AA164" si="42">SUM(M28,M86,M121,M137,M148,M163)</f>
        <v>0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432" t="s">
        <v>471</v>
      </c>
      <c r="B165" s="362" t="s">
        <v>247</v>
      </c>
      <c r="C165" s="415" t="s">
        <v>248</v>
      </c>
      <c r="D165" s="416"/>
      <c r="E165" s="423" t="s">
        <v>249</v>
      </c>
      <c r="F165" s="423"/>
      <c r="G165" s="393" t="s">
        <v>250</v>
      </c>
      <c r="H165" s="393"/>
      <c r="I165" s="423" t="s">
        <v>251</v>
      </c>
      <c r="J165" s="423"/>
      <c r="K165" s="423" t="s">
        <v>252</v>
      </c>
      <c r="L165" s="423"/>
      <c r="M165" s="423" t="s">
        <v>253</v>
      </c>
      <c r="N165" s="423"/>
      <c r="O165" s="423" t="s">
        <v>254</v>
      </c>
      <c r="P165" s="393" t="s">
        <v>255</v>
      </c>
      <c r="Q165" s="393"/>
      <c r="R165" s="393" t="s">
        <v>252</v>
      </c>
      <c r="S165" s="393"/>
      <c r="T165" s="393" t="s">
        <v>256</v>
      </c>
      <c r="U165" s="393"/>
      <c r="V165" s="393" t="s">
        <v>257</v>
      </c>
      <c r="W165" s="393"/>
      <c r="X165" s="393" t="s">
        <v>252</v>
      </c>
      <c r="Y165" s="393"/>
      <c r="Z165" s="393" t="s">
        <v>256</v>
      </c>
      <c r="AA165" s="393"/>
    </row>
    <row r="166" spans="1:27" ht="20.100000000000001" customHeight="1">
      <c r="A166" s="433"/>
      <c r="B166" s="362" t="s">
        <v>258</v>
      </c>
      <c r="C166" s="415">
        <v>1</v>
      </c>
      <c r="D166" s="416"/>
      <c r="E166" s="426">
        <f>C166*11</f>
        <v>11</v>
      </c>
      <c r="F166" s="426"/>
      <c r="G166" s="393">
        <v>1</v>
      </c>
      <c r="H166" s="393"/>
      <c r="I166" s="426">
        <f>G166*11</f>
        <v>11</v>
      </c>
      <c r="J166" s="426"/>
      <c r="K166" s="426">
        <f>E166-I166</f>
        <v>0</v>
      </c>
      <c r="L166" s="426"/>
      <c r="M166" s="424">
        <f>IF(ISERROR(K166/E166),"",K166/E166)</f>
        <v>0</v>
      </c>
      <c r="N166" s="424"/>
      <c r="O166" s="423"/>
      <c r="P166" s="393" t="s">
        <v>201</v>
      </c>
      <c r="Q166" s="393"/>
      <c r="R166" s="422">
        <f>SUM(O28:U28)</f>
        <v>0</v>
      </c>
      <c r="S166" s="422"/>
      <c r="T166" s="417" t="str">
        <f t="array" ref="T166">IF(ISERROR(R166/R173),"",R166/R173)</f>
        <v/>
      </c>
      <c r="U166" s="417"/>
      <c r="V166" s="393" t="s">
        <v>259</v>
      </c>
      <c r="W166" s="393"/>
      <c r="X166" s="420">
        <f>SUM(P27,P85,P120,P136,P147,P161)</f>
        <v>0</v>
      </c>
      <c r="Y166" s="420"/>
      <c r="Z166" s="417" t="str">
        <f t="array" ref="Z166">IF(ISERROR(X166/X173),"",X166/X173)</f>
        <v/>
      </c>
      <c r="AA166" s="417"/>
    </row>
    <row r="167" spans="1:27" ht="20.100000000000001" customHeight="1">
      <c r="A167" s="433"/>
      <c r="B167" s="362" t="s">
        <v>260</v>
      </c>
      <c r="C167" s="415">
        <v>1</v>
      </c>
      <c r="D167" s="416"/>
      <c r="E167" s="426">
        <f>C167*11</f>
        <v>11</v>
      </c>
      <c r="F167" s="426"/>
      <c r="G167" s="393">
        <v>1</v>
      </c>
      <c r="H167" s="393"/>
      <c r="I167" s="426">
        <f>G167*11</f>
        <v>11</v>
      </c>
      <c r="J167" s="426"/>
      <c r="K167" s="426">
        <f>E167-I167</f>
        <v>0</v>
      </c>
      <c r="L167" s="426"/>
      <c r="M167" s="424">
        <f>IF(ISERROR(K167/E167),"",K167/E167)</f>
        <v>0</v>
      </c>
      <c r="N167" s="424"/>
      <c r="O167" s="423"/>
      <c r="P167" s="393" t="s">
        <v>216</v>
      </c>
      <c r="Q167" s="393"/>
      <c r="R167" s="422">
        <f>SUM(O86:U86)</f>
        <v>0</v>
      </c>
      <c r="S167" s="422"/>
      <c r="T167" s="417" t="str">
        <f>IF(ISERROR(R167/R173),"",R167/R173)</f>
        <v/>
      </c>
      <c r="U167" s="417"/>
      <c r="V167" s="393" t="s">
        <v>261</v>
      </c>
      <c r="W167" s="393"/>
      <c r="X167" s="420">
        <f>SUM(P28,P86,P121,P137,P148,P163)</f>
        <v>0</v>
      </c>
      <c r="Y167" s="420"/>
      <c r="Z167" s="417" t="str">
        <f>IF(ISERROR(X167/X173),"",X167/X173)</f>
        <v/>
      </c>
      <c r="AA167" s="417"/>
    </row>
    <row r="168" spans="1:27" ht="20.100000000000001" customHeight="1">
      <c r="A168" s="433"/>
      <c r="B168" s="362" t="s">
        <v>262</v>
      </c>
      <c r="C168" s="415">
        <v>1</v>
      </c>
      <c r="D168" s="416"/>
      <c r="E168" s="426">
        <f>C168*8</f>
        <v>8</v>
      </c>
      <c r="F168" s="426"/>
      <c r="G168" s="393">
        <v>1</v>
      </c>
      <c r="H168" s="393"/>
      <c r="I168" s="426">
        <f>G168*8</f>
        <v>8</v>
      </c>
      <c r="J168" s="426"/>
      <c r="K168" s="426">
        <f>E168-I168</f>
        <v>0</v>
      </c>
      <c r="L168" s="426"/>
      <c r="M168" s="424">
        <f>IF(ISERROR(K168/E168),"",K168/E168)</f>
        <v>0</v>
      </c>
      <c r="N168" s="424"/>
      <c r="O168" s="423"/>
      <c r="P168" s="393" t="s">
        <v>224</v>
      </c>
      <c r="Q168" s="393"/>
      <c r="R168" s="422">
        <f>SUM(O121:U121)</f>
        <v>0</v>
      </c>
      <c r="S168" s="422"/>
      <c r="T168" s="417" t="str">
        <f>IF(ISERROR(R168/R173),"",R168/R173)</f>
        <v/>
      </c>
      <c r="U168" s="417"/>
      <c r="V168" s="393" t="s">
        <v>263</v>
      </c>
      <c r="W168" s="393"/>
      <c r="X168" s="420">
        <f>SUM(P29,P87,P122,P138,P149,P164)</f>
        <v>0</v>
      </c>
      <c r="Y168" s="420"/>
      <c r="Z168" s="417" t="str">
        <f>IF(ISERROR(X168/X173),"",X168/X173)</f>
        <v/>
      </c>
      <c r="AA168" s="417"/>
    </row>
    <row r="169" spans="1:27" ht="20.100000000000001" customHeight="1">
      <c r="A169" s="433"/>
      <c r="B169" s="362" t="s">
        <v>264</v>
      </c>
      <c r="C169" s="415">
        <v>1</v>
      </c>
      <c r="D169" s="416"/>
      <c r="E169" s="426">
        <f>C169*11</f>
        <v>11</v>
      </c>
      <c r="F169" s="426"/>
      <c r="G169" s="393">
        <v>1</v>
      </c>
      <c r="H169" s="393"/>
      <c r="I169" s="426">
        <f>G169*11</f>
        <v>11</v>
      </c>
      <c r="J169" s="426"/>
      <c r="K169" s="426">
        <f>E169-I169</f>
        <v>0</v>
      </c>
      <c r="L169" s="426"/>
      <c r="M169" s="424">
        <f>IF(ISERROR(K169/E169),"",K169/E169)</f>
        <v>0</v>
      </c>
      <c r="N169" s="424"/>
      <c r="O169" s="423"/>
      <c r="P169" s="393" t="s">
        <v>231</v>
      </c>
      <c r="Q169" s="393"/>
      <c r="R169" s="422">
        <f>SUM(O137:U137)</f>
        <v>0</v>
      </c>
      <c r="S169" s="422"/>
      <c r="T169" s="417" t="str">
        <f>IF(ISERROR(R169/R173),"",R169/R173)</f>
        <v/>
      </c>
      <c r="U169" s="417"/>
      <c r="V169" s="393" t="s">
        <v>265</v>
      </c>
      <c r="W169" s="393"/>
      <c r="X169" s="420">
        <f>SUM(P31,P88,P123,P139,P150,P165)</f>
        <v>0</v>
      </c>
      <c r="Y169" s="420"/>
      <c r="Z169" s="417" t="str">
        <f>IF(ISERROR(X169/X173),"",X169/X173)</f>
        <v/>
      </c>
      <c r="AA169" s="417"/>
    </row>
    <row r="170" spans="1:27" ht="20.100000000000001" customHeight="1">
      <c r="A170" s="434"/>
      <c r="B170" s="362" t="s">
        <v>266</v>
      </c>
      <c r="C170" s="425">
        <f>SUM(C166:D169)</f>
        <v>4</v>
      </c>
      <c r="D170" s="399"/>
      <c r="E170" s="426">
        <f>SUM(E166:F169)</f>
        <v>41</v>
      </c>
      <c r="F170" s="426"/>
      <c r="G170" s="393">
        <f>SUM(G166:H169)</f>
        <v>4</v>
      </c>
      <c r="H170" s="393"/>
      <c r="I170" s="426">
        <f>SUM(I166:J169)</f>
        <v>41</v>
      </c>
      <c r="J170" s="426"/>
      <c r="K170" s="426">
        <f>SUM(K166:L169)</f>
        <v>0</v>
      </c>
      <c r="L170" s="426"/>
      <c r="M170" s="424">
        <f>IF(ISERROR(K170/E170),"",K170/E170)</f>
        <v>0</v>
      </c>
      <c r="N170" s="424"/>
      <c r="O170" s="423"/>
      <c r="P170" s="393" t="s">
        <v>234</v>
      </c>
      <c r="Q170" s="393"/>
      <c r="R170" s="422">
        <f>SUM(O148:U148)</f>
        <v>0</v>
      </c>
      <c r="S170" s="422"/>
      <c r="T170" s="417" t="str">
        <f>IF(ISERROR(R170/R173),"",R170/R173)</f>
        <v/>
      </c>
      <c r="U170" s="417"/>
      <c r="V170" s="393" t="s">
        <v>267</v>
      </c>
      <c r="W170" s="393"/>
      <c r="X170" s="420">
        <f>SUM(P32,P89,P124,P140,P151,P166)</f>
        <v>0</v>
      </c>
      <c r="Y170" s="420"/>
      <c r="Z170" s="417" t="str">
        <f>IF(ISERROR(X170/X173),"",X170/X173)</f>
        <v/>
      </c>
      <c r="AA170" s="417"/>
    </row>
    <row r="171" spans="1:27" ht="20.100000000000001" customHeight="1">
      <c r="A171" s="267" t="s">
        <v>472</v>
      </c>
      <c r="B171" s="362">
        <f>G164</f>
        <v>0</v>
      </c>
      <c r="C171" s="403" t="s">
        <v>269</v>
      </c>
      <c r="D171" s="402"/>
      <c r="E171" s="393">
        <f>H164</f>
        <v>0</v>
      </c>
      <c r="F171" s="393"/>
      <c r="G171" s="393" t="s">
        <v>270</v>
      </c>
      <c r="H171" s="393"/>
      <c r="I171" s="421" t="str">
        <f>L164</f>
        <v/>
      </c>
      <c r="J171" s="421"/>
      <c r="K171" s="423" t="s">
        <v>271</v>
      </c>
      <c r="L171" s="423"/>
      <c r="M171" s="421" t="str">
        <f>J164</f>
        <v/>
      </c>
      <c r="N171" s="421"/>
      <c r="O171" s="423"/>
      <c r="P171" s="393" t="s">
        <v>244</v>
      </c>
      <c r="Q171" s="393"/>
      <c r="R171" s="422">
        <f>SUM(O163:U163)</f>
        <v>0</v>
      </c>
      <c r="S171" s="422"/>
      <c r="T171" s="417" t="str">
        <f>IF(ISERROR(R171/R173),"",R171/R173)</f>
        <v/>
      </c>
      <c r="U171" s="417"/>
      <c r="V171" s="393" t="s">
        <v>272</v>
      </c>
      <c r="W171" s="393"/>
      <c r="X171" s="420">
        <f>SUM(P33,P90,P125,P141,P152,P167)</f>
        <v>0</v>
      </c>
      <c r="Y171" s="420"/>
      <c r="Z171" s="417" t="str">
        <f>IF(ISERROR(X171/X173),"",X171/X173)</f>
        <v/>
      </c>
      <c r="AA171" s="417"/>
    </row>
    <row r="172" spans="1:27" ht="20.100000000000001" customHeight="1">
      <c r="A172" s="268" t="s">
        <v>473</v>
      </c>
      <c r="B172" s="362">
        <f>I164+C170</f>
        <v>4</v>
      </c>
      <c r="C172" s="400" t="s">
        <v>251</v>
      </c>
      <c r="D172" s="401"/>
      <c r="E172" s="418">
        <f>K164+I170</f>
        <v>41</v>
      </c>
      <c r="F172" s="418"/>
      <c r="G172" s="393" t="s">
        <v>274</v>
      </c>
      <c r="H172" s="393"/>
      <c r="I172" s="421">
        <f>B172-E172</f>
        <v>-37</v>
      </c>
      <c r="J172" s="421"/>
      <c r="K172" s="423" t="s">
        <v>275</v>
      </c>
      <c r="L172" s="423"/>
      <c r="M172" s="424">
        <f>IF(ISERROR(I172/E172),"",I172/E172)</f>
        <v>-0.90243902439024393</v>
      </c>
      <c r="N172" s="424"/>
      <c r="O172" s="423"/>
      <c r="P172" s="393" t="s">
        <v>245</v>
      </c>
      <c r="Q172" s="393"/>
      <c r="R172" s="422"/>
      <c r="S172" s="422"/>
      <c r="T172" s="417" t="str">
        <f>IF(ISERROR(R172/R173),"",R172/R173)</f>
        <v/>
      </c>
      <c r="U172" s="417"/>
      <c r="V172" s="393" t="s">
        <v>264</v>
      </c>
      <c r="W172" s="393"/>
      <c r="X172" s="420"/>
      <c r="Y172" s="420"/>
      <c r="Z172" s="417" t="str">
        <f>IF(ISERROR(X172/X173),"",X172/X173)</f>
        <v/>
      </c>
      <c r="AA172" s="417"/>
    </row>
    <row r="173" spans="1:27" ht="20.100000000000001" customHeight="1">
      <c r="A173" s="268" t="s">
        <v>474</v>
      </c>
      <c r="B173" s="362">
        <f>N164</f>
        <v>0</v>
      </c>
      <c r="C173" s="400" t="s">
        <v>277</v>
      </c>
      <c r="D173" s="401"/>
      <c r="E173" s="417">
        <f>IF(ISERROR(B173/B172),"",B173/B172)</f>
        <v>0</v>
      </c>
      <c r="F173" s="417"/>
      <c r="G173" s="393" t="s">
        <v>278</v>
      </c>
      <c r="H173" s="393"/>
      <c r="I173" s="423">
        <f>V164</f>
        <v>0</v>
      </c>
      <c r="J173" s="423"/>
      <c r="K173" s="423" t="s">
        <v>279</v>
      </c>
      <c r="L173" s="423"/>
      <c r="M173" s="424" t="str">
        <f t="array" ref="M173">IF(ISERROR(I173/B171),"",I173/B171)</f>
        <v/>
      </c>
      <c r="N173" s="424"/>
      <c r="O173" s="423"/>
      <c r="P173" s="393" t="s">
        <v>266</v>
      </c>
      <c r="Q173" s="393"/>
      <c r="R173" s="422">
        <f>SUM(R166:S172)</f>
        <v>0</v>
      </c>
      <c r="S173" s="422"/>
      <c r="T173" s="417"/>
      <c r="U173" s="417"/>
      <c r="V173" s="393" t="s">
        <v>266</v>
      </c>
      <c r="W173" s="393"/>
      <c r="X173" s="420">
        <f>SUM(X166:Y172)</f>
        <v>0</v>
      </c>
      <c r="Y173" s="420"/>
      <c r="Z173" s="417"/>
      <c r="AA173" s="417"/>
    </row>
    <row r="174" spans="1:27" ht="34.5" customHeight="1">
      <c r="A174" s="181" t="s">
        <v>336</v>
      </c>
      <c r="B174" s="182"/>
      <c r="C174" s="121"/>
      <c r="D174" s="121"/>
      <c r="E174" s="121"/>
      <c r="F174" s="121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443" t="s">
        <v>475</v>
      </c>
      <c r="B175" s="446" t="s">
        <v>280</v>
      </c>
      <c r="C175" s="446" t="s">
        <v>281</v>
      </c>
      <c r="D175" s="446" t="s">
        <v>282</v>
      </c>
      <c r="E175" s="449" t="s">
        <v>283</v>
      </c>
      <c r="F175" s="440" t="s">
        <v>284</v>
      </c>
      <c r="G175" s="423" t="s">
        <v>285</v>
      </c>
      <c r="H175" s="423"/>
      <c r="I175" s="446" t="s">
        <v>286</v>
      </c>
      <c r="J175" s="452" t="s">
        <v>271</v>
      </c>
      <c r="K175" s="455" t="s">
        <v>287</v>
      </c>
      <c r="L175" s="446" t="s">
        <v>270</v>
      </c>
      <c r="M175" s="436" t="s">
        <v>288</v>
      </c>
      <c r="N175" s="438" t="s">
        <v>252</v>
      </c>
      <c r="O175" s="423" t="s">
        <v>289</v>
      </c>
      <c r="P175" s="423"/>
      <c r="Q175" s="423"/>
      <c r="R175" s="423"/>
      <c r="S175" s="423"/>
      <c r="T175" s="423"/>
      <c r="U175" s="423"/>
      <c r="V175" s="423" t="s">
        <v>290</v>
      </c>
      <c r="W175" s="438" t="s">
        <v>291</v>
      </c>
      <c r="X175" s="423" t="s">
        <v>292</v>
      </c>
      <c r="Y175" s="423"/>
      <c r="Z175" s="423"/>
      <c r="AA175" s="423"/>
    </row>
    <row r="176" spans="1:27" ht="21.95" customHeight="1">
      <c r="A176" s="444"/>
      <c r="B176" s="447"/>
      <c r="C176" s="447"/>
      <c r="D176" s="447"/>
      <c r="E176" s="450"/>
      <c r="F176" s="441"/>
      <c r="G176" s="423"/>
      <c r="H176" s="423"/>
      <c r="I176" s="447"/>
      <c r="J176" s="453"/>
      <c r="K176" s="456"/>
      <c r="L176" s="447"/>
      <c r="M176" s="437"/>
      <c r="N176" s="438"/>
      <c r="O176" s="423" t="s">
        <v>259</v>
      </c>
      <c r="P176" s="423" t="s">
        <v>261</v>
      </c>
      <c r="Q176" s="423" t="s">
        <v>263</v>
      </c>
      <c r="R176" s="439" t="s">
        <v>265</v>
      </c>
      <c r="S176" s="393" t="s">
        <v>267</v>
      </c>
      <c r="T176" s="423" t="s">
        <v>272</v>
      </c>
      <c r="U176" s="423" t="s">
        <v>264</v>
      </c>
      <c r="V176" s="423"/>
      <c r="W176" s="438"/>
      <c r="X176" s="423" t="s">
        <v>293</v>
      </c>
      <c r="Y176" s="423" t="s">
        <v>294</v>
      </c>
      <c r="Z176" s="423" t="s">
        <v>295</v>
      </c>
      <c r="AA176" s="423" t="s">
        <v>264</v>
      </c>
    </row>
    <row r="177" spans="1:27" ht="21.95" customHeight="1">
      <c r="A177" s="445"/>
      <c r="B177" s="448"/>
      <c r="C177" s="448"/>
      <c r="D177" s="448"/>
      <c r="E177" s="451"/>
      <c r="F177" s="442"/>
      <c r="G177" s="308" t="s">
        <v>296</v>
      </c>
      <c r="H177" s="366" t="s">
        <v>297</v>
      </c>
      <c r="I177" s="448"/>
      <c r="J177" s="454"/>
      <c r="K177" s="457"/>
      <c r="L177" s="448"/>
      <c r="M177" s="437"/>
      <c r="N177" s="438"/>
      <c r="O177" s="423"/>
      <c r="P177" s="423"/>
      <c r="Q177" s="423"/>
      <c r="R177" s="439"/>
      <c r="S177" s="393"/>
      <c r="T177" s="423"/>
      <c r="U177" s="423"/>
      <c r="V177" s="423"/>
      <c r="W177" s="438"/>
      <c r="X177" s="423"/>
      <c r="Y177" s="423"/>
      <c r="Z177" s="423"/>
      <c r="AA177" s="423"/>
    </row>
    <row r="178" spans="1:27" ht="20.100000000000001" customHeight="1">
      <c r="A178" s="259">
        <v>30100030</v>
      </c>
      <c r="B178" s="359" t="s">
        <v>178</v>
      </c>
      <c r="C178" s="125" t="s">
        <v>179</v>
      </c>
      <c r="D178" s="107">
        <v>5.03</v>
      </c>
      <c r="E178" s="107"/>
      <c r="F178" s="126"/>
      <c r="G178" s="150"/>
      <c r="H178" s="36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68"/>
      <c r="P178" s="368"/>
      <c r="Q178" s="368"/>
      <c r="R178" s="368"/>
      <c r="S178" s="368"/>
      <c r="T178" s="368"/>
      <c r="U178" s="36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26"/>
      <c r="G179" s="127"/>
      <c r="H179" s="36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68"/>
      <c r="P179" s="368"/>
      <c r="Q179" s="368"/>
      <c r="R179" s="368"/>
      <c r="S179" s="368"/>
      <c r="T179" s="368"/>
      <c r="U179" s="36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26"/>
      <c r="G180" s="127"/>
      <c r="H180" s="36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68"/>
      <c r="P180" s="368"/>
      <c r="Q180" s="368"/>
      <c r="R180" s="368"/>
      <c r="S180" s="368"/>
      <c r="T180" s="368"/>
      <c r="U180" s="36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26"/>
      <c r="G181" s="127"/>
      <c r="H181" s="36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68"/>
      <c r="P181" s="368"/>
      <c r="Q181" s="368"/>
      <c r="R181" s="368"/>
      <c r="S181" s="368"/>
      <c r="T181" s="368"/>
      <c r="U181" s="36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26"/>
      <c r="G182" s="127"/>
      <c r="H182" s="36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68"/>
      <c r="P182" s="368"/>
      <c r="Q182" s="368"/>
      <c r="R182" s="368"/>
      <c r="S182" s="368"/>
      <c r="T182" s="368"/>
      <c r="U182" s="36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155"/>
      <c r="G183" s="135"/>
      <c r="H183" s="360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68"/>
      <c r="P183" s="368"/>
      <c r="Q183" s="368"/>
      <c r="R183" s="368"/>
      <c r="S183" s="368"/>
      <c r="T183" s="368"/>
      <c r="U183" s="36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26"/>
      <c r="G184" s="127"/>
      <c r="H184" s="36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68"/>
      <c r="P184" s="368"/>
      <c r="Q184" s="368"/>
      <c r="R184" s="368"/>
      <c r="S184" s="368"/>
      <c r="T184" s="368"/>
      <c r="U184" s="368"/>
      <c r="V184" s="131"/>
      <c r="W184" s="132"/>
      <c r="X184" s="131"/>
      <c r="Y184" s="131"/>
      <c r="Z184" s="131"/>
      <c r="AA184" s="131"/>
    </row>
    <row r="185" spans="1:27" ht="20.10000000000000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26"/>
      <c r="G185" s="127"/>
      <c r="H185" s="36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68"/>
      <c r="P185" s="368"/>
      <c r="Q185" s="368"/>
      <c r="R185" s="368"/>
      <c r="S185" s="368"/>
      <c r="T185" s="368"/>
      <c r="U185" s="368"/>
      <c r="V185" s="131"/>
      <c r="W185" s="132"/>
      <c r="X185" s="131"/>
      <c r="Y185" s="131"/>
      <c r="Z185" s="131"/>
      <c r="AA185" s="131"/>
    </row>
    <row r="186" spans="1:27" ht="20.10000000000000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137"/>
      <c r="G186" s="127"/>
      <c r="H186" s="360">
        <f t="shared" si="43"/>
        <v>0</v>
      </c>
      <c r="I186" s="36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68"/>
      <c r="P186" s="368"/>
      <c r="Q186" s="368"/>
      <c r="R186" s="368"/>
      <c r="S186" s="368"/>
      <c r="T186" s="368"/>
      <c r="U186" s="36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137"/>
      <c r="G187" s="127"/>
      <c r="H187" s="360">
        <f t="shared" si="43"/>
        <v>0</v>
      </c>
      <c r="I187" s="36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68"/>
      <c r="P187" s="368"/>
      <c r="Q187" s="368"/>
      <c r="R187" s="368"/>
      <c r="S187" s="368"/>
      <c r="T187" s="368"/>
      <c r="U187" s="36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26"/>
      <c r="G188" s="127"/>
      <c r="H188" s="36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68"/>
      <c r="P188" s="368"/>
      <c r="Q188" s="368"/>
      <c r="R188" s="368"/>
      <c r="S188" s="368"/>
      <c r="T188" s="368"/>
      <c r="U188" s="368"/>
      <c r="V188" s="131"/>
      <c r="W188" s="132"/>
      <c r="X188" s="131"/>
      <c r="Y188" s="131"/>
      <c r="Z188" s="131"/>
      <c r="AA188" s="131"/>
    </row>
    <row r="189" spans="1:27" ht="20.10000000000000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26"/>
      <c r="G189" s="127"/>
      <c r="H189" s="36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68"/>
      <c r="P189" s="368"/>
      <c r="Q189" s="368"/>
      <c r="R189" s="368"/>
      <c r="S189" s="368"/>
      <c r="T189" s="368"/>
      <c r="U189" s="368"/>
      <c r="V189" s="131"/>
      <c r="W189" s="132"/>
      <c r="X189" s="131"/>
      <c r="Y189" s="131"/>
      <c r="Z189" s="131"/>
      <c r="AA189" s="131"/>
    </row>
    <row r="190" spans="1:27" ht="20.10000000000000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26"/>
      <c r="G190" s="127"/>
      <c r="H190" s="36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68"/>
      <c r="P190" s="368"/>
      <c r="Q190" s="368"/>
      <c r="R190" s="368"/>
      <c r="S190" s="368"/>
      <c r="T190" s="368"/>
      <c r="U190" s="36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26"/>
      <c r="G191" s="127"/>
      <c r="H191" s="36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68"/>
      <c r="P191" s="368"/>
      <c r="Q191" s="368"/>
      <c r="R191" s="368"/>
      <c r="S191" s="368"/>
      <c r="T191" s="368"/>
      <c r="U191" s="36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26"/>
      <c r="G192" s="127"/>
      <c r="H192" s="36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68"/>
      <c r="P192" s="368"/>
      <c r="Q192" s="368"/>
      <c r="R192" s="368"/>
      <c r="S192" s="368"/>
      <c r="T192" s="368"/>
      <c r="U192" s="36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customHeight="1">
      <c r="A193" s="260">
        <v>30100003</v>
      </c>
      <c r="B193" s="139" t="s">
        <v>198</v>
      </c>
      <c r="C193" s="366" t="s">
        <v>190</v>
      </c>
      <c r="D193" s="107">
        <v>4.8</v>
      </c>
      <c r="E193" s="107"/>
      <c r="F193" s="126"/>
      <c r="G193" s="127"/>
      <c r="H193" s="36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68"/>
      <c r="P193" s="368"/>
      <c r="Q193" s="368"/>
      <c r="R193" s="368"/>
      <c r="S193" s="368"/>
      <c r="T193" s="368"/>
      <c r="U193" s="368"/>
      <c r="V193" s="131"/>
      <c r="W193" s="132"/>
      <c r="X193" s="131"/>
      <c r="Y193" s="131"/>
      <c r="Z193" s="131"/>
      <c r="AA193" s="131"/>
    </row>
    <row r="194" spans="1:27" ht="20.100000000000001" customHeight="1">
      <c r="A194" s="260">
        <v>30100004</v>
      </c>
      <c r="B194" s="139" t="s">
        <v>198</v>
      </c>
      <c r="C194" s="366" t="s">
        <v>187</v>
      </c>
      <c r="D194" s="107">
        <v>4.8</v>
      </c>
      <c r="E194" s="107"/>
      <c r="F194" s="126"/>
      <c r="G194" s="127"/>
      <c r="H194" s="36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68"/>
      <c r="P194" s="368"/>
      <c r="Q194" s="368"/>
      <c r="R194" s="368"/>
      <c r="S194" s="368"/>
      <c r="T194" s="368"/>
      <c r="U194" s="368"/>
      <c r="V194" s="131"/>
      <c r="W194" s="132"/>
      <c r="X194" s="131"/>
      <c r="Y194" s="131"/>
      <c r="Z194" s="131"/>
      <c r="AA194" s="131"/>
    </row>
    <row r="195" spans="1:27" ht="20.100000000000001" customHeight="1">
      <c r="A195" s="260">
        <v>30100006</v>
      </c>
      <c r="B195" s="139" t="s">
        <v>198</v>
      </c>
      <c r="C195" s="366" t="s">
        <v>179</v>
      </c>
      <c r="D195" s="107">
        <v>4.8</v>
      </c>
      <c r="E195" s="107"/>
      <c r="F195" s="126"/>
      <c r="G195" s="127"/>
      <c r="H195" s="36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68"/>
      <c r="P195" s="368"/>
      <c r="Q195" s="368"/>
      <c r="R195" s="368"/>
      <c r="S195" s="368"/>
      <c r="T195" s="368"/>
      <c r="U195" s="368"/>
      <c r="V195" s="131"/>
      <c r="W195" s="132"/>
      <c r="X195" s="131"/>
      <c r="Y195" s="131"/>
      <c r="Z195" s="131"/>
      <c r="AA195" s="131"/>
    </row>
    <row r="196" spans="1:27" ht="20.100000000000001" customHeight="1">
      <c r="A196" s="260">
        <v>30100005</v>
      </c>
      <c r="B196" s="139" t="s">
        <v>198</v>
      </c>
      <c r="C196" s="366" t="s">
        <v>199</v>
      </c>
      <c r="D196" s="107">
        <v>4.8</v>
      </c>
      <c r="E196" s="107"/>
      <c r="F196" s="126"/>
      <c r="G196" s="127"/>
      <c r="H196" s="36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68"/>
      <c r="P196" s="368"/>
      <c r="Q196" s="368"/>
      <c r="R196" s="368"/>
      <c r="S196" s="368"/>
      <c r="T196" s="368"/>
      <c r="U196" s="368"/>
      <c r="V196" s="131"/>
      <c r="W196" s="132"/>
      <c r="X196" s="131"/>
      <c r="Y196" s="131"/>
      <c r="Z196" s="131"/>
      <c r="AA196" s="131"/>
    </row>
    <row r="197" spans="1:27" ht="20.10000000000000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26"/>
      <c r="G197" s="127"/>
      <c r="H197" s="36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68"/>
      <c r="P197" s="368"/>
      <c r="Q197" s="368"/>
      <c r="R197" s="368"/>
      <c r="S197" s="368"/>
      <c r="T197" s="368"/>
      <c r="U197" s="36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40"/>
      <c r="G198" s="127"/>
      <c r="H198" s="36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68"/>
      <c r="P198" s="368"/>
      <c r="Q198" s="368"/>
      <c r="R198" s="368"/>
      <c r="S198" s="368"/>
      <c r="T198" s="368"/>
      <c r="U198" s="36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427" t="s">
        <v>201</v>
      </c>
      <c r="B199" s="428"/>
      <c r="C199" s="369" t="s">
        <v>202</v>
      </c>
      <c r="D199" s="141"/>
      <c r="E199" s="141"/>
      <c r="F199" s="142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customHeight="1">
      <c r="A200" s="260">
        <v>30100012</v>
      </c>
      <c r="B200" s="359" t="s">
        <v>206</v>
      </c>
      <c r="C200" s="125" t="s">
        <v>199</v>
      </c>
      <c r="D200" s="107">
        <v>5.03</v>
      </c>
      <c r="E200" s="107"/>
      <c r="F200" s="126"/>
      <c r="G200" s="127"/>
      <c r="H200" s="36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64"/>
      <c r="P200" s="364"/>
      <c r="Q200" s="364"/>
      <c r="R200" s="364"/>
      <c r="S200" s="364"/>
      <c r="T200" s="364"/>
      <c r="U200" s="36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customHeight="1">
      <c r="A201" s="260">
        <v>30100011</v>
      </c>
      <c r="B201" s="359" t="s">
        <v>425</v>
      </c>
      <c r="C201" s="183" t="s">
        <v>427</v>
      </c>
      <c r="D201" s="107">
        <v>5.03</v>
      </c>
      <c r="E201" s="107"/>
      <c r="F201" s="126"/>
      <c r="G201" s="127"/>
      <c r="H201" s="36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64"/>
      <c r="P201" s="364"/>
      <c r="Q201" s="364"/>
      <c r="R201" s="364"/>
      <c r="S201" s="364"/>
      <c r="T201" s="364"/>
      <c r="U201" s="364"/>
      <c r="V201" s="131"/>
      <c r="W201" s="132"/>
      <c r="X201" s="131"/>
      <c r="Y201" s="131"/>
      <c r="Z201" s="131"/>
      <c r="AA201" s="131"/>
    </row>
    <row r="202" spans="1:27" ht="20.100000000000001" customHeight="1">
      <c r="A202" s="260">
        <v>30100010</v>
      </c>
      <c r="B202" s="359" t="s">
        <v>206</v>
      </c>
      <c r="C202" s="125" t="s">
        <v>186</v>
      </c>
      <c r="D202" s="107">
        <v>5.03</v>
      </c>
      <c r="E202" s="107"/>
      <c r="F202" s="126"/>
      <c r="G202" s="127"/>
      <c r="H202" s="36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64"/>
      <c r="P202" s="364"/>
      <c r="Q202" s="364"/>
      <c r="R202" s="364"/>
      <c r="S202" s="364"/>
      <c r="T202" s="364"/>
      <c r="U202" s="36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customHeight="1">
      <c r="A203" s="260">
        <v>30100014</v>
      </c>
      <c r="B203" s="359" t="s">
        <v>206</v>
      </c>
      <c r="C203" s="125" t="s">
        <v>203</v>
      </c>
      <c r="D203" s="107">
        <v>5.03</v>
      </c>
      <c r="E203" s="107"/>
      <c r="F203" s="126"/>
      <c r="G203" s="127"/>
      <c r="H203" s="36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64"/>
      <c r="P203" s="364"/>
      <c r="Q203" s="364"/>
      <c r="R203" s="364"/>
      <c r="S203" s="364"/>
      <c r="T203" s="364"/>
      <c r="U203" s="36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customHeight="1">
      <c r="A204" s="260">
        <v>30100013</v>
      </c>
      <c r="B204" s="359" t="s">
        <v>206</v>
      </c>
      <c r="C204" s="125" t="s">
        <v>207</v>
      </c>
      <c r="D204" s="107">
        <v>5.03</v>
      </c>
      <c r="E204" s="107"/>
      <c r="F204" s="126"/>
      <c r="G204" s="127"/>
      <c r="H204" s="36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64"/>
      <c r="P204" s="364"/>
      <c r="Q204" s="364"/>
      <c r="R204" s="364"/>
      <c r="S204" s="364"/>
      <c r="T204" s="364"/>
      <c r="U204" s="36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customHeight="1">
      <c r="A205" s="260">
        <v>30100016</v>
      </c>
      <c r="B205" s="359" t="s">
        <v>414</v>
      </c>
      <c r="C205" s="183" t="s">
        <v>415</v>
      </c>
      <c r="D205" s="107">
        <v>5.03</v>
      </c>
      <c r="E205" s="107"/>
      <c r="F205" s="126"/>
      <c r="G205" s="127"/>
      <c r="H205" s="36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64"/>
      <c r="P205" s="364"/>
      <c r="Q205" s="364"/>
      <c r="R205" s="364"/>
      <c r="S205" s="364"/>
      <c r="T205" s="364"/>
      <c r="U205" s="364"/>
      <c r="V205" s="131"/>
      <c r="W205" s="132"/>
      <c r="X205" s="131"/>
      <c r="Y205" s="131"/>
      <c r="Z205" s="131"/>
      <c r="AA205" s="131"/>
    </row>
    <row r="206" spans="1:27" ht="20.100000000000001" customHeight="1">
      <c r="A206" s="260">
        <v>30100017</v>
      </c>
      <c r="B206" s="359" t="s">
        <v>414</v>
      </c>
      <c r="C206" s="183" t="s">
        <v>416</v>
      </c>
      <c r="D206" s="107">
        <v>5.03</v>
      </c>
      <c r="E206" s="107"/>
      <c r="F206" s="126"/>
      <c r="G206" s="127"/>
      <c r="H206" s="36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64"/>
      <c r="P206" s="364"/>
      <c r="Q206" s="364"/>
      <c r="R206" s="364"/>
      <c r="S206" s="364"/>
      <c r="T206" s="364"/>
      <c r="U206" s="364"/>
      <c r="V206" s="131"/>
      <c r="W206" s="132"/>
      <c r="X206" s="131"/>
      <c r="Y206" s="131"/>
      <c r="Z206" s="131"/>
      <c r="AA206" s="131"/>
    </row>
    <row r="207" spans="1:27" ht="20.100000000000001" customHeight="1">
      <c r="A207" s="260">
        <v>30100015</v>
      </c>
      <c r="B207" s="359" t="s">
        <v>414</v>
      </c>
      <c r="C207" s="183" t="s">
        <v>61</v>
      </c>
      <c r="D207" s="107">
        <v>5.03</v>
      </c>
      <c r="E207" s="107"/>
      <c r="F207" s="126"/>
      <c r="G207" s="127"/>
      <c r="H207" s="36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64"/>
      <c r="P207" s="364"/>
      <c r="Q207" s="364"/>
      <c r="R207" s="364"/>
      <c r="S207" s="364"/>
      <c r="T207" s="364"/>
      <c r="U207" s="364"/>
      <c r="V207" s="131"/>
      <c r="W207" s="132"/>
      <c r="X207" s="131"/>
      <c r="Y207" s="131"/>
      <c r="Z207" s="131"/>
      <c r="AA207" s="131"/>
    </row>
    <row r="208" spans="1:27" ht="20.100000000000001" customHeight="1">
      <c r="A208" s="260">
        <v>30100027</v>
      </c>
      <c r="B208" s="359" t="s">
        <v>208</v>
      </c>
      <c r="C208" s="125" t="s">
        <v>179</v>
      </c>
      <c r="D208" s="107">
        <v>5.08</v>
      </c>
      <c r="E208" s="107"/>
      <c r="F208" s="126"/>
      <c r="G208" s="127"/>
      <c r="H208" s="36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64"/>
      <c r="P208" s="364"/>
      <c r="Q208" s="364"/>
      <c r="R208" s="364"/>
      <c r="S208" s="364"/>
      <c r="T208" s="364"/>
      <c r="U208" s="36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customHeight="1">
      <c r="A209" s="260">
        <v>30100023</v>
      </c>
      <c r="B209" s="359" t="s">
        <v>208</v>
      </c>
      <c r="C209" s="125" t="s">
        <v>204</v>
      </c>
      <c r="D209" s="107">
        <v>5.08</v>
      </c>
      <c r="E209" s="107"/>
      <c r="F209" s="126"/>
      <c r="G209" s="127"/>
      <c r="H209" s="36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64"/>
      <c r="P209" s="364"/>
      <c r="Q209" s="364"/>
      <c r="R209" s="364"/>
      <c r="S209" s="364"/>
      <c r="T209" s="364"/>
      <c r="U209" s="36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customHeight="1">
      <c r="A210" s="260">
        <v>30100024</v>
      </c>
      <c r="B210" s="359" t="s">
        <v>208</v>
      </c>
      <c r="C210" s="125" t="s">
        <v>205</v>
      </c>
      <c r="D210" s="107">
        <v>5.08</v>
      </c>
      <c r="E210" s="107"/>
      <c r="F210" s="126"/>
      <c r="G210" s="127"/>
      <c r="H210" s="36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64"/>
      <c r="P210" s="364"/>
      <c r="Q210" s="364"/>
      <c r="R210" s="364"/>
      <c r="S210" s="364"/>
      <c r="T210" s="364"/>
      <c r="U210" s="36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customHeight="1">
      <c r="A211" s="260">
        <v>30100022</v>
      </c>
      <c r="B211" s="359" t="s">
        <v>208</v>
      </c>
      <c r="C211" s="125" t="s">
        <v>186</v>
      </c>
      <c r="D211" s="107">
        <v>5.08</v>
      </c>
      <c r="E211" s="107"/>
      <c r="F211" s="126"/>
      <c r="G211" s="127"/>
      <c r="H211" s="36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64"/>
      <c r="P211" s="364"/>
      <c r="Q211" s="364"/>
      <c r="R211" s="364"/>
      <c r="S211" s="364"/>
      <c r="T211" s="364"/>
      <c r="U211" s="36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customHeight="1">
      <c r="A212" s="260">
        <v>30100029</v>
      </c>
      <c r="B212" s="359" t="s">
        <v>208</v>
      </c>
      <c r="C212" s="125" t="s">
        <v>203</v>
      </c>
      <c r="D212" s="107">
        <v>5.08</v>
      </c>
      <c r="E212" s="107"/>
      <c r="F212" s="126"/>
      <c r="G212" s="127"/>
      <c r="H212" s="36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64"/>
      <c r="P212" s="364"/>
      <c r="Q212" s="364"/>
      <c r="R212" s="364"/>
      <c r="S212" s="364"/>
      <c r="T212" s="364"/>
      <c r="U212" s="36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customHeight="1">
      <c r="A213" s="260">
        <v>30100026</v>
      </c>
      <c r="B213" s="359" t="s">
        <v>208</v>
      </c>
      <c r="C213" s="125" t="s">
        <v>199</v>
      </c>
      <c r="D213" s="107">
        <v>5.08</v>
      </c>
      <c r="E213" s="107"/>
      <c r="F213" s="126"/>
      <c r="G213" s="127"/>
      <c r="H213" s="36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68"/>
      <c r="P213" s="368"/>
      <c r="Q213" s="368"/>
      <c r="R213" s="368"/>
      <c r="S213" s="368"/>
      <c r="T213" s="368"/>
      <c r="U213" s="36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customHeight="1">
      <c r="A214" s="260">
        <v>30100025</v>
      </c>
      <c r="B214" s="359" t="s">
        <v>208</v>
      </c>
      <c r="C214" s="125" t="s">
        <v>187</v>
      </c>
      <c r="D214" s="107">
        <v>5.08</v>
      </c>
      <c r="E214" s="107"/>
      <c r="F214" s="126"/>
      <c r="G214" s="127"/>
      <c r="H214" s="36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64"/>
      <c r="P214" s="364"/>
      <c r="Q214" s="364"/>
      <c r="R214" s="364"/>
      <c r="S214" s="364"/>
      <c r="T214" s="364"/>
      <c r="U214" s="36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customHeight="1">
      <c r="A215" s="260">
        <v>30100028</v>
      </c>
      <c r="B215" s="359" t="s">
        <v>208</v>
      </c>
      <c r="C215" s="125" t="s">
        <v>207</v>
      </c>
      <c r="D215" s="107">
        <v>5.08</v>
      </c>
      <c r="E215" s="107"/>
      <c r="F215" s="126"/>
      <c r="G215" s="127"/>
      <c r="H215" s="36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68"/>
      <c r="P215" s="368"/>
      <c r="Q215" s="368"/>
      <c r="R215" s="368"/>
      <c r="S215" s="368"/>
      <c r="T215" s="368"/>
      <c r="U215" s="36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customHeight="1">
      <c r="A216" s="260">
        <v>30100032</v>
      </c>
      <c r="B216" s="359" t="s">
        <v>209</v>
      </c>
      <c r="C216" s="125" t="s">
        <v>194</v>
      </c>
      <c r="D216" s="107">
        <v>5.03</v>
      </c>
      <c r="E216" s="107"/>
      <c r="F216" s="126"/>
      <c r="G216" s="127"/>
      <c r="H216" s="36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64"/>
      <c r="P216" s="364"/>
      <c r="Q216" s="364"/>
      <c r="R216" s="364"/>
      <c r="S216" s="364"/>
      <c r="T216" s="364"/>
      <c r="U216" s="36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customHeight="1">
      <c r="A217" s="260">
        <v>30100033</v>
      </c>
      <c r="B217" s="359" t="s">
        <v>209</v>
      </c>
      <c r="C217" s="125" t="s">
        <v>179</v>
      </c>
      <c r="D217" s="107">
        <v>5.03</v>
      </c>
      <c r="E217" s="107"/>
      <c r="F217" s="126"/>
      <c r="G217" s="127"/>
      <c r="H217" s="36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64"/>
      <c r="P217" s="364"/>
      <c r="Q217" s="364"/>
      <c r="R217" s="364"/>
      <c r="S217" s="364"/>
      <c r="T217" s="364"/>
      <c r="U217" s="36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customHeight="1">
      <c r="A218" s="260">
        <v>30100062</v>
      </c>
      <c r="B218" s="359" t="s">
        <v>209</v>
      </c>
      <c r="C218" s="125" t="s">
        <v>195</v>
      </c>
      <c r="D218" s="107">
        <v>5.03</v>
      </c>
      <c r="E218" s="107"/>
      <c r="F218" s="126"/>
      <c r="G218" s="127"/>
      <c r="H218" s="36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64"/>
      <c r="P218" s="364"/>
      <c r="Q218" s="364"/>
      <c r="R218" s="364"/>
      <c r="S218" s="364"/>
      <c r="T218" s="364"/>
      <c r="U218" s="36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customHeight="1">
      <c r="A219" s="260">
        <v>30100031</v>
      </c>
      <c r="B219" s="359" t="s">
        <v>209</v>
      </c>
      <c r="C219" s="125" t="s">
        <v>204</v>
      </c>
      <c r="D219" s="107">
        <v>5.03</v>
      </c>
      <c r="E219" s="107"/>
      <c r="F219" s="126"/>
      <c r="G219" s="127"/>
      <c r="H219" s="36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64"/>
      <c r="P219" s="364"/>
      <c r="Q219" s="364"/>
      <c r="R219" s="364"/>
      <c r="S219" s="364"/>
      <c r="T219" s="364"/>
      <c r="U219" s="36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customHeight="1">
      <c r="A220" s="260">
        <v>30100019</v>
      </c>
      <c r="B220" s="359" t="s">
        <v>382</v>
      </c>
      <c r="C220" s="183" t="s">
        <v>383</v>
      </c>
      <c r="D220" s="107">
        <v>5.03</v>
      </c>
      <c r="E220" s="107"/>
      <c r="F220" s="126"/>
      <c r="G220" s="127"/>
      <c r="H220" s="36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64"/>
      <c r="P220" s="364"/>
      <c r="Q220" s="364"/>
      <c r="R220" s="364"/>
      <c r="S220" s="364"/>
      <c r="T220" s="364"/>
      <c r="U220" s="364"/>
      <c r="V220" s="131"/>
      <c r="W220" s="132"/>
      <c r="X220" s="131"/>
      <c r="Y220" s="131"/>
      <c r="Z220" s="131"/>
      <c r="AA220" s="131"/>
    </row>
    <row r="221" spans="1:27" ht="20.100000000000001" customHeight="1">
      <c r="A221" s="260">
        <v>30100020</v>
      </c>
      <c r="B221" s="359" t="s">
        <v>382</v>
      </c>
      <c r="C221" s="183" t="s">
        <v>384</v>
      </c>
      <c r="D221" s="107">
        <v>5.03</v>
      </c>
      <c r="E221" s="107"/>
      <c r="F221" s="126"/>
      <c r="G221" s="127"/>
      <c r="H221" s="36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64"/>
      <c r="P221" s="364"/>
      <c r="Q221" s="364"/>
      <c r="R221" s="364"/>
      <c r="S221" s="364"/>
      <c r="T221" s="364"/>
      <c r="U221" s="364"/>
      <c r="V221" s="131"/>
      <c r="W221" s="132"/>
      <c r="X221" s="131"/>
      <c r="Y221" s="131"/>
      <c r="Z221" s="131"/>
      <c r="AA221" s="131"/>
    </row>
    <row r="222" spans="1:27" ht="20.100000000000001" customHeight="1">
      <c r="A222" s="260">
        <v>30100021</v>
      </c>
      <c r="B222" s="359" t="s">
        <v>382</v>
      </c>
      <c r="C222" s="183" t="s">
        <v>389</v>
      </c>
      <c r="D222" s="107">
        <v>5.03</v>
      </c>
      <c r="E222" s="107"/>
      <c r="F222" s="126"/>
      <c r="G222" s="127"/>
      <c r="H222" s="36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64"/>
      <c r="P222" s="364"/>
      <c r="Q222" s="364"/>
      <c r="R222" s="364"/>
      <c r="S222" s="364"/>
      <c r="T222" s="364"/>
      <c r="U222" s="364"/>
      <c r="V222" s="131"/>
      <c r="W222" s="132"/>
      <c r="X222" s="131"/>
      <c r="Y222" s="131"/>
      <c r="Z222" s="131"/>
      <c r="AA222" s="131"/>
    </row>
    <row r="223" spans="1:27" ht="20.100000000000001" customHeight="1">
      <c r="A223" s="260">
        <v>30100018</v>
      </c>
      <c r="B223" s="359" t="s">
        <v>382</v>
      </c>
      <c r="C223" s="183" t="s">
        <v>391</v>
      </c>
      <c r="D223" s="107">
        <v>5.03</v>
      </c>
      <c r="E223" s="107"/>
      <c r="F223" s="126"/>
      <c r="G223" s="127"/>
      <c r="H223" s="36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64"/>
      <c r="P223" s="364"/>
      <c r="Q223" s="364"/>
      <c r="R223" s="364"/>
      <c r="S223" s="364"/>
      <c r="T223" s="364"/>
      <c r="U223" s="364"/>
      <c r="V223" s="131"/>
      <c r="W223" s="132"/>
      <c r="X223" s="131"/>
      <c r="Y223" s="131"/>
      <c r="Z223" s="131"/>
      <c r="AA223" s="131"/>
    </row>
    <row r="224" spans="1:27" ht="20.100000000000001" customHeight="1">
      <c r="A224" s="263">
        <v>30700007</v>
      </c>
      <c r="B224" s="359" t="s">
        <v>418</v>
      </c>
      <c r="C224" s="183" t="s">
        <v>364</v>
      </c>
      <c r="D224" s="107">
        <v>5.03</v>
      </c>
      <c r="E224" s="107"/>
      <c r="F224" s="126"/>
      <c r="G224" s="127"/>
      <c r="H224" s="36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64"/>
      <c r="P224" s="364"/>
      <c r="Q224" s="364"/>
      <c r="R224" s="364"/>
      <c r="S224" s="364"/>
      <c r="T224" s="364"/>
      <c r="U224" s="364"/>
      <c r="V224" s="131"/>
      <c r="W224" s="132"/>
      <c r="X224" s="131"/>
      <c r="Y224" s="131"/>
      <c r="Z224" s="131"/>
      <c r="AA224" s="131"/>
    </row>
    <row r="225" spans="1:27" ht="20.100000000000001" customHeight="1">
      <c r="A225" s="263">
        <v>30700006</v>
      </c>
      <c r="B225" s="359" t="s">
        <v>418</v>
      </c>
      <c r="C225" s="183" t="s">
        <v>365</v>
      </c>
      <c r="D225" s="107">
        <v>5.03</v>
      </c>
      <c r="E225" s="107"/>
      <c r="F225" s="126"/>
      <c r="G225" s="127"/>
      <c r="H225" s="36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64"/>
      <c r="P225" s="364"/>
      <c r="Q225" s="364"/>
      <c r="R225" s="364"/>
      <c r="S225" s="364"/>
      <c r="T225" s="364"/>
      <c r="U225" s="364"/>
      <c r="V225" s="131"/>
      <c r="W225" s="132"/>
      <c r="X225" s="131"/>
      <c r="Y225" s="131"/>
      <c r="Z225" s="131"/>
      <c r="AA225" s="131"/>
    </row>
    <row r="226" spans="1:27" ht="20.100000000000001" customHeight="1">
      <c r="A226" s="263">
        <v>30700008</v>
      </c>
      <c r="B226" s="359" t="s">
        <v>418</v>
      </c>
      <c r="C226" s="183" t="s">
        <v>366</v>
      </c>
      <c r="D226" s="107">
        <v>5.03</v>
      </c>
      <c r="E226" s="107"/>
      <c r="F226" s="126"/>
      <c r="G226" s="127"/>
      <c r="H226" s="36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64"/>
      <c r="P226" s="364"/>
      <c r="Q226" s="364"/>
      <c r="R226" s="364"/>
      <c r="S226" s="364"/>
      <c r="T226" s="364"/>
      <c r="U226" s="364"/>
      <c r="V226" s="131"/>
      <c r="W226" s="132"/>
      <c r="X226" s="131"/>
      <c r="Y226" s="131"/>
      <c r="Z226" s="131"/>
      <c r="AA226" s="131"/>
    </row>
    <row r="227" spans="1:27" ht="20.100000000000001" customHeight="1">
      <c r="A227" s="263">
        <v>30700009</v>
      </c>
      <c r="B227" s="359" t="s">
        <v>418</v>
      </c>
      <c r="C227" s="183" t="s">
        <v>367</v>
      </c>
      <c r="D227" s="107">
        <v>5.03</v>
      </c>
      <c r="E227" s="107"/>
      <c r="F227" s="126"/>
      <c r="G227" s="127"/>
      <c r="H227" s="36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64"/>
      <c r="P227" s="364"/>
      <c r="Q227" s="364"/>
      <c r="R227" s="364"/>
      <c r="S227" s="364"/>
      <c r="T227" s="364"/>
      <c r="U227" s="364"/>
      <c r="V227" s="131"/>
      <c r="W227" s="132"/>
      <c r="X227" s="131"/>
      <c r="Y227" s="131"/>
      <c r="Z227" s="131"/>
      <c r="AA227" s="131"/>
    </row>
    <row r="228" spans="1:27" ht="20.10000000000000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26"/>
      <c r="G228" s="150"/>
      <c r="H228" s="36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68"/>
      <c r="P228" s="368"/>
      <c r="Q228" s="368"/>
      <c r="R228" s="368"/>
      <c r="S228" s="368"/>
      <c r="T228" s="368"/>
      <c r="U228" s="36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26"/>
      <c r="G229" s="150"/>
      <c r="H229" s="36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68"/>
      <c r="P229" s="368"/>
      <c r="Q229" s="368"/>
      <c r="R229" s="368"/>
      <c r="S229" s="368"/>
      <c r="T229" s="368"/>
      <c r="U229" s="36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26"/>
      <c r="G230" s="150"/>
      <c r="H230" s="36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68"/>
      <c r="P230" s="368"/>
      <c r="Q230" s="368"/>
      <c r="R230" s="368"/>
      <c r="S230" s="368"/>
      <c r="T230" s="368"/>
      <c r="U230" s="36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26"/>
      <c r="G231" s="127"/>
      <c r="H231" s="36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68"/>
      <c r="P231" s="368"/>
      <c r="Q231" s="368"/>
      <c r="R231" s="368"/>
      <c r="S231" s="368"/>
      <c r="T231" s="368"/>
      <c r="U231" s="36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26"/>
      <c r="G232" s="127"/>
      <c r="H232" s="36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68"/>
      <c r="P232" s="368"/>
      <c r="Q232" s="368"/>
      <c r="R232" s="368"/>
      <c r="S232" s="368"/>
      <c r="T232" s="368"/>
      <c r="U232" s="36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26"/>
      <c r="G233" s="127"/>
      <c r="H233" s="36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68"/>
      <c r="P233" s="368"/>
      <c r="Q233" s="368"/>
      <c r="R233" s="368"/>
      <c r="S233" s="368"/>
      <c r="T233" s="368"/>
      <c r="U233" s="36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26"/>
      <c r="G234" s="127"/>
      <c r="H234" s="36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68"/>
      <c r="P234" s="368"/>
      <c r="Q234" s="368"/>
      <c r="R234" s="368"/>
      <c r="S234" s="368"/>
      <c r="T234" s="368"/>
      <c r="U234" s="36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26"/>
      <c r="G235" s="127"/>
      <c r="H235" s="36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68"/>
      <c r="P235" s="368"/>
      <c r="Q235" s="368"/>
      <c r="R235" s="368"/>
      <c r="S235" s="368"/>
      <c r="T235" s="368"/>
      <c r="U235" s="36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26"/>
      <c r="G236" s="127"/>
      <c r="H236" s="36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68"/>
      <c r="P236" s="368"/>
      <c r="Q236" s="368"/>
      <c r="R236" s="368"/>
      <c r="S236" s="368"/>
      <c r="T236" s="368"/>
      <c r="U236" s="36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26"/>
      <c r="G237" s="127"/>
      <c r="H237" s="36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68"/>
      <c r="P237" s="368"/>
      <c r="Q237" s="368"/>
      <c r="R237" s="368"/>
      <c r="S237" s="368"/>
      <c r="T237" s="368"/>
      <c r="U237" s="36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26"/>
      <c r="G238" s="127"/>
      <c r="H238" s="36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68"/>
      <c r="P238" s="368"/>
      <c r="Q238" s="368"/>
      <c r="R238" s="368"/>
      <c r="S238" s="368"/>
      <c r="T238" s="368"/>
      <c r="U238" s="368"/>
      <c r="V238" s="131"/>
      <c r="W238" s="132"/>
      <c r="X238" s="131"/>
      <c r="Y238" s="131"/>
      <c r="Z238" s="131"/>
      <c r="AA238" s="131"/>
    </row>
    <row r="239" spans="1:27" ht="20.10000000000000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26"/>
      <c r="G239" s="127"/>
      <c r="H239" s="36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68"/>
      <c r="P239" s="368"/>
      <c r="Q239" s="368"/>
      <c r="R239" s="368"/>
      <c r="S239" s="368"/>
      <c r="T239" s="368"/>
      <c r="U239" s="368"/>
      <c r="V239" s="131"/>
      <c r="W239" s="132"/>
      <c r="X239" s="131"/>
      <c r="Y239" s="131"/>
      <c r="Z239" s="131"/>
      <c r="AA239" s="131"/>
    </row>
    <row r="240" spans="1:27" ht="20.10000000000000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26"/>
      <c r="G240" s="127"/>
      <c r="H240" s="36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68"/>
      <c r="P240" s="368"/>
      <c r="Q240" s="368"/>
      <c r="R240" s="368"/>
      <c r="S240" s="368"/>
      <c r="T240" s="368"/>
      <c r="U240" s="36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26"/>
      <c r="G241" s="127"/>
      <c r="H241" s="36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68"/>
      <c r="P241" s="368"/>
      <c r="Q241" s="368"/>
      <c r="R241" s="368"/>
      <c r="S241" s="368"/>
      <c r="T241" s="368"/>
      <c r="U241" s="36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customHeight="1">
      <c r="A242" s="260"/>
      <c r="B242" s="133" t="s">
        <v>360</v>
      </c>
      <c r="C242" s="183" t="s">
        <v>361</v>
      </c>
      <c r="D242" s="107"/>
      <c r="E242" s="107"/>
      <c r="F242" s="126"/>
      <c r="G242" s="127"/>
      <c r="H242" s="36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68"/>
      <c r="P242" s="368"/>
      <c r="Q242" s="368"/>
      <c r="R242" s="368"/>
      <c r="S242" s="368"/>
      <c r="T242" s="368"/>
      <c r="U242" s="368"/>
      <c r="V242" s="131"/>
      <c r="W242" s="132"/>
      <c r="X242" s="131"/>
      <c r="Y242" s="131"/>
      <c r="Z242" s="131"/>
      <c r="AA242" s="131"/>
    </row>
    <row r="243" spans="1:27" ht="20.10000000000000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26"/>
      <c r="G243" s="127"/>
      <c r="H243" s="36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68"/>
      <c r="P243" s="368"/>
      <c r="Q243" s="368"/>
      <c r="R243" s="368"/>
      <c r="S243" s="368"/>
      <c r="T243" s="368"/>
      <c r="U243" s="36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26"/>
      <c r="G244" s="127"/>
      <c r="H244" s="36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68"/>
      <c r="P244" s="368"/>
      <c r="Q244" s="368"/>
      <c r="R244" s="368"/>
      <c r="S244" s="368"/>
      <c r="T244" s="368"/>
      <c r="U244" s="36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26"/>
      <c r="G245" s="127"/>
      <c r="H245" s="36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68"/>
      <c r="P245" s="368"/>
      <c r="Q245" s="368"/>
      <c r="R245" s="368"/>
      <c r="S245" s="368"/>
      <c r="T245" s="368"/>
      <c r="U245" s="36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26"/>
      <c r="G246" s="127"/>
      <c r="H246" s="36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68"/>
      <c r="P246" s="368"/>
      <c r="Q246" s="368"/>
      <c r="R246" s="368"/>
      <c r="S246" s="368"/>
      <c r="T246" s="368"/>
      <c r="U246" s="36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26"/>
      <c r="G247" s="127"/>
      <c r="H247" s="36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68"/>
      <c r="P247" s="368"/>
      <c r="Q247" s="368"/>
      <c r="R247" s="368"/>
      <c r="S247" s="368"/>
      <c r="T247" s="368"/>
      <c r="U247" s="368"/>
      <c r="V247" s="131"/>
      <c r="W247" s="132"/>
      <c r="X247" s="131"/>
      <c r="Y247" s="131"/>
      <c r="Z247" s="131"/>
      <c r="AA247" s="131"/>
    </row>
    <row r="248" spans="1:27" ht="20.10000000000000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26"/>
      <c r="G248" s="127"/>
      <c r="H248" s="36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68"/>
      <c r="P248" s="368"/>
      <c r="Q248" s="368"/>
      <c r="R248" s="368"/>
      <c r="S248" s="368"/>
      <c r="T248" s="368"/>
      <c r="U248" s="368"/>
      <c r="V248" s="131"/>
      <c r="W248" s="132"/>
      <c r="X248" s="131"/>
      <c r="Y248" s="131"/>
      <c r="Z248" s="131"/>
      <c r="AA248" s="131"/>
    </row>
    <row r="249" spans="1:27" ht="20.10000000000000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26"/>
      <c r="G249" s="127"/>
      <c r="H249" s="36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68"/>
      <c r="P249" s="368"/>
      <c r="Q249" s="368"/>
      <c r="R249" s="368"/>
      <c r="S249" s="368"/>
      <c r="T249" s="368"/>
      <c r="U249" s="368"/>
      <c r="V249" s="131"/>
      <c r="W249" s="132"/>
      <c r="X249" s="131"/>
      <c r="Y249" s="131"/>
      <c r="Z249" s="131"/>
      <c r="AA249" s="131"/>
    </row>
    <row r="250" spans="1:27" ht="20.10000000000000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26"/>
      <c r="G250" s="127"/>
      <c r="H250" s="36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68"/>
      <c r="P250" s="368"/>
      <c r="Q250" s="368"/>
      <c r="R250" s="368"/>
      <c r="S250" s="368"/>
      <c r="T250" s="368"/>
      <c r="U250" s="368"/>
      <c r="V250" s="131"/>
      <c r="W250" s="132"/>
      <c r="X250" s="131"/>
      <c r="Y250" s="131"/>
      <c r="Z250" s="131"/>
      <c r="AA250" s="131"/>
    </row>
    <row r="251" spans="1:27" ht="20.10000000000000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26"/>
      <c r="G251" s="127"/>
      <c r="H251" s="36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68"/>
      <c r="P251" s="368"/>
      <c r="Q251" s="368"/>
      <c r="R251" s="368"/>
      <c r="S251" s="368"/>
      <c r="T251" s="368"/>
      <c r="U251" s="368"/>
      <c r="V251" s="131"/>
      <c r="W251" s="132"/>
      <c r="X251" s="131"/>
      <c r="Y251" s="131"/>
      <c r="Z251" s="131"/>
      <c r="AA251" s="131"/>
    </row>
    <row r="252" spans="1:27" ht="20.10000000000000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26"/>
      <c r="G252" s="127"/>
      <c r="H252" s="36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68"/>
      <c r="P252" s="368"/>
      <c r="Q252" s="368"/>
      <c r="R252" s="368"/>
      <c r="S252" s="368"/>
      <c r="T252" s="368"/>
      <c r="U252" s="368"/>
      <c r="V252" s="131"/>
      <c r="W252" s="132"/>
      <c r="X252" s="131"/>
      <c r="Y252" s="131"/>
      <c r="Z252" s="131"/>
      <c r="AA252" s="131"/>
    </row>
    <row r="253" spans="1:27" ht="20.10000000000000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26"/>
      <c r="G253" s="127"/>
      <c r="H253" s="36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68"/>
      <c r="P253" s="368"/>
      <c r="Q253" s="368"/>
      <c r="R253" s="368"/>
      <c r="S253" s="368"/>
      <c r="T253" s="368"/>
      <c r="U253" s="368"/>
      <c r="V253" s="131"/>
      <c r="W253" s="132"/>
      <c r="X253" s="131"/>
      <c r="Y253" s="131"/>
      <c r="Z253" s="131"/>
      <c r="AA253" s="131"/>
    </row>
    <row r="254" spans="1:27" ht="20.10000000000000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26"/>
      <c r="G254" s="127"/>
      <c r="H254" s="36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68"/>
      <c r="P254" s="368"/>
      <c r="Q254" s="368"/>
      <c r="R254" s="368"/>
      <c r="S254" s="368"/>
      <c r="T254" s="368"/>
      <c r="U254" s="368"/>
      <c r="V254" s="131"/>
      <c r="W254" s="132"/>
      <c r="X254" s="131"/>
      <c r="Y254" s="131"/>
      <c r="Z254" s="131"/>
      <c r="AA254" s="131"/>
    </row>
    <row r="255" spans="1:27" ht="20.10000000000000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26"/>
      <c r="G255" s="127"/>
      <c r="H255" s="36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68"/>
      <c r="P255" s="368"/>
      <c r="Q255" s="368"/>
      <c r="R255" s="368"/>
      <c r="S255" s="368"/>
      <c r="T255" s="368"/>
      <c r="U255" s="368"/>
      <c r="V255" s="131"/>
      <c r="W255" s="132"/>
      <c r="X255" s="131"/>
      <c r="Y255" s="131"/>
      <c r="Z255" s="131"/>
      <c r="AA255" s="131"/>
    </row>
    <row r="256" spans="1:27" ht="20.10000000000000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26"/>
      <c r="G256" s="127"/>
      <c r="H256" s="36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68"/>
      <c r="P256" s="368"/>
      <c r="Q256" s="368"/>
      <c r="R256" s="368"/>
      <c r="S256" s="368"/>
      <c r="T256" s="368"/>
      <c r="U256" s="368"/>
      <c r="V256" s="131"/>
      <c r="W256" s="132"/>
      <c r="X256" s="131"/>
      <c r="Y256" s="131"/>
      <c r="Z256" s="131"/>
      <c r="AA256" s="131"/>
    </row>
    <row r="257" spans="1:27" ht="20.100000000000001" customHeight="1">
      <c r="A257" s="435" t="s">
        <v>216</v>
      </c>
      <c r="B257" s="435"/>
      <c r="C257" s="369" t="s">
        <v>202</v>
      </c>
      <c r="D257" s="141"/>
      <c r="E257" s="141"/>
      <c r="F257" s="142"/>
      <c r="G257" s="143">
        <f>SUM(G200:G256)</f>
        <v>0</v>
      </c>
      <c r="H257" s="144">
        <f>SUM(H200:H256)</f>
        <v>0</v>
      </c>
      <c r="I257" s="144">
        <f>SUM(I200:I256)</f>
        <v>0</v>
      </c>
      <c r="J257" s="129" t="str">
        <f t="array" ref="J257">IF(ISERROR(G257/I257),"",G257/I257)</f>
        <v/>
      </c>
      <c r="K257" s="144">
        <f>SUM(K200:K256)</f>
        <v>0</v>
      </c>
      <c r="L257" s="145"/>
      <c r="M257" s="148">
        <f t="shared" ref="M257:V257" si="59">SUM(M200:M256)</f>
        <v>0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 t="str">
        <f t="shared" ref="W257:W264" si="60">IF(ISERROR(V257/G257),"",V257/G257)</f>
        <v/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customHeight="1">
      <c r="A258" s="259">
        <v>30400012</v>
      </c>
      <c r="B258" s="359" t="s">
        <v>217</v>
      </c>
      <c r="C258" s="125" t="s">
        <v>179</v>
      </c>
      <c r="D258" s="107">
        <v>5.03</v>
      </c>
      <c r="E258" s="107"/>
      <c r="F258" s="126"/>
      <c r="G258" s="127"/>
      <c r="H258" s="36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68"/>
      <c r="P258" s="368"/>
      <c r="Q258" s="368"/>
      <c r="R258" s="368"/>
      <c r="S258" s="368"/>
      <c r="T258" s="368"/>
      <c r="U258" s="36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customHeight="1">
      <c r="A259" s="259">
        <v>30400010</v>
      </c>
      <c r="B259" s="359" t="s">
        <v>217</v>
      </c>
      <c r="C259" s="125" t="s">
        <v>186</v>
      </c>
      <c r="D259" s="107">
        <v>5.03</v>
      </c>
      <c r="E259" s="107"/>
      <c r="F259" s="126"/>
      <c r="G259" s="127"/>
      <c r="H259" s="36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68"/>
      <c r="P259" s="368"/>
      <c r="Q259" s="368"/>
      <c r="R259" s="368"/>
      <c r="S259" s="368"/>
      <c r="T259" s="368"/>
      <c r="U259" s="36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customHeight="1">
      <c r="A260" s="259">
        <v>30400011</v>
      </c>
      <c r="B260" s="359" t="s">
        <v>217</v>
      </c>
      <c r="C260" s="125" t="s">
        <v>204</v>
      </c>
      <c r="D260" s="107">
        <v>5.03</v>
      </c>
      <c r="E260" s="107"/>
      <c r="F260" s="126"/>
      <c r="G260" s="127"/>
      <c r="H260" s="36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68"/>
      <c r="P260" s="368"/>
      <c r="Q260" s="368"/>
      <c r="R260" s="368"/>
      <c r="S260" s="368"/>
      <c r="T260" s="368"/>
      <c r="U260" s="36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26"/>
      <c r="G261" s="127"/>
      <c r="H261" s="36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68"/>
      <c r="P261" s="368"/>
      <c r="Q261" s="368"/>
      <c r="R261" s="368"/>
      <c r="S261" s="368"/>
      <c r="T261" s="368"/>
      <c r="U261" s="36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26"/>
      <c r="G262" s="127"/>
      <c r="H262" s="36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68"/>
      <c r="P262" s="368"/>
      <c r="Q262" s="368"/>
      <c r="R262" s="368"/>
      <c r="S262" s="368"/>
      <c r="T262" s="368"/>
      <c r="U262" s="36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26"/>
      <c r="G263" s="127"/>
      <c r="H263" s="36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68"/>
      <c r="P263" s="368"/>
      <c r="Q263" s="368"/>
      <c r="R263" s="368"/>
      <c r="S263" s="368"/>
      <c r="T263" s="368"/>
      <c r="U263" s="36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26"/>
      <c r="G264" s="127"/>
      <c r="H264" s="36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68"/>
      <c r="P264" s="368"/>
      <c r="Q264" s="368"/>
      <c r="R264" s="368"/>
      <c r="S264" s="368"/>
      <c r="T264" s="368"/>
      <c r="U264" s="36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26"/>
      <c r="G265" s="127"/>
      <c r="H265" s="36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68"/>
      <c r="P265" s="368"/>
      <c r="Q265" s="368"/>
      <c r="R265" s="368"/>
      <c r="S265" s="368"/>
      <c r="T265" s="368"/>
      <c r="U265" s="368"/>
      <c r="V265" s="131"/>
      <c r="W265" s="132"/>
      <c r="X265" s="131"/>
      <c r="Y265" s="131"/>
      <c r="Z265" s="131"/>
      <c r="AA265" s="131"/>
    </row>
    <row r="266" spans="1:27" ht="20.10000000000000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26"/>
      <c r="G266" s="150"/>
      <c r="H266" s="36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68"/>
      <c r="P266" s="368"/>
      <c r="Q266" s="368"/>
      <c r="R266" s="368"/>
      <c r="S266" s="368"/>
      <c r="T266" s="368"/>
      <c r="U266" s="36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26"/>
      <c r="G267" s="127"/>
      <c r="H267" s="36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68"/>
      <c r="P267" s="368"/>
      <c r="Q267" s="368"/>
      <c r="R267" s="368"/>
      <c r="S267" s="368"/>
      <c r="T267" s="368"/>
      <c r="U267" s="36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26"/>
      <c r="G268" s="127"/>
      <c r="H268" s="36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68"/>
      <c r="P268" s="368"/>
      <c r="Q268" s="368"/>
      <c r="R268" s="368"/>
      <c r="S268" s="368"/>
      <c r="T268" s="368"/>
      <c r="U268" s="36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26"/>
      <c r="G269" s="127"/>
      <c r="H269" s="36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68"/>
      <c r="P269" s="368"/>
      <c r="Q269" s="368"/>
      <c r="R269" s="368"/>
      <c r="S269" s="368"/>
      <c r="T269" s="368"/>
      <c r="U269" s="36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26"/>
      <c r="G270" s="127"/>
      <c r="H270" s="36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68"/>
      <c r="P270" s="368"/>
      <c r="Q270" s="368"/>
      <c r="R270" s="368"/>
      <c r="S270" s="368"/>
      <c r="T270" s="368"/>
      <c r="U270" s="36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26"/>
      <c r="G271" s="127"/>
      <c r="H271" s="36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68"/>
      <c r="P271" s="368"/>
      <c r="Q271" s="368"/>
      <c r="R271" s="368"/>
      <c r="S271" s="368"/>
      <c r="T271" s="368"/>
      <c r="U271" s="36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26"/>
      <c r="G272" s="127"/>
      <c r="H272" s="36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68"/>
      <c r="P272" s="368"/>
      <c r="Q272" s="368"/>
      <c r="R272" s="368"/>
      <c r="S272" s="368"/>
      <c r="T272" s="368"/>
      <c r="U272" s="36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26"/>
      <c r="G273" s="127"/>
      <c r="H273" s="36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68"/>
      <c r="P273" s="368"/>
      <c r="Q273" s="368"/>
      <c r="R273" s="368"/>
      <c r="S273" s="368"/>
      <c r="T273" s="368"/>
      <c r="U273" s="36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customHeight="1">
      <c r="A274" s="264">
        <v>30600005</v>
      </c>
      <c r="B274" s="359" t="s">
        <v>222</v>
      </c>
      <c r="C274" s="125" t="s">
        <v>181</v>
      </c>
      <c r="D274" s="107">
        <v>9.36</v>
      </c>
      <c r="E274" s="107"/>
      <c r="F274" s="126"/>
      <c r="G274" s="127"/>
      <c r="H274" s="36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68"/>
      <c r="P274" s="368"/>
      <c r="Q274" s="368"/>
      <c r="R274" s="368"/>
      <c r="S274" s="368"/>
      <c r="T274" s="368"/>
      <c r="U274" s="36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customHeight="1">
      <c r="A275" s="264">
        <v>30600008</v>
      </c>
      <c r="B275" s="359" t="s">
        <v>222</v>
      </c>
      <c r="C275" s="125" t="s">
        <v>179</v>
      </c>
      <c r="D275" s="107">
        <v>9.36</v>
      </c>
      <c r="E275" s="107"/>
      <c r="F275" s="126"/>
      <c r="G275" s="127"/>
      <c r="H275" s="36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68"/>
      <c r="P275" s="368"/>
      <c r="Q275" s="368"/>
      <c r="R275" s="368"/>
      <c r="S275" s="368"/>
      <c r="T275" s="368"/>
      <c r="U275" s="36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customHeight="1">
      <c r="A276" s="264">
        <v>30600007</v>
      </c>
      <c r="B276" s="359" t="s">
        <v>222</v>
      </c>
      <c r="C276" s="125" t="s">
        <v>221</v>
      </c>
      <c r="D276" s="107">
        <v>9.36</v>
      </c>
      <c r="E276" s="107"/>
      <c r="F276" s="126"/>
      <c r="G276" s="127"/>
      <c r="H276" s="36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68"/>
      <c r="P276" s="368"/>
      <c r="Q276" s="368"/>
      <c r="R276" s="368"/>
      <c r="S276" s="368"/>
      <c r="T276" s="368"/>
      <c r="U276" s="36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customHeight="1">
      <c r="A277" s="264">
        <v>30600006</v>
      </c>
      <c r="B277" s="359" t="s">
        <v>222</v>
      </c>
      <c r="C277" s="125" t="s">
        <v>186</v>
      </c>
      <c r="D277" s="107">
        <v>9.36</v>
      </c>
      <c r="E277" s="107"/>
      <c r="F277" s="126"/>
      <c r="G277" s="127"/>
      <c r="H277" s="36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68"/>
      <c r="P277" s="368"/>
      <c r="Q277" s="368"/>
      <c r="R277" s="368"/>
      <c r="S277" s="368"/>
      <c r="T277" s="368"/>
      <c r="U277" s="36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customHeight="1">
      <c r="A278" s="259">
        <v>30400026</v>
      </c>
      <c r="B278" s="359" t="s">
        <v>393</v>
      </c>
      <c r="C278" s="183" t="s">
        <v>395</v>
      </c>
      <c r="D278" s="107">
        <v>5</v>
      </c>
      <c r="E278" s="107"/>
      <c r="F278" s="126"/>
      <c r="G278" s="127"/>
      <c r="H278" s="36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68"/>
      <c r="P278" s="368"/>
      <c r="Q278" s="368"/>
      <c r="R278" s="368"/>
      <c r="S278" s="368"/>
      <c r="T278" s="368"/>
      <c r="U278" s="368"/>
      <c r="V278" s="131"/>
      <c r="W278" s="132"/>
      <c r="X278" s="131"/>
      <c r="Y278" s="131"/>
      <c r="Z278" s="131"/>
      <c r="AA278" s="131"/>
    </row>
    <row r="279" spans="1:27" ht="20.100000000000001" customHeight="1">
      <c r="A279" s="259">
        <v>30400028</v>
      </c>
      <c r="B279" s="359" t="s">
        <v>393</v>
      </c>
      <c r="C279" s="183" t="s">
        <v>402</v>
      </c>
      <c r="D279" s="107">
        <v>5</v>
      </c>
      <c r="E279" s="107"/>
      <c r="F279" s="126"/>
      <c r="G279" s="127"/>
      <c r="H279" s="36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68"/>
      <c r="P279" s="368"/>
      <c r="Q279" s="368"/>
      <c r="R279" s="368"/>
      <c r="S279" s="368"/>
      <c r="T279" s="368"/>
      <c r="U279" s="368"/>
      <c r="V279" s="131"/>
      <c r="W279" s="132"/>
      <c r="X279" s="131"/>
      <c r="Y279" s="131"/>
      <c r="Z279" s="131"/>
      <c r="AA279" s="131"/>
    </row>
    <row r="280" spans="1:27" ht="20.100000000000001" customHeight="1">
      <c r="A280" s="259">
        <v>30400027</v>
      </c>
      <c r="B280" s="359" t="s">
        <v>404</v>
      </c>
      <c r="C280" s="183" t="s">
        <v>405</v>
      </c>
      <c r="D280" s="107">
        <v>5</v>
      </c>
      <c r="E280" s="107"/>
      <c r="F280" s="126"/>
      <c r="G280" s="127"/>
      <c r="H280" s="36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68"/>
      <c r="P280" s="368"/>
      <c r="Q280" s="368"/>
      <c r="R280" s="368"/>
      <c r="S280" s="368"/>
      <c r="T280" s="368"/>
      <c r="U280" s="368"/>
      <c r="V280" s="131"/>
      <c r="W280" s="132"/>
      <c r="X280" s="131"/>
      <c r="Y280" s="131"/>
      <c r="Z280" s="131"/>
      <c r="AA280" s="131"/>
    </row>
    <row r="281" spans="1:27" ht="20.100000000000001" customHeight="1">
      <c r="A281" s="259"/>
      <c r="B281" s="359" t="s">
        <v>342</v>
      </c>
      <c r="C281" s="183" t="s">
        <v>372</v>
      </c>
      <c r="D281" s="107">
        <v>5</v>
      </c>
      <c r="E281" s="107"/>
      <c r="F281" s="126"/>
      <c r="G281" s="127"/>
      <c r="H281" s="36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68"/>
      <c r="P281" s="368"/>
      <c r="Q281" s="368"/>
      <c r="R281" s="368"/>
      <c r="S281" s="368"/>
      <c r="T281" s="368"/>
      <c r="U281" s="368"/>
      <c r="V281" s="131"/>
      <c r="W281" s="132"/>
      <c r="X281" s="131"/>
      <c r="Y281" s="131"/>
      <c r="Z281" s="131"/>
      <c r="AA281" s="131"/>
    </row>
    <row r="282" spans="1:27" ht="20.100000000000001" customHeight="1">
      <c r="A282" s="259">
        <v>30600009</v>
      </c>
      <c r="B282" s="359" t="s">
        <v>343</v>
      </c>
      <c r="C282" s="125" t="s">
        <v>345</v>
      </c>
      <c r="D282" s="107">
        <v>5</v>
      </c>
      <c r="E282" s="107"/>
      <c r="F282" s="126"/>
      <c r="G282" s="127"/>
      <c r="H282" s="36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68"/>
      <c r="P282" s="368"/>
      <c r="Q282" s="368"/>
      <c r="R282" s="368"/>
      <c r="S282" s="368"/>
      <c r="T282" s="368"/>
      <c r="U282" s="368"/>
      <c r="V282" s="131"/>
      <c r="W282" s="132"/>
      <c r="X282" s="131"/>
      <c r="Y282" s="131"/>
      <c r="Z282" s="131"/>
      <c r="AA282" s="131"/>
    </row>
    <row r="283" spans="1:27" ht="20.100000000000001" customHeight="1">
      <c r="A283" s="259">
        <v>30600010</v>
      </c>
      <c r="B283" s="359" t="s">
        <v>343</v>
      </c>
      <c r="C283" s="125" t="s">
        <v>347</v>
      </c>
      <c r="D283" s="107">
        <v>5</v>
      </c>
      <c r="E283" s="107"/>
      <c r="F283" s="126"/>
      <c r="G283" s="127"/>
      <c r="H283" s="36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68"/>
      <c r="P283" s="368"/>
      <c r="Q283" s="368"/>
      <c r="R283" s="368"/>
      <c r="S283" s="368"/>
      <c r="T283" s="368"/>
      <c r="U283" s="368"/>
      <c r="V283" s="131"/>
      <c r="W283" s="132"/>
      <c r="X283" s="131"/>
      <c r="Y283" s="131"/>
      <c r="Z283" s="131"/>
      <c r="AA283" s="131"/>
    </row>
    <row r="284" spans="1:27" ht="20.10000000000000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26"/>
      <c r="G284" s="127"/>
      <c r="H284" s="36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68"/>
      <c r="P284" s="368"/>
      <c r="Q284" s="368"/>
      <c r="R284" s="368"/>
      <c r="S284" s="368"/>
      <c r="T284" s="368"/>
      <c r="U284" s="36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26"/>
      <c r="G285" s="127"/>
      <c r="H285" s="36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68"/>
      <c r="P285" s="368"/>
      <c r="Q285" s="368"/>
      <c r="R285" s="368"/>
      <c r="S285" s="368"/>
      <c r="T285" s="368"/>
      <c r="U285" s="36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customHeight="1">
      <c r="A286" s="259">
        <v>30400004</v>
      </c>
      <c r="B286" s="149" t="s">
        <v>419</v>
      </c>
      <c r="C286" s="183" t="s">
        <v>420</v>
      </c>
      <c r="D286" s="107">
        <v>5.03</v>
      </c>
      <c r="E286" s="107"/>
      <c r="F286" s="126"/>
      <c r="G286" s="127"/>
      <c r="H286" s="36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68"/>
      <c r="P286" s="368"/>
      <c r="Q286" s="368"/>
      <c r="R286" s="368"/>
      <c r="S286" s="368"/>
      <c r="T286" s="368"/>
      <c r="U286" s="368"/>
      <c r="V286" s="131"/>
      <c r="W286" s="132"/>
      <c r="X286" s="131"/>
      <c r="Y286" s="131"/>
      <c r="Z286" s="131"/>
      <c r="AA286" s="131"/>
    </row>
    <row r="287" spans="1:27" ht="20.10000000000000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26"/>
      <c r="G287" s="127"/>
      <c r="H287" s="36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68"/>
      <c r="P287" s="368"/>
      <c r="Q287" s="368"/>
      <c r="R287" s="368"/>
      <c r="S287" s="368"/>
      <c r="T287" s="368"/>
      <c r="U287" s="368"/>
      <c r="V287" s="131"/>
      <c r="W287" s="132"/>
      <c r="X287" s="131"/>
      <c r="Y287" s="131"/>
      <c r="Z287" s="131"/>
      <c r="AA287" s="131"/>
    </row>
    <row r="288" spans="1:27" ht="20.10000000000000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26"/>
      <c r="G288" s="127"/>
      <c r="H288" s="36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68"/>
      <c r="P288" s="368"/>
      <c r="Q288" s="368"/>
      <c r="R288" s="368"/>
      <c r="S288" s="368"/>
      <c r="T288" s="368"/>
      <c r="U288" s="368"/>
      <c r="V288" s="131"/>
      <c r="W288" s="132"/>
      <c r="X288" s="131"/>
      <c r="Y288" s="131"/>
      <c r="Z288" s="131"/>
      <c r="AA288" s="131"/>
    </row>
    <row r="289" spans="1:27" ht="20.10000000000000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26"/>
      <c r="G289" s="127"/>
      <c r="H289" s="36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68"/>
      <c r="P289" s="368"/>
      <c r="Q289" s="368"/>
      <c r="R289" s="368"/>
      <c r="S289" s="368"/>
      <c r="T289" s="368"/>
      <c r="U289" s="36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26"/>
      <c r="G290" s="127"/>
      <c r="H290" s="36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68"/>
      <c r="P290" s="368"/>
      <c r="Q290" s="368"/>
      <c r="R290" s="368"/>
      <c r="S290" s="368"/>
      <c r="T290" s="368"/>
      <c r="U290" s="36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51"/>
      <c r="G291" s="127"/>
      <c r="H291" s="360">
        <f>D291*G291</f>
        <v>0</v>
      </c>
      <c r="I291" s="128"/>
      <c r="J291" s="129" t="str">
        <f t="array" ref="J291">IF(ISERROR(G291/I291),"",G291/I291)</f>
        <v/>
      </c>
      <c r="K291" s="36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68"/>
      <c r="P291" s="368"/>
      <c r="Q291" s="368"/>
      <c r="R291" s="368"/>
      <c r="S291" s="368"/>
      <c r="T291" s="368"/>
      <c r="U291" s="36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427" t="s">
        <v>224</v>
      </c>
      <c r="B292" s="428"/>
      <c r="C292" s="369" t="s">
        <v>202</v>
      </c>
      <c r="D292" s="141"/>
      <c r="E292" s="141"/>
      <c r="F292" s="142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70">SUM(M258:M291)</f>
        <v>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 t="str">
        <f t="shared" si="69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26"/>
      <c r="G293" s="150"/>
      <c r="H293" s="36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68"/>
      <c r="P293" s="368"/>
      <c r="Q293" s="368"/>
      <c r="R293" s="368"/>
      <c r="S293" s="368"/>
      <c r="T293" s="368"/>
      <c r="U293" s="36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26"/>
      <c r="G294" s="127"/>
      <c r="H294" s="36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68"/>
      <c r="P294" s="368"/>
      <c r="Q294" s="368"/>
      <c r="R294" s="368"/>
      <c r="S294" s="368"/>
      <c r="T294" s="368"/>
      <c r="U294" s="36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26"/>
      <c r="G295" s="127"/>
      <c r="H295" s="36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68"/>
      <c r="P295" s="368"/>
      <c r="Q295" s="368"/>
      <c r="R295" s="368"/>
      <c r="S295" s="368"/>
      <c r="T295" s="368"/>
      <c r="U295" s="36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26"/>
      <c r="G296" s="127"/>
      <c r="H296" s="36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68"/>
      <c r="P296" s="368"/>
      <c r="Q296" s="368"/>
      <c r="R296" s="368"/>
      <c r="S296" s="368"/>
      <c r="T296" s="368"/>
      <c r="U296" s="36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customHeight="1">
      <c r="A297" s="259">
        <v>30100054</v>
      </c>
      <c r="B297" s="138" t="s">
        <v>227</v>
      </c>
      <c r="C297" s="365" t="s">
        <v>203</v>
      </c>
      <c r="D297" s="107">
        <v>5.03</v>
      </c>
      <c r="E297" s="107"/>
      <c r="F297" s="126"/>
      <c r="G297" s="150"/>
      <c r="H297" s="36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68"/>
      <c r="P297" s="368"/>
      <c r="Q297" s="368"/>
      <c r="R297" s="368"/>
      <c r="S297" s="368"/>
      <c r="T297" s="368"/>
      <c r="U297" s="36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26"/>
      <c r="G298" s="127"/>
      <c r="H298" s="36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68"/>
      <c r="P298" s="368"/>
      <c r="Q298" s="368"/>
      <c r="R298" s="368"/>
      <c r="S298" s="368"/>
      <c r="T298" s="368"/>
      <c r="U298" s="36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26"/>
      <c r="G299" s="127"/>
      <c r="H299" s="36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68"/>
      <c r="P299" s="368"/>
      <c r="Q299" s="368"/>
      <c r="R299" s="368"/>
      <c r="S299" s="368"/>
      <c r="T299" s="368"/>
      <c r="U299" s="36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customHeight="1">
      <c r="A300" s="259"/>
      <c r="B300" s="138" t="s">
        <v>227</v>
      </c>
      <c r="C300" s="365" t="s">
        <v>228</v>
      </c>
      <c r="D300" s="107">
        <v>5.03</v>
      </c>
      <c r="E300" s="107"/>
      <c r="F300" s="126"/>
      <c r="G300" s="127"/>
      <c r="H300" s="36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68"/>
      <c r="P300" s="368"/>
      <c r="Q300" s="368"/>
      <c r="R300" s="368"/>
      <c r="S300" s="368"/>
      <c r="T300" s="368"/>
      <c r="U300" s="36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customHeight="1">
      <c r="A301" s="259">
        <v>30101067</v>
      </c>
      <c r="B301" s="138" t="s">
        <v>229</v>
      </c>
      <c r="C301" s="365" t="s">
        <v>212</v>
      </c>
      <c r="D301" s="107">
        <v>5.03</v>
      </c>
      <c r="E301" s="107"/>
      <c r="F301" s="126"/>
      <c r="G301" s="127"/>
      <c r="H301" s="36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68"/>
      <c r="P301" s="368"/>
      <c r="Q301" s="368"/>
      <c r="R301" s="368"/>
      <c r="S301" s="368"/>
      <c r="T301" s="368"/>
      <c r="U301" s="36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customHeight="1">
      <c r="A302" s="259">
        <v>30101068</v>
      </c>
      <c r="B302" s="138" t="s">
        <v>229</v>
      </c>
      <c r="C302" s="365" t="s">
        <v>203</v>
      </c>
      <c r="D302" s="107">
        <v>5.03</v>
      </c>
      <c r="E302" s="107"/>
      <c r="F302" s="126"/>
      <c r="G302" s="127"/>
      <c r="H302" s="36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68"/>
      <c r="P302" s="368"/>
      <c r="Q302" s="368"/>
      <c r="R302" s="368"/>
      <c r="S302" s="368"/>
      <c r="T302" s="368"/>
      <c r="U302" s="36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customHeight="1">
      <c r="A303" s="259">
        <v>30101069</v>
      </c>
      <c r="B303" s="138" t="s">
        <v>229</v>
      </c>
      <c r="C303" s="365" t="s">
        <v>186</v>
      </c>
      <c r="D303" s="107">
        <v>5.03</v>
      </c>
      <c r="E303" s="107"/>
      <c r="F303" s="126"/>
      <c r="G303" s="127"/>
      <c r="H303" s="36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68"/>
      <c r="P303" s="368"/>
      <c r="Q303" s="368"/>
      <c r="R303" s="368"/>
      <c r="S303" s="368"/>
      <c r="T303" s="368"/>
      <c r="U303" s="36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customHeight="1">
      <c r="A304" s="259">
        <v>30101070</v>
      </c>
      <c r="B304" s="138" t="s">
        <v>229</v>
      </c>
      <c r="C304" s="365" t="s">
        <v>228</v>
      </c>
      <c r="D304" s="107">
        <v>5.03</v>
      </c>
      <c r="E304" s="107"/>
      <c r="F304" s="126"/>
      <c r="G304" s="127"/>
      <c r="H304" s="36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68"/>
      <c r="P304" s="368"/>
      <c r="Q304" s="368"/>
      <c r="R304" s="368"/>
      <c r="S304" s="368"/>
      <c r="T304" s="368"/>
      <c r="U304" s="36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customHeight="1">
      <c r="A305" s="259">
        <v>30101071</v>
      </c>
      <c r="B305" s="138" t="s">
        <v>229</v>
      </c>
      <c r="C305" s="365" t="s">
        <v>199</v>
      </c>
      <c r="D305" s="107">
        <v>5.03</v>
      </c>
      <c r="E305" s="107"/>
      <c r="F305" s="126"/>
      <c r="G305" s="127"/>
      <c r="H305" s="36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68"/>
      <c r="P305" s="368"/>
      <c r="Q305" s="368"/>
      <c r="R305" s="368"/>
      <c r="S305" s="368"/>
      <c r="T305" s="368"/>
      <c r="U305" s="36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26"/>
      <c r="G306" s="127"/>
      <c r="H306" s="36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68"/>
      <c r="P306" s="368"/>
      <c r="Q306" s="368"/>
      <c r="R306" s="368"/>
      <c r="S306" s="368"/>
      <c r="T306" s="368"/>
      <c r="U306" s="36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26"/>
      <c r="G307" s="127"/>
      <c r="H307" s="36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68"/>
      <c r="P307" s="368"/>
      <c r="Q307" s="368"/>
      <c r="R307" s="368"/>
      <c r="S307" s="368"/>
      <c r="T307" s="368"/>
      <c r="U307" s="36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427" t="s">
        <v>231</v>
      </c>
      <c r="B308" s="428"/>
      <c r="C308" s="369" t="s">
        <v>202</v>
      </c>
      <c r="D308" s="141"/>
      <c r="E308" s="141"/>
      <c r="F308" s="142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26"/>
      <c r="G309" s="127"/>
      <c r="H309" s="36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68"/>
      <c r="P309" s="368"/>
      <c r="Q309" s="368"/>
      <c r="R309" s="368"/>
      <c r="S309" s="368"/>
      <c r="T309" s="368"/>
      <c r="U309" s="36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26"/>
      <c r="G310" s="127"/>
      <c r="H310" s="36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68"/>
      <c r="P310" s="368"/>
      <c r="Q310" s="368"/>
      <c r="R310" s="368"/>
      <c r="S310" s="368"/>
      <c r="T310" s="368"/>
      <c r="U310" s="36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26"/>
      <c r="G311" s="127"/>
      <c r="H311" s="36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68"/>
      <c r="P311" s="368"/>
      <c r="Q311" s="368"/>
      <c r="R311" s="368"/>
      <c r="S311" s="368"/>
      <c r="T311" s="368"/>
      <c r="U311" s="36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26"/>
      <c r="G312" s="127"/>
      <c r="H312" s="36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68"/>
      <c r="P312" s="368"/>
      <c r="Q312" s="368"/>
      <c r="R312" s="368"/>
      <c r="S312" s="368"/>
      <c r="T312" s="368"/>
      <c r="U312" s="36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26"/>
      <c r="G313" s="127"/>
      <c r="H313" s="36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68"/>
      <c r="P313" s="368"/>
      <c r="Q313" s="368"/>
      <c r="R313" s="368"/>
      <c r="S313" s="368"/>
      <c r="T313" s="368"/>
      <c r="U313" s="36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26"/>
      <c r="G314" s="127"/>
      <c r="H314" s="36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68"/>
      <c r="P314" s="368"/>
      <c r="Q314" s="368"/>
      <c r="R314" s="368"/>
      <c r="S314" s="368"/>
      <c r="T314" s="368"/>
      <c r="U314" s="368"/>
      <c r="V314" s="131"/>
      <c r="W314" s="132"/>
      <c r="X314" s="131"/>
      <c r="Y314" s="131"/>
      <c r="Z314" s="131"/>
      <c r="AA314" s="131"/>
    </row>
    <row r="315" spans="1:27" ht="20.10000000000000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26"/>
      <c r="G315" s="127"/>
      <c r="H315" s="36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68"/>
      <c r="P315" s="368"/>
      <c r="Q315" s="368"/>
      <c r="R315" s="368"/>
      <c r="S315" s="368"/>
      <c r="T315" s="368"/>
      <c r="U315" s="368"/>
      <c r="V315" s="131"/>
      <c r="W315" s="132"/>
      <c r="X315" s="131"/>
      <c r="Y315" s="131"/>
      <c r="Z315" s="131"/>
      <c r="AA315" s="131"/>
    </row>
    <row r="316" spans="1:27" ht="20.100000000000001" customHeight="1">
      <c r="A316" s="260">
        <v>30400021</v>
      </c>
      <c r="B316" s="133" t="s">
        <v>436</v>
      </c>
      <c r="C316" s="183" t="s">
        <v>511</v>
      </c>
      <c r="D316" s="107">
        <v>5.03</v>
      </c>
      <c r="E316" s="107"/>
      <c r="F316" s="126"/>
      <c r="G316" s="127"/>
      <c r="H316" s="36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68"/>
      <c r="P316" s="368"/>
      <c r="Q316" s="368"/>
      <c r="R316" s="368"/>
      <c r="S316" s="368"/>
      <c r="T316" s="368"/>
      <c r="U316" s="368"/>
      <c r="V316" s="131"/>
      <c r="W316" s="132"/>
      <c r="X316" s="131"/>
      <c r="Y316" s="131"/>
      <c r="Z316" s="131"/>
      <c r="AA316" s="131"/>
    </row>
    <row r="317" spans="1:27" ht="20.10000000000000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26"/>
      <c r="G317" s="127"/>
      <c r="H317" s="360">
        <f t="shared" si="75"/>
        <v>0</v>
      </c>
      <c r="I317" s="128"/>
      <c r="J317" s="129"/>
      <c r="K317" s="130"/>
      <c r="L317" s="128"/>
      <c r="M317" s="108"/>
      <c r="N317" s="129"/>
      <c r="O317" s="368"/>
      <c r="P317" s="368"/>
      <c r="Q317" s="368"/>
      <c r="R317" s="368"/>
      <c r="S317" s="368"/>
      <c r="T317" s="368"/>
      <c r="U317" s="368"/>
      <c r="V317" s="131"/>
      <c r="W317" s="132"/>
      <c r="X317" s="131"/>
      <c r="Y317" s="131"/>
      <c r="Z317" s="131"/>
      <c r="AA317" s="131"/>
    </row>
    <row r="318" spans="1:27" ht="20.10000000000000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26"/>
      <c r="G318" s="127"/>
      <c r="H318" s="36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68"/>
      <c r="P318" s="368"/>
      <c r="Q318" s="368"/>
      <c r="R318" s="368"/>
      <c r="S318" s="368"/>
      <c r="T318" s="368"/>
      <c r="U318" s="36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427" t="s">
        <v>234</v>
      </c>
      <c r="B319" s="428"/>
      <c r="C319" s="369" t="s">
        <v>202</v>
      </c>
      <c r="D319" s="141"/>
      <c r="E319" s="141"/>
      <c r="F319" s="142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customHeight="1">
      <c r="A320" s="259">
        <v>30700013</v>
      </c>
      <c r="B320" s="139" t="s">
        <v>235</v>
      </c>
      <c r="C320" s="366"/>
      <c r="D320" s="107">
        <v>3.65</v>
      </c>
      <c r="E320" s="107"/>
      <c r="F320" s="151"/>
      <c r="G320" s="127"/>
      <c r="H320" s="360">
        <f t="shared" ref="H320:H329" si="83">D320*G320</f>
        <v>0</v>
      </c>
      <c r="I320" s="128"/>
      <c r="J320" s="129" t="str">
        <f t="array" ref="J320">IF(ISERROR(G320/I320),"",G320/I320)</f>
        <v/>
      </c>
      <c r="K320" s="36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68"/>
      <c r="P320" s="368"/>
      <c r="Q320" s="368"/>
      <c r="R320" s="368"/>
      <c r="S320" s="368"/>
      <c r="T320" s="368"/>
      <c r="U320" s="36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customHeight="1">
      <c r="A321" s="259">
        <v>30700014</v>
      </c>
      <c r="B321" s="139" t="s">
        <v>236</v>
      </c>
      <c r="C321" s="366"/>
      <c r="D321" s="107">
        <v>6.58</v>
      </c>
      <c r="E321" s="107"/>
      <c r="F321" s="126"/>
      <c r="G321" s="127"/>
      <c r="H321" s="36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68"/>
      <c r="P321" s="368"/>
      <c r="Q321" s="368"/>
      <c r="R321" s="368"/>
      <c r="S321" s="368"/>
      <c r="T321" s="368"/>
      <c r="U321" s="36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customHeight="1">
      <c r="A322" s="259">
        <v>30700016</v>
      </c>
      <c r="B322" s="139" t="s">
        <v>237</v>
      </c>
      <c r="C322" s="366"/>
      <c r="D322" s="107">
        <v>7.8</v>
      </c>
      <c r="E322" s="107"/>
      <c r="F322" s="126"/>
      <c r="G322" s="127"/>
      <c r="H322" s="36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68"/>
      <c r="P322" s="368"/>
      <c r="Q322" s="368"/>
      <c r="R322" s="368"/>
      <c r="S322" s="368"/>
      <c r="T322" s="368"/>
      <c r="U322" s="36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customHeight="1">
      <c r="A323" s="259">
        <v>30700017</v>
      </c>
      <c r="B323" s="139" t="s">
        <v>238</v>
      </c>
      <c r="C323" s="366"/>
      <c r="D323" s="107">
        <v>4.4000000000000004</v>
      </c>
      <c r="E323" s="107"/>
      <c r="F323" s="126"/>
      <c r="G323" s="127"/>
      <c r="H323" s="36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68"/>
      <c r="P323" s="368"/>
      <c r="Q323" s="368"/>
      <c r="R323" s="368"/>
      <c r="S323" s="368"/>
      <c r="T323" s="368"/>
      <c r="U323" s="36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customHeight="1">
      <c r="A324" s="259">
        <v>30700001</v>
      </c>
      <c r="B324" s="126" t="s">
        <v>359</v>
      </c>
      <c r="C324" s="366"/>
      <c r="D324" s="107"/>
      <c r="E324" s="107"/>
      <c r="F324" s="126"/>
      <c r="G324" s="127"/>
      <c r="H324" s="36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68"/>
      <c r="P324" s="368"/>
      <c r="Q324" s="368"/>
      <c r="R324" s="368"/>
      <c r="S324" s="368"/>
      <c r="T324" s="368"/>
      <c r="U324" s="368"/>
      <c r="V324" s="131"/>
      <c r="W324" s="132"/>
      <c r="X324" s="131"/>
      <c r="Y324" s="131"/>
      <c r="Z324" s="131"/>
      <c r="AA324" s="131"/>
    </row>
    <row r="325" spans="1:27" ht="20.100000000000001" customHeight="1">
      <c r="A325" s="265"/>
      <c r="B325" s="366" t="s">
        <v>239</v>
      </c>
      <c r="C325" s="366" t="s">
        <v>179</v>
      </c>
      <c r="D325" s="107">
        <v>6.04</v>
      </c>
      <c r="E325" s="107"/>
      <c r="F325" s="126"/>
      <c r="G325" s="127"/>
      <c r="H325" s="36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68"/>
      <c r="P325" s="368"/>
      <c r="Q325" s="368"/>
      <c r="R325" s="368"/>
      <c r="S325" s="368"/>
      <c r="T325" s="368"/>
      <c r="U325" s="36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customHeight="1">
      <c r="A326" s="265">
        <v>30700019</v>
      </c>
      <c r="B326" s="366" t="s">
        <v>239</v>
      </c>
      <c r="C326" s="366" t="s">
        <v>186</v>
      </c>
      <c r="D326" s="107">
        <v>6.04</v>
      </c>
      <c r="E326" s="107"/>
      <c r="F326" s="126"/>
      <c r="G326" s="127"/>
      <c r="H326" s="36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68"/>
      <c r="P326" s="368"/>
      <c r="Q326" s="368"/>
      <c r="R326" s="368"/>
      <c r="S326" s="368"/>
      <c r="T326" s="368"/>
      <c r="U326" s="36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customHeight="1">
      <c r="A327" s="265">
        <v>30601015</v>
      </c>
      <c r="B327" s="366" t="s">
        <v>440</v>
      </c>
      <c r="C327" s="366" t="s">
        <v>179</v>
      </c>
      <c r="D327" s="107">
        <v>6</v>
      </c>
      <c r="E327" s="107"/>
      <c r="F327" s="126"/>
      <c r="G327" s="127"/>
      <c r="H327" s="360">
        <f t="shared" si="83"/>
        <v>0</v>
      </c>
      <c r="I327" s="128"/>
      <c r="J327" s="129"/>
      <c r="K327" s="130"/>
      <c r="L327" s="128"/>
      <c r="M327" s="108"/>
      <c r="N327" s="129"/>
      <c r="O327" s="368"/>
      <c r="P327" s="368"/>
      <c r="Q327" s="368"/>
      <c r="R327" s="368"/>
      <c r="S327" s="368"/>
      <c r="T327" s="368"/>
      <c r="U327" s="368"/>
      <c r="V327" s="131"/>
      <c r="W327" s="132"/>
      <c r="X327" s="131"/>
      <c r="Y327" s="131"/>
      <c r="Z327" s="131"/>
      <c r="AA327" s="131"/>
    </row>
    <row r="328" spans="1:27" ht="20.100000000000001" customHeight="1">
      <c r="A328" s="265">
        <v>30101016</v>
      </c>
      <c r="B328" s="366" t="s">
        <v>440</v>
      </c>
      <c r="C328" s="366" t="s">
        <v>60</v>
      </c>
      <c r="D328" s="107">
        <v>6</v>
      </c>
      <c r="E328" s="107"/>
      <c r="F328" s="126"/>
      <c r="G328" s="127"/>
      <c r="H328" s="36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68"/>
      <c r="P328" s="368"/>
      <c r="Q328" s="368"/>
      <c r="R328" s="368"/>
      <c r="S328" s="368"/>
      <c r="T328" s="368"/>
      <c r="U328" s="368"/>
      <c r="V328" s="131"/>
      <c r="W328" s="132"/>
      <c r="X328" s="131"/>
      <c r="Y328" s="131"/>
      <c r="Z328" s="131"/>
      <c r="AA328" s="131"/>
    </row>
    <row r="329" spans="1:27" ht="20.100000000000001" customHeight="1">
      <c r="A329" s="259">
        <v>30700018</v>
      </c>
      <c r="B329" s="359" t="s">
        <v>240</v>
      </c>
      <c r="C329" s="125"/>
      <c r="D329" s="107">
        <v>7.3</v>
      </c>
      <c r="E329" s="107"/>
      <c r="F329" s="126"/>
      <c r="G329" s="127"/>
      <c r="H329" s="360">
        <f t="shared" si="83"/>
        <v>0</v>
      </c>
      <c r="I329" s="128"/>
      <c r="J329" s="129"/>
      <c r="K329" s="130"/>
      <c r="L329" s="128"/>
      <c r="M329" s="108"/>
      <c r="N329" s="129"/>
      <c r="O329" s="368"/>
      <c r="P329" s="368"/>
      <c r="Q329" s="368"/>
      <c r="R329" s="368"/>
      <c r="S329" s="368"/>
      <c r="T329" s="368"/>
      <c r="U329" s="368"/>
      <c r="V329" s="131"/>
      <c r="W329" s="132"/>
      <c r="X329" s="131"/>
      <c r="Y329" s="131"/>
      <c r="Z329" s="131"/>
      <c r="AA329" s="131"/>
    </row>
    <row r="330" spans="1:27" ht="20.100000000000001" customHeight="1">
      <c r="A330" s="259">
        <v>30700010</v>
      </c>
      <c r="B330" s="359" t="s">
        <v>241</v>
      </c>
      <c r="C330" s="125"/>
      <c r="D330" s="107">
        <f>78*120/1000</f>
        <v>9.36</v>
      </c>
      <c r="E330" s="107"/>
      <c r="F330" s="126"/>
      <c r="G330" s="127"/>
      <c r="H330" s="36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68"/>
      <c r="P330" s="368"/>
      <c r="Q330" s="368"/>
      <c r="R330" s="368"/>
      <c r="S330" s="368"/>
      <c r="T330" s="368"/>
      <c r="U330" s="36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customHeight="1">
      <c r="A331" s="259">
        <v>30700015</v>
      </c>
      <c r="B331" s="359" t="s">
        <v>242</v>
      </c>
      <c r="C331" s="125"/>
      <c r="D331" s="107">
        <v>4.5</v>
      </c>
      <c r="E331" s="107"/>
      <c r="F331" s="126"/>
      <c r="G331" s="127"/>
      <c r="H331" s="36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68"/>
      <c r="P331" s="368"/>
      <c r="Q331" s="368"/>
      <c r="R331" s="368"/>
      <c r="S331" s="368"/>
      <c r="T331" s="368"/>
      <c r="U331" s="368"/>
      <c r="V331" s="131"/>
      <c r="W331" s="132"/>
      <c r="X331" s="131"/>
      <c r="Y331" s="131"/>
      <c r="Z331" s="131"/>
      <c r="AA331" s="131"/>
    </row>
    <row r="332" spans="1:27" ht="20.100000000000001" customHeight="1">
      <c r="A332" s="259">
        <v>30700012</v>
      </c>
      <c r="B332" s="359" t="s">
        <v>243</v>
      </c>
      <c r="C332" s="125"/>
      <c r="D332" s="107">
        <v>4.5</v>
      </c>
      <c r="E332" s="107"/>
      <c r="F332" s="126"/>
      <c r="G332" s="127"/>
      <c r="H332" s="36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68"/>
      <c r="P332" s="368"/>
      <c r="Q332" s="368"/>
      <c r="R332" s="368"/>
      <c r="S332" s="368"/>
      <c r="T332" s="368"/>
      <c r="U332" s="368"/>
      <c r="V332" s="131"/>
      <c r="W332" s="132"/>
      <c r="X332" s="131"/>
      <c r="Y332" s="131"/>
      <c r="Z332" s="131"/>
      <c r="AA332" s="131"/>
    </row>
    <row r="333" spans="1:27" ht="20.100000000000001" customHeight="1">
      <c r="A333" s="259"/>
      <c r="B333" s="195" t="s">
        <v>435</v>
      </c>
      <c r="C333" s="125"/>
      <c r="D333" s="107">
        <v>4.5</v>
      </c>
      <c r="E333" s="107"/>
      <c r="F333" s="126"/>
      <c r="G333" s="127"/>
      <c r="H333" s="36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68"/>
      <c r="P333" s="368"/>
      <c r="Q333" s="368"/>
      <c r="R333" s="368"/>
      <c r="S333" s="368"/>
      <c r="T333" s="368"/>
      <c r="U333" s="368"/>
      <c r="V333" s="131"/>
      <c r="W333" s="132"/>
      <c r="X333" s="131"/>
      <c r="Y333" s="131"/>
      <c r="Z333" s="131"/>
      <c r="AA333" s="131"/>
    </row>
    <row r="334" spans="1:27" ht="20.100000000000001" customHeight="1">
      <c r="A334" s="427" t="s">
        <v>244</v>
      </c>
      <c r="B334" s="428"/>
      <c r="C334" s="369" t="s">
        <v>202</v>
      </c>
      <c r="D334" s="141"/>
      <c r="E334" s="141"/>
      <c r="F334" s="142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429" t="s">
        <v>246</v>
      </c>
      <c r="B335" s="430"/>
      <c r="C335" s="430"/>
      <c r="D335" s="430"/>
      <c r="E335" s="430"/>
      <c r="F335" s="431"/>
      <c r="G335" s="152">
        <f>SUM(G199,G257,G292,G308,G319,G334)</f>
        <v>0</v>
      </c>
      <c r="H335" s="152">
        <f>SUM(H199,H257,H292,H308,H319,H334)</f>
        <v>0</v>
      </c>
      <c r="I335" s="152">
        <f>SUM(I199,I257,I292,I308,I319,I334)</f>
        <v>0</v>
      </c>
      <c r="J335" s="153" t="str">
        <f t="array" ref="J335">IF(ISERROR(G335/I335),"",G335/I335)</f>
        <v/>
      </c>
      <c r="K335" s="152">
        <f>SUM(K199,K257,K292,K308,K319,K334)</f>
        <v>0</v>
      </c>
      <c r="L335" s="153" t="str">
        <f>IF(ISERROR(G335/K335),"",G335/K335)</f>
        <v/>
      </c>
      <c r="M335" s="152">
        <f t="shared" ref="M335:AA335" si="85">SUM(M199,M257,M292,M308,M319,M334)</f>
        <v>0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432" t="s">
        <v>471</v>
      </c>
      <c r="B336" s="362" t="s">
        <v>247</v>
      </c>
      <c r="C336" s="415" t="s">
        <v>248</v>
      </c>
      <c r="D336" s="416"/>
      <c r="E336" s="423" t="s">
        <v>249</v>
      </c>
      <c r="F336" s="423"/>
      <c r="G336" s="393" t="s">
        <v>250</v>
      </c>
      <c r="H336" s="393"/>
      <c r="I336" s="423" t="s">
        <v>251</v>
      </c>
      <c r="J336" s="423"/>
      <c r="K336" s="423" t="s">
        <v>252</v>
      </c>
      <c r="L336" s="423"/>
      <c r="M336" s="423" t="s">
        <v>253</v>
      </c>
      <c r="N336" s="423"/>
      <c r="O336" s="423" t="s">
        <v>254</v>
      </c>
      <c r="P336" s="393" t="s">
        <v>255</v>
      </c>
      <c r="Q336" s="393"/>
      <c r="R336" s="393" t="s">
        <v>252</v>
      </c>
      <c r="S336" s="393"/>
      <c r="T336" s="393" t="s">
        <v>256</v>
      </c>
      <c r="U336" s="393"/>
      <c r="V336" s="393" t="s">
        <v>257</v>
      </c>
      <c r="W336" s="393"/>
      <c r="X336" s="393" t="s">
        <v>252</v>
      </c>
      <c r="Y336" s="393"/>
      <c r="Z336" s="393" t="s">
        <v>256</v>
      </c>
      <c r="AA336" s="393"/>
    </row>
    <row r="337" spans="1:27" ht="20.100000000000001" customHeight="1">
      <c r="A337" s="433"/>
      <c r="B337" s="362" t="s">
        <v>258</v>
      </c>
      <c r="C337" s="458">
        <v>1</v>
      </c>
      <c r="D337" s="459"/>
      <c r="E337" s="426">
        <f>C337*11</f>
        <v>11</v>
      </c>
      <c r="F337" s="426"/>
      <c r="G337" s="393">
        <v>1</v>
      </c>
      <c r="H337" s="393"/>
      <c r="I337" s="426">
        <f>G337*11</f>
        <v>11</v>
      </c>
      <c r="J337" s="426"/>
      <c r="K337" s="426">
        <f>E337-I337</f>
        <v>0</v>
      </c>
      <c r="L337" s="426"/>
      <c r="M337" s="424">
        <f>IF(ISERROR(K337/E337),"",K337/E337)</f>
        <v>0</v>
      </c>
      <c r="N337" s="424"/>
      <c r="O337" s="423"/>
      <c r="P337" s="393" t="s">
        <v>201</v>
      </c>
      <c r="Q337" s="393"/>
      <c r="R337" s="422">
        <f>SUM(O199:U199)</f>
        <v>0</v>
      </c>
      <c r="S337" s="422"/>
      <c r="T337" s="417" t="str">
        <f t="array" ref="T337">IF(ISERROR(R337/R344),"",R337/R344)</f>
        <v/>
      </c>
      <c r="U337" s="417"/>
      <c r="V337" s="393" t="s">
        <v>259</v>
      </c>
      <c r="W337" s="393"/>
      <c r="X337" s="394">
        <f>SUM(P198,P256,P291,P307,P318,P333)</f>
        <v>0</v>
      </c>
      <c r="Y337" s="395"/>
      <c r="Z337" s="417" t="str">
        <f t="array" ref="Z337">IF(ISERROR(X337/X344),"",X337/X344)</f>
        <v/>
      </c>
      <c r="AA337" s="417"/>
    </row>
    <row r="338" spans="1:27" ht="20.100000000000001" customHeight="1">
      <c r="A338" s="433"/>
      <c r="B338" s="362" t="s">
        <v>260</v>
      </c>
      <c r="C338" s="415">
        <v>0</v>
      </c>
      <c r="D338" s="416"/>
      <c r="E338" s="426">
        <f>C338*11</f>
        <v>0</v>
      </c>
      <c r="F338" s="426"/>
      <c r="G338" s="393">
        <v>0</v>
      </c>
      <c r="H338" s="393"/>
      <c r="I338" s="426">
        <f>G338*11</f>
        <v>0</v>
      </c>
      <c r="J338" s="426"/>
      <c r="K338" s="426">
        <f>E338-I338</f>
        <v>0</v>
      </c>
      <c r="L338" s="426"/>
      <c r="M338" s="424" t="str">
        <f>IF(ISERROR(K338/E338),"",K338/E338)</f>
        <v/>
      </c>
      <c r="N338" s="424"/>
      <c r="O338" s="423"/>
      <c r="P338" s="393" t="s">
        <v>216</v>
      </c>
      <c r="Q338" s="393"/>
      <c r="R338" s="422">
        <f>SUM(O257:U257)</f>
        <v>0</v>
      </c>
      <c r="S338" s="422"/>
      <c r="T338" s="417" t="str">
        <f>IF(ISERROR(R338/R344),"",R338/R344)</f>
        <v/>
      </c>
      <c r="U338" s="417"/>
      <c r="V338" s="393" t="s">
        <v>261</v>
      </c>
      <c r="W338" s="393"/>
      <c r="X338" s="394">
        <f>SUM(P199,P257,P292,P308,P319,P334)</f>
        <v>0</v>
      </c>
      <c r="Y338" s="395"/>
      <c r="Z338" s="417" t="str">
        <f>IF(ISERROR(X338/X344),"",X338/X344)</f>
        <v/>
      </c>
      <c r="AA338" s="417"/>
    </row>
    <row r="339" spans="1:27" ht="20.100000000000001" customHeight="1">
      <c r="A339" s="433"/>
      <c r="B339" s="362" t="s">
        <v>262</v>
      </c>
      <c r="C339" s="415">
        <v>0</v>
      </c>
      <c r="D339" s="416"/>
      <c r="E339" s="426">
        <f>C339*8</f>
        <v>0</v>
      </c>
      <c r="F339" s="426"/>
      <c r="G339" s="393">
        <v>1</v>
      </c>
      <c r="H339" s="393"/>
      <c r="I339" s="426">
        <f>G339*8</f>
        <v>8</v>
      </c>
      <c r="J339" s="426"/>
      <c r="K339" s="426">
        <f>E339-I339</f>
        <v>-8</v>
      </c>
      <c r="L339" s="426"/>
      <c r="M339" s="424" t="str">
        <f>IF(ISERROR(K339/E339),"",K339/E339)</f>
        <v/>
      </c>
      <c r="N339" s="424"/>
      <c r="O339" s="423"/>
      <c r="P339" s="393" t="s">
        <v>224</v>
      </c>
      <c r="Q339" s="393"/>
      <c r="R339" s="422">
        <f>SUM(O292:U292)</f>
        <v>0</v>
      </c>
      <c r="S339" s="422"/>
      <c r="T339" s="417" t="str">
        <f>IF(ISERROR(R339/R344),"",R339/R344)</f>
        <v/>
      </c>
      <c r="U339" s="417"/>
      <c r="V339" s="393" t="s">
        <v>263</v>
      </c>
      <c r="W339" s="393"/>
      <c r="X339" s="394">
        <f>SUM(P200,P258,P293,P309,P320,P335)</f>
        <v>0</v>
      </c>
      <c r="Y339" s="395"/>
      <c r="Z339" s="417" t="str">
        <f>IF(ISERROR(X339/X344),"",X339/X344)</f>
        <v/>
      </c>
      <c r="AA339" s="417"/>
    </row>
    <row r="340" spans="1:27" ht="20.100000000000001" customHeight="1">
      <c r="A340" s="433"/>
      <c r="B340" s="362" t="s">
        <v>264</v>
      </c>
      <c r="C340" s="415">
        <v>1</v>
      </c>
      <c r="D340" s="416"/>
      <c r="E340" s="426">
        <f>C340*11</f>
        <v>11</v>
      </c>
      <c r="F340" s="426"/>
      <c r="G340" s="393">
        <v>1</v>
      </c>
      <c r="H340" s="393"/>
      <c r="I340" s="426">
        <f>G340*11</f>
        <v>11</v>
      </c>
      <c r="J340" s="426"/>
      <c r="K340" s="426">
        <f>E340-I340</f>
        <v>0</v>
      </c>
      <c r="L340" s="426"/>
      <c r="M340" s="424">
        <f>IF(ISERROR(K340/E340),"",K340/E340)</f>
        <v>0</v>
      </c>
      <c r="N340" s="424"/>
      <c r="O340" s="423"/>
      <c r="P340" s="393" t="s">
        <v>231</v>
      </c>
      <c r="Q340" s="393"/>
      <c r="R340" s="422">
        <f>SUM(O308:U308)</f>
        <v>0</v>
      </c>
      <c r="S340" s="422"/>
      <c r="T340" s="417" t="str">
        <f>IF(ISERROR(R340/R344),"",R340/R344)</f>
        <v/>
      </c>
      <c r="U340" s="417"/>
      <c r="V340" s="393" t="s">
        <v>265</v>
      </c>
      <c r="W340" s="393"/>
      <c r="X340" s="394">
        <f>SUM(P202,P259,P294,P310,P321,P336)</f>
        <v>0</v>
      </c>
      <c r="Y340" s="395"/>
      <c r="Z340" s="417" t="str">
        <f>IF(ISERROR(X340/X344),"",X340/X344)</f>
        <v/>
      </c>
      <c r="AA340" s="417"/>
    </row>
    <row r="341" spans="1:27" ht="20.100000000000001" customHeight="1">
      <c r="A341" s="434"/>
      <c r="B341" s="362" t="s">
        <v>266</v>
      </c>
      <c r="C341" s="425">
        <f>SUM(C337:D340)</f>
        <v>2</v>
      </c>
      <c r="D341" s="399"/>
      <c r="E341" s="426">
        <f>SUM(E337:F340)</f>
        <v>22</v>
      </c>
      <c r="F341" s="426"/>
      <c r="G341" s="393">
        <f>SUM(G337:H340)</f>
        <v>3</v>
      </c>
      <c r="H341" s="393"/>
      <c r="I341" s="426">
        <f>SUM(I337:J340)</f>
        <v>30</v>
      </c>
      <c r="J341" s="426"/>
      <c r="K341" s="426">
        <f>SUM(K337:L340)</f>
        <v>-8</v>
      </c>
      <c r="L341" s="426"/>
      <c r="M341" s="424">
        <f>IF(ISERROR(K341/E341),"",K341/E341)</f>
        <v>-0.36363636363636365</v>
      </c>
      <c r="N341" s="424"/>
      <c r="O341" s="423"/>
      <c r="P341" s="393" t="s">
        <v>234</v>
      </c>
      <c r="Q341" s="393"/>
      <c r="R341" s="422">
        <f>SUM(O319:U319)</f>
        <v>0</v>
      </c>
      <c r="S341" s="422"/>
      <c r="T341" s="417" t="str">
        <f>IF(ISERROR(R341/R344),"",R341/R344)</f>
        <v/>
      </c>
      <c r="U341" s="417"/>
      <c r="V341" s="393" t="s">
        <v>267</v>
      </c>
      <c r="W341" s="393"/>
      <c r="X341" s="394">
        <f>SUM(P203,P260,P295,P311,P322,P337)</f>
        <v>0</v>
      </c>
      <c r="Y341" s="395"/>
      <c r="Z341" s="417" t="str">
        <f>IF(ISERROR(X341/X344),"",X341/X344)</f>
        <v/>
      </c>
      <c r="AA341" s="417"/>
    </row>
    <row r="342" spans="1:27" ht="20.100000000000001" customHeight="1">
      <c r="A342" s="269" t="s">
        <v>472</v>
      </c>
      <c r="B342" s="362">
        <f>G335</f>
        <v>0</v>
      </c>
      <c r="C342" s="403" t="s">
        <v>269</v>
      </c>
      <c r="D342" s="402"/>
      <c r="E342" s="393">
        <f>H335</f>
        <v>0</v>
      </c>
      <c r="F342" s="393"/>
      <c r="G342" s="393" t="s">
        <v>270</v>
      </c>
      <c r="H342" s="393"/>
      <c r="I342" s="421" t="str">
        <f>L335</f>
        <v/>
      </c>
      <c r="J342" s="421"/>
      <c r="K342" s="423" t="s">
        <v>271</v>
      </c>
      <c r="L342" s="423"/>
      <c r="M342" s="421" t="str">
        <f>J335</f>
        <v/>
      </c>
      <c r="N342" s="421"/>
      <c r="O342" s="423"/>
      <c r="P342" s="393" t="s">
        <v>244</v>
      </c>
      <c r="Q342" s="393"/>
      <c r="R342" s="422">
        <f>SUM(O334:U334)</f>
        <v>0</v>
      </c>
      <c r="S342" s="422"/>
      <c r="T342" s="417" t="str">
        <f>IF(ISERROR(R342/R344),"",R342/R344)</f>
        <v/>
      </c>
      <c r="U342" s="417"/>
      <c r="V342" s="393" t="s">
        <v>272</v>
      </c>
      <c r="W342" s="393"/>
      <c r="X342" s="394">
        <f>SUM(P204,P261,P296,P312,P323,P338)</f>
        <v>0</v>
      </c>
      <c r="Y342" s="395"/>
      <c r="Z342" s="417" t="str">
        <f>IF(ISERROR(X342/X344),"",X342/X344)</f>
        <v/>
      </c>
      <c r="AA342" s="417"/>
    </row>
    <row r="343" spans="1:27" ht="20.100000000000001" customHeight="1">
      <c r="A343" s="270" t="s">
        <v>473</v>
      </c>
      <c r="B343" s="362">
        <f>I335+C341</f>
        <v>2</v>
      </c>
      <c r="C343" s="400" t="s">
        <v>251</v>
      </c>
      <c r="D343" s="401"/>
      <c r="E343" s="418">
        <f>K335+I341</f>
        <v>30</v>
      </c>
      <c r="F343" s="418"/>
      <c r="G343" s="393" t="s">
        <v>274</v>
      </c>
      <c r="H343" s="393"/>
      <c r="I343" s="421">
        <f>B343-E343</f>
        <v>-28</v>
      </c>
      <c r="J343" s="421"/>
      <c r="K343" s="423" t="s">
        <v>275</v>
      </c>
      <c r="L343" s="423"/>
      <c r="M343" s="424">
        <f>IF(ISERROR(I343/E343),"",I343/E343)</f>
        <v>-0.93333333333333335</v>
      </c>
      <c r="N343" s="424"/>
      <c r="O343" s="423"/>
      <c r="P343" s="393" t="s">
        <v>245</v>
      </c>
      <c r="Q343" s="393"/>
      <c r="R343" s="422"/>
      <c r="S343" s="422"/>
      <c r="T343" s="417" t="str">
        <f>IF(ISERROR(R343/R344),"",R343/R344)</f>
        <v/>
      </c>
      <c r="U343" s="417"/>
      <c r="V343" s="393" t="s">
        <v>264</v>
      </c>
      <c r="W343" s="393"/>
      <c r="X343" s="394">
        <f>SUM(P205,P262,P297,P313,P324,P339)</f>
        <v>0</v>
      </c>
      <c r="Y343" s="395"/>
      <c r="Z343" s="417" t="str">
        <f>IF(ISERROR(X343/X344),"",X343/X344)</f>
        <v/>
      </c>
      <c r="AA343" s="417"/>
    </row>
    <row r="344" spans="1:27" ht="20.100000000000001" customHeight="1">
      <c r="A344" s="270" t="s">
        <v>474</v>
      </c>
      <c r="B344" s="362">
        <f>N335</f>
        <v>0</v>
      </c>
      <c r="C344" s="400" t="s">
        <v>277</v>
      </c>
      <c r="D344" s="401"/>
      <c r="E344" s="417">
        <f>IF(ISERROR(B344/B343),"",B344/B343)</f>
        <v>0</v>
      </c>
      <c r="F344" s="417"/>
      <c r="G344" s="393" t="s">
        <v>278</v>
      </c>
      <c r="H344" s="393"/>
      <c r="I344" s="423">
        <f>V335</f>
        <v>0</v>
      </c>
      <c r="J344" s="423"/>
      <c r="K344" s="423" t="s">
        <v>279</v>
      </c>
      <c r="L344" s="423"/>
      <c r="M344" s="424" t="str">
        <f t="array" ref="M344">IF(ISERROR(I344/B342),"",I344/B342)</f>
        <v/>
      </c>
      <c r="N344" s="424"/>
      <c r="O344" s="423"/>
      <c r="P344" s="393" t="s">
        <v>266</v>
      </c>
      <c r="Q344" s="393"/>
      <c r="R344" s="422">
        <f>SUM(R337:S343)</f>
        <v>0</v>
      </c>
      <c r="S344" s="422"/>
      <c r="T344" s="417"/>
      <c r="U344" s="417"/>
      <c r="V344" s="393" t="s">
        <v>266</v>
      </c>
      <c r="W344" s="393"/>
      <c r="X344" s="420">
        <f>SUM(X337:Y343)</f>
        <v>0</v>
      </c>
      <c r="Y344" s="420"/>
      <c r="Z344" s="417"/>
      <c r="AA344" s="417"/>
    </row>
    <row r="345" spans="1:27" ht="36" customHeight="1">
      <c r="A345" s="181" t="s">
        <v>335</v>
      </c>
      <c r="B345" s="182"/>
      <c r="C345" s="121"/>
      <c r="D345" s="121"/>
      <c r="E345" s="121"/>
      <c r="F345" s="121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443" t="s">
        <v>475</v>
      </c>
      <c r="B346" s="446" t="s">
        <v>280</v>
      </c>
      <c r="C346" s="446" t="s">
        <v>281</v>
      </c>
      <c r="D346" s="446" t="s">
        <v>282</v>
      </c>
      <c r="E346" s="449" t="s">
        <v>283</v>
      </c>
      <c r="F346" s="440" t="s">
        <v>284</v>
      </c>
      <c r="G346" s="423" t="s">
        <v>285</v>
      </c>
      <c r="H346" s="423"/>
      <c r="I346" s="446" t="s">
        <v>286</v>
      </c>
      <c r="J346" s="452" t="s">
        <v>271</v>
      </c>
      <c r="K346" s="455" t="s">
        <v>287</v>
      </c>
      <c r="L346" s="446" t="s">
        <v>270</v>
      </c>
      <c r="M346" s="436" t="s">
        <v>288</v>
      </c>
      <c r="N346" s="438" t="s">
        <v>252</v>
      </c>
      <c r="O346" s="423" t="s">
        <v>289</v>
      </c>
      <c r="P346" s="423"/>
      <c r="Q346" s="423"/>
      <c r="R346" s="423"/>
      <c r="S346" s="423"/>
      <c r="T346" s="423"/>
      <c r="U346" s="423"/>
      <c r="V346" s="423" t="s">
        <v>290</v>
      </c>
      <c r="W346" s="438" t="s">
        <v>291</v>
      </c>
      <c r="X346" s="423" t="s">
        <v>292</v>
      </c>
      <c r="Y346" s="423"/>
      <c r="Z346" s="423"/>
      <c r="AA346" s="423"/>
    </row>
    <row r="347" spans="1:27" ht="21.95" customHeight="1">
      <c r="A347" s="444"/>
      <c r="B347" s="447"/>
      <c r="C347" s="447"/>
      <c r="D347" s="447"/>
      <c r="E347" s="450"/>
      <c r="F347" s="441"/>
      <c r="G347" s="423"/>
      <c r="H347" s="423"/>
      <c r="I347" s="447"/>
      <c r="J347" s="453"/>
      <c r="K347" s="456"/>
      <c r="L347" s="447"/>
      <c r="M347" s="437"/>
      <c r="N347" s="438"/>
      <c r="O347" s="423" t="s">
        <v>259</v>
      </c>
      <c r="P347" s="423" t="s">
        <v>261</v>
      </c>
      <c r="Q347" s="423" t="s">
        <v>263</v>
      </c>
      <c r="R347" s="439" t="s">
        <v>265</v>
      </c>
      <c r="S347" s="393" t="s">
        <v>267</v>
      </c>
      <c r="T347" s="423" t="s">
        <v>272</v>
      </c>
      <c r="U347" s="423" t="s">
        <v>264</v>
      </c>
      <c r="V347" s="423"/>
      <c r="W347" s="438"/>
      <c r="X347" s="423" t="s">
        <v>293</v>
      </c>
      <c r="Y347" s="423" t="s">
        <v>294</v>
      </c>
      <c r="Z347" s="423" t="s">
        <v>295</v>
      </c>
      <c r="AA347" s="423" t="s">
        <v>264</v>
      </c>
    </row>
    <row r="348" spans="1:27" ht="21.95" customHeight="1">
      <c r="A348" s="445"/>
      <c r="B348" s="448"/>
      <c r="C348" s="448"/>
      <c r="D348" s="448"/>
      <c r="E348" s="451"/>
      <c r="F348" s="442"/>
      <c r="G348" s="308" t="s">
        <v>296</v>
      </c>
      <c r="H348" s="366" t="s">
        <v>297</v>
      </c>
      <c r="I348" s="448"/>
      <c r="J348" s="454"/>
      <c r="K348" s="457"/>
      <c r="L348" s="448"/>
      <c r="M348" s="437"/>
      <c r="N348" s="438"/>
      <c r="O348" s="423"/>
      <c r="P348" s="423"/>
      <c r="Q348" s="423"/>
      <c r="R348" s="439"/>
      <c r="S348" s="393"/>
      <c r="T348" s="423"/>
      <c r="U348" s="423"/>
      <c r="V348" s="423"/>
      <c r="W348" s="438"/>
      <c r="X348" s="423"/>
      <c r="Y348" s="423"/>
      <c r="Z348" s="423"/>
      <c r="AA348" s="423"/>
    </row>
    <row r="349" spans="1:27" ht="20.100000000000001" customHeight="1">
      <c r="A349" s="259">
        <v>30100030</v>
      </c>
      <c r="B349" s="359" t="s">
        <v>178</v>
      </c>
      <c r="C349" s="125" t="s">
        <v>179</v>
      </c>
      <c r="D349" s="107">
        <v>5.03</v>
      </c>
      <c r="E349" s="107"/>
      <c r="F349" s="126"/>
      <c r="G349" s="127"/>
      <c r="H349" s="36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68"/>
      <c r="P349" s="368"/>
      <c r="Q349" s="368"/>
      <c r="R349" s="368"/>
      <c r="S349" s="368"/>
      <c r="T349" s="368"/>
      <c r="U349" s="36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26"/>
      <c r="G350" s="127"/>
      <c r="H350" s="36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68"/>
      <c r="P350" s="368"/>
      <c r="Q350" s="368"/>
      <c r="R350" s="368"/>
      <c r="S350" s="368"/>
      <c r="T350" s="368"/>
      <c r="U350" s="36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26"/>
      <c r="G351" s="127"/>
      <c r="H351" s="36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68"/>
      <c r="P351" s="368"/>
      <c r="Q351" s="368"/>
      <c r="R351" s="368"/>
      <c r="S351" s="368"/>
      <c r="T351" s="368"/>
      <c r="U351" s="36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26"/>
      <c r="G352" s="127"/>
      <c r="H352" s="36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68"/>
      <c r="P352" s="368"/>
      <c r="Q352" s="368"/>
      <c r="R352" s="368"/>
      <c r="S352" s="368"/>
      <c r="T352" s="368"/>
      <c r="U352" s="36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26"/>
      <c r="G353" s="127"/>
      <c r="H353" s="36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68"/>
      <c r="P353" s="368"/>
      <c r="Q353" s="368"/>
      <c r="R353" s="368"/>
      <c r="S353" s="368"/>
      <c r="T353" s="368"/>
      <c r="U353" s="36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155"/>
      <c r="G354" s="135"/>
      <c r="H354" s="360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68"/>
      <c r="P354" s="368"/>
      <c r="Q354" s="368"/>
      <c r="R354" s="368"/>
      <c r="S354" s="368"/>
      <c r="T354" s="368"/>
      <c r="U354" s="36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26"/>
      <c r="G355" s="127"/>
      <c r="H355" s="36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68"/>
      <c r="P355" s="368"/>
      <c r="Q355" s="368"/>
      <c r="R355" s="368"/>
      <c r="S355" s="368"/>
      <c r="T355" s="368"/>
      <c r="U355" s="368"/>
      <c r="V355" s="131"/>
      <c r="W355" s="132"/>
      <c r="X355" s="131"/>
      <c r="Y355" s="131"/>
      <c r="Z355" s="131"/>
      <c r="AA355" s="131"/>
    </row>
    <row r="356" spans="1:27" ht="20.10000000000000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26"/>
      <c r="G356" s="127"/>
      <c r="H356" s="36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68"/>
      <c r="P356" s="368"/>
      <c r="Q356" s="368"/>
      <c r="R356" s="368"/>
      <c r="S356" s="368"/>
      <c r="T356" s="368"/>
      <c r="U356" s="368"/>
      <c r="V356" s="131"/>
      <c r="W356" s="132"/>
      <c r="X356" s="131"/>
      <c r="Y356" s="131"/>
      <c r="Z356" s="131"/>
      <c r="AA356" s="131"/>
    </row>
    <row r="357" spans="1:27" ht="20.10000000000000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125"/>
      <c r="G357" s="127"/>
      <c r="H357" s="360">
        <f t="shared" si="86"/>
        <v>0</v>
      </c>
      <c r="I357" s="36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68"/>
      <c r="P357" s="368"/>
      <c r="Q357" s="368"/>
      <c r="R357" s="368"/>
      <c r="S357" s="368"/>
      <c r="T357" s="368"/>
      <c r="U357" s="36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125"/>
      <c r="G358" s="127"/>
      <c r="H358" s="360">
        <f t="shared" si="86"/>
        <v>0</v>
      </c>
      <c r="I358" s="36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68"/>
      <c r="P358" s="368"/>
      <c r="Q358" s="368"/>
      <c r="R358" s="368"/>
      <c r="S358" s="368"/>
      <c r="T358" s="368"/>
      <c r="U358" s="36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customHeight="1">
      <c r="A359" s="262">
        <v>30100063</v>
      </c>
      <c r="B359" s="133" t="s">
        <v>461</v>
      </c>
      <c r="C359" s="125" t="s">
        <v>192</v>
      </c>
      <c r="D359" s="107">
        <v>5.03</v>
      </c>
      <c r="E359" s="107"/>
      <c r="F359" s="125"/>
      <c r="G359" s="127"/>
      <c r="H359" s="360">
        <f t="shared" si="86"/>
        <v>0</v>
      </c>
      <c r="I359" s="360"/>
      <c r="J359" s="129"/>
      <c r="K359" s="130"/>
      <c r="L359" s="128"/>
      <c r="M359" s="108"/>
      <c r="N359" s="129"/>
      <c r="O359" s="368"/>
      <c r="P359" s="368"/>
      <c r="Q359" s="368"/>
      <c r="R359" s="368"/>
      <c r="S359" s="368"/>
      <c r="T359" s="368"/>
      <c r="U359" s="368"/>
      <c r="V359" s="131"/>
      <c r="W359" s="132"/>
      <c r="X359" s="131"/>
      <c r="Y359" s="131"/>
      <c r="Z359" s="131"/>
      <c r="AA359" s="131"/>
    </row>
    <row r="360" spans="1:27" ht="20.100000000000001" customHeight="1">
      <c r="A360" s="262">
        <v>30100061</v>
      </c>
      <c r="B360" s="133" t="s">
        <v>461</v>
      </c>
      <c r="C360" s="125" t="s">
        <v>193</v>
      </c>
      <c r="D360" s="107">
        <v>5.03</v>
      </c>
      <c r="E360" s="107"/>
      <c r="F360" s="125"/>
      <c r="G360" s="127"/>
      <c r="H360" s="360">
        <f t="shared" si="86"/>
        <v>0</v>
      </c>
      <c r="I360" s="360"/>
      <c r="J360" s="129"/>
      <c r="K360" s="130"/>
      <c r="L360" s="128"/>
      <c r="M360" s="108"/>
      <c r="N360" s="129"/>
      <c r="O360" s="368"/>
      <c r="P360" s="368"/>
      <c r="Q360" s="368"/>
      <c r="R360" s="368"/>
      <c r="S360" s="368"/>
      <c r="T360" s="368"/>
      <c r="U360" s="368"/>
      <c r="V360" s="131"/>
      <c r="W360" s="132"/>
      <c r="X360" s="131"/>
      <c r="Y360" s="131"/>
      <c r="Z360" s="131"/>
      <c r="AA360" s="131"/>
    </row>
    <row r="361" spans="1:27" ht="20.10000000000000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26"/>
      <c r="G361" s="127"/>
      <c r="H361" s="36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68"/>
      <c r="P361" s="368"/>
      <c r="Q361" s="368"/>
      <c r="R361" s="368"/>
      <c r="S361" s="368"/>
      <c r="T361" s="368"/>
      <c r="U361" s="36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26"/>
      <c r="G362" s="127"/>
      <c r="H362" s="36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68"/>
      <c r="P362" s="368"/>
      <c r="Q362" s="368"/>
      <c r="R362" s="368"/>
      <c r="S362" s="368"/>
      <c r="T362" s="368"/>
      <c r="U362" s="36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26"/>
      <c r="G363" s="127"/>
      <c r="H363" s="36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68"/>
      <c r="P363" s="368"/>
      <c r="Q363" s="368"/>
      <c r="R363" s="368"/>
      <c r="S363" s="368"/>
      <c r="T363" s="368"/>
      <c r="U363" s="36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customHeight="1">
      <c r="A364" s="260">
        <v>30100003</v>
      </c>
      <c r="B364" s="139" t="s">
        <v>198</v>
      </c>
      <c r="C364" s="366" t="s">
        <v>190</v>
      </c>
      <c r="D364" s="107">
        <v>4.8</v>
      </c>
      <c r="E364" s="107"/>
      <c r="F364" s="126"/>
      <c r="G364" s="127"/>
      <c r="H364" s="36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68"/>
      <c r="P364" s="368"/>
      <c r="Q364" s="368"/>
      <c r="R364" s="368"/>
      <c r="S364" s="368"/>
      <c r="T364" s="368"/>
      <c r="U364" s="368"/>
      <c r="V364" s="131"/>
      <c r="W364" s="132"/>
      <c r="X364" s="131"/>
      <c r="Y364" s="131"/>
      <c r="Z364" s="131"/>
      <c r="AA364" s="131"/>
    </row>
    <row r="365" spans="1:27" ht="20.100000000000001" customHeight="1">
      <c r="A365" s="260">
        <v>30100004</v>
      </c>
      <c r="B365" s="139" t="s">
        <v>198</v>
      </c>
      <c r="C365" s="366" t="s">
        <v>187</v>
      </c>
      <c r="D365" s="107">
        <v>4.8</v>
      </c>
      <c r="E365" s="107"/>
      <c r="F365" s="126"/>
      <c r="G365" s="127"/>
      <c r="H365" s="36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68"/>
      <c r="P365" s="368"/>
      <c r="Q365" s="368"/>
      <c r="R365" s="368"/>
      <c r="S365" s="368"/>
      <c r="T365" s="368"/>
      <c r="U365" s="368"/>
      <c r="V365" s="131"/>
      <c r="W365" s="132"/>
      <c r="X365" s="131"/>
      <c r="Y365" s="131"/>
      <c r="Z365" s="131"/>
      <c r="AA365" s="131"/>
    </row>
    <row r="366" spans="1:27" ht="20.100000000000001" customHeight="1">
      <c r="A366" s="260">
        <v>30100006</v>
      </c>
      <c r="B366" s="139" t="s">
        <v>198</v>
      </c>
      <c r="C366" s="366" t="s">
        <v>179</v>
      </c>
      <c r="D366" s="107">
        <v>4.8</v>
      </c>
      <c r="E366" s="107"/>
      <c r="F366" s="126"/>
      <c r="G366" s="127"/>
      <c r="H366" s="36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68"/>
      <c r="P366" s="368"/>
      <c r="Q366" s="368"/>
      <c r="R366" s="368"/>
      <c r="S366" s="368"/>
      <c r="T366" s="368"/>
      <c r="U366" s="368"/>
      <c r="V366" s="131"/>
      <c r="W366" s="132"/>
      <c r="X366" s="131"/>
      <c r="Y366" s="131"/>
      <c r="Z366" s="131"/>
      <c r="AA366" s="131"/>
    </row>
    <row r="367" spans="1:27" ht="20.100000000000001" customHeight="1">
      <c r="A367" s="260">
        <v>30100005</v>
      </c>
      <c r="B367" s="139" t="s">
        <v>198</v>
      </c>
      <c r="C367" s="366" t="s">
        <v>199</v>
      </c>
      <c r="D367" s="107">
        <v>4.8</v>
      </c>
      <c r="E367" s="107"/>
      <c r="F367" s="126"/>
      <c r="G367" s="127"/>
      <c r="H367" s="36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68"/>
      <c r="P367" s="368"/>
      <c r="Q367" s="368"/>
      <c r="R367" s="368"/>
      <c r="S367" s="368"/>
      <c r="T367" s="368"/>
      <c r="U367" s="368"/>
      <c r="V367" s="131"/>
      <c r="W367" s="132"/>
      <c r="X367" s="131"/>
      <c r="Y367" s="131"/>
      <c r="Z367" s="131"/>
      <c r="AA367" s="131"/>
    </row>
    <row r="368" spans="1:27" ht="20.10000000000000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26"/>
      <c r="G368" s="127"/>
      <c r="H368" s="36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68"/>
      <c r="P368" s="368"/>
      <c r="Q368" s="368"/>
      <c r="R368" s="368"/>
      <c r="S368" s="368"/>
      <c r="T368" s="368"/>
      <c r="U368" s="36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40"/>
      <c r="G369" s="127"/>
      <c r="H369" s="36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68"/>
      <c r="P369" s="368"/>
      <c r="Q369" s="368"/>
      <c r="R369" s="368"/>
      <c r="S369" s="368"/>
      <c r="T369" s="368"/>
      <c r="U369" s="36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customHeight="1">
      <c r="A370" s="427" t="s">
        <v>201</v>
      </c>
      <c r="B370" s="428"/>
      <c r="C370" s="369" t="s">
        <v>202</v>
      </c>
      <c r="D370" s="141"/>
      <c r="E370" s="141"/>
      <c r="F370" s="142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customHeight="1">
      <c r="A371" s="260">
        <v>30100012</v>
      </c>
      <c r="B371" s="359" t="s">
        <v>206</v>
      </c>
      <c r="C371" s="125" t="s">
        <v>199</v>
      </c>
      <c r="D371" s="107">
        <v>5.03</v>
      </c>
      <c r="E371" s="107"/>
      <c r="F371" s="126"/>
      <c r="G371" s="127"/>
      <c r="H371" s="36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64"/>
      <c r="P371" s="364"/>
      <c r="Q371" s="364"/>
      <c r="R371" s="364"/>
      <c r="S371" s="364"/>
      <c r="T371" s="364"/>
      <c r="U371" s="36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customHeight="1">
      <c r="A372" s="260">
        <v>30100011</v>
      </c>
      <c r="B372" s="359" t="s">
        <v>425</v>
      </c>
      <c r="C372" s="183" t="s">
        <v>427</v>
      </c>
      <c r="D372" s="107">
        <v>5.03</v>
      </c>
      <c r="E372" s="107"/>
      <c r="F372" s="126"/>
      <c r="G372" s="127"/>
      <c r="H372" s="36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64"/>
      <c r="P372" s="364"/>
      <c r="Q372" s="364"/>
      <c r="R372" s="364"/>
      <c r="S372" s="364"/>
      <c r="T372" s="364"/>
      <c r="U372" s="364"/>
      <c r="V372" s="131"/>
      <c r="W372" s="132"/>
      <c r="X372" s="131"/>
      <c r="Y372" s="131"/>
      <c r="Z372" s="131"/>
      <c r="AA372" s="131"/>
    </row>
    <row r="373" spans="1:27" ht="20.100000000000001" customHeight="1">
      <c r="A373" s="260">
        <v>30100010</v>
      </c>
      <c r="B373" s="359" t="s">
        <v>206</v>
      </c>
      <c r="C373" s="125" t="s">
        <v>186</v>
      </c>
      <c r="D373" s="107">
        <v>5.03</v>
      </c>
      <c r="E373" s="107"/>
      <c r="F373" s="126"/>
      <c r="G373" s="127"/>
      <c r="H373" s="36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64"/>
      <c r="P373" s="364"/>
      <c r="Q373" s="364"/>
      <c r="R373" s="364"/>
      <c r="S373" s="364"/>
      <c r="T373" s="364"/>
      <c r="U373" s="36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customHeight="1">
      <c r="A374" s="260">
        <v>30100014</v>
      </c>
      <c r="B374" s="359" t="s">
        <v>206</v>
      </c>
      <c r="C374" s="125" t="s">
        <v>203</v>
      </c>
      <c r="D374" s="107">
        <v>5.03</v>
      </c>
      <c r="E374" s="107"/>
      <c r="F374" s="126"/>
      <c r="G374" s="127"/>
      <c r="H374" s="36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64"/>
      <c r="P374" s="364"/>
      <c r="Q374" s="364"/>
      <c r="R374" s="364"/>
      <c r="S374" s="364"/>
      <c r="T374" s="364"/>
      <c r="U374" s="36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customHeight="1">
      <c r="A375" s="260">
        <v>30100013</v>
      </c>
      <c r="B375" s="359" t="s">
        <v>206</v>
      </c>
      <c r="C375" s="125" t="s">
        <v>207</v>
      </c>
      <c r="D375" s="107">
        <v>5.03</v>
      </c>
      <c r="E375" s="107"/>
      <c r="F375" s="126"/>
      <c r="G375" s="127"/>
      <c r="H375" s="36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64"/>
      <c r="P375" s="364"/>
      <c r="Q375" s="364"/>
      <c r="R375" s="364"/>
      <c r="S375" s="364"/>
      <c r="T375" s="364"/>
      <c r="U375" s="36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customHeight="1">
      <c r="A376" s="260">
        <v>30100016</v>
      </c>
      <c r="B376" s="359" t="s">
        <v>414</v>
      </c>
      <c r="C376" s="183" t="s">
        <v>415</v>
      </c>
      <c r="D376" s="107"/>
      <c r="E376" s="107"/>
      <c r="F376" s="126"/>
      <c r="G376" s="127"/>
      <c r="H376" s="36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64"/>
      <c r="P376" s="364"/>
      <c r="Q376" s="364"/>
      <c r="R376" s="364"/>
      <c r="S376" s="364"/>
      <c r="T376" s="364"/>
      <c r="U376" s="364"/>
      <c r="V376" s="131"/>
      <c r="W376" s="132"/>
      <c r="X376" s="131"/>
      <c r="Y376" s="131"/>
      <c r="Z376" s="131"/>
      <c r="AA376" s="131"/>
    </row>
    <row r="377" spans="1:27" ht="20.100000000000001" customHeight="1">
      <c r="A377" s="260">
        <v>30100017</v>
      </c>
      <c r="B377" s="359" t="s">
        <v>414</v>
      </c>
      <c r="C377" s="183" t="s">
        <v>416</v>
      </c>
      <c r="D377" s="107"/>
      <c r="E377" s="107"/>
      <c r="F377" s="126"/>
      <c r="G377" s="127"/>
      <c r="H377" s="36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64"/>
      <c r="P377" s="364"/>
      <c r="Q377" s="364"/>
      <c r="R377" s="364"/>
      <c r="S377" s="364"/>
      <c r="T377" s="364"/>
      <c r="U377" s="364"/>
      <c r="V377" s="131"/>
      <c r="W377" s="132"/>
      <c r="X377" s="131"/>
      <c r="Y377" s="131"/>
      <c r="Z377" s="131"/>
      <c r="AA377" s="131"/>
    </row>
    <row r="378" spans="1:27" ht="20.100000000000001" customHeight="1">
      <c r="A378" s="260">
        <v>30100015</v>
      </c>
      <c r="B378" s="359" t="s">
        <v>414</v>
      </c>
      <c r="C378" s="183" t="s">
        <v>61</v>
      </c>
      <c r="D378" s="107"/>
      <c r="E378" s="107"/>
      <c r="F378" s="126"/>
      <c r="G378" s="127"/>
      <c r="H378" s="36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64"/>
      <c r="P378" s="364"/>
      <c r="Q378" s="364"/>
      <c r="R378" s="364"/>
      <c r="S378" s="364"/>
      <c r="T378" s="364"/>
      <c r="U378" s="364"/>
      <c r="V378" s="131"/>
      <c r="W378" s="132"/>
      <c r="X378" s="131"/>
      <c r="Y378" s="131"/>
      <c r="Z378" s="131"/>
      <c r="AA378" s="131"/>
    </row>
    <row r="379" spans="1:27" ht="20.100000000000001" customHeight="1">
      <c r="A379" s="260">
        <v>30100027</v>
      </c>
      <c r="B379" s="359" t="s">
        <v>208</v>
      </c>
      <c r="C379" s="125" t="s">
        <v>179</v>
      </c>
      <c r="D379" s="107">
        <v>5.08</v>
      </c>
      <c r="E379" s="107"/>
      <c r="F379" s="126"/>
      <c r="G379" s="127"/>
      <c r="H379" s="36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64"/>
      <c r="P379" s="364"/>
      <c r="Q379" s="364"/>
      <c r="R379" s="364"/>
      <c r="S379" s="364"/>
      <c r="T379" s="364"/>
      <c r="U379" s="36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customHeight="1">
      <c r="A380" s="260">
        <v>30100023</v>
      </c>
      <c r="B380" s="359" t="s">
        <v>208</v>
      </c>
      <c r="C380" s="125" t="s">
        <v>204</v>
      </c>
      <c r="D380" s="107">
        <v>5.08</v>
      </c>
      <c r="E380" s="107"/>
      <c r="F380" s="126"/>
      <c r="G380" s="127"/>
      <c r="H380" s="36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64"/>
      <c r="P380" s="364"/>
      <c r="Q380" s="364"/>
      <c r="R380" s="364"/>
      <c r="S380" s="364"/>
      <c r="T380" s="364"/>
      <c r="U380" s="36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customHeight="1">
      <c r="A381" s="260">
        <v>30100024</v>
      </c>
      <c r="B381" s="359" t="s">
        <v>208</v>
      </c>
      <c r="C381" s="125" t="s">
        <v>205</v>
      </c>
      <c r="D381" s="107">
        <v>5.08</v>
      </c>
      <c r="E381" s="107"/>
      <c r="F381" s="126"/>
      <c r="G381" s="127"/>
      <c r="H381" s="36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64"/>
      <c r="P381" s="364"/>
      <c r="Q381" s="364"/>
      <c r="R381" s="364"/>
      <c r="S381" s="364"/>
      <c r="T381" s="364"/>
      <c r="U381" s="36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customHeight="1">
      <c r="A382" s="260">
        <v>30100022</v>
      </c>
      <c r="B382" s="359" t="s">
        <v>208</v>
      </c>
      <c r="C382" s="125" t="s">
        <v>186</v>
      </c>
      <c r="D382" s="107">
        <v>5.08</v>
      </c>
      <c r="E382" s="107"/>
      <c r="F382" s="126"/>
      <c r="G382" s="127"/>
      <c r="H382" s="36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64"/>
      <c r="P382" s="364"/>
      <c r="Q382" s="364"/>
      <c r="R382" s="364"/>
      <c r="S382" s="364"/>
      <c r="T382" s="364"/>
      <c r="U382" s="36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customHeight="1">
      <c r="A383" s="260">
        <v>30100029</v>
      </c>
      <c r="B383" s="359" t="s">
        <v>208</v>
      </c>
      <c r="C383" s="125" t="s">
        <v>203</v>
      </c>
      <c r="D383" s="107">
        <v>5.08</v>
      </c>
      <c r="E383" s="107"/>
      <c r="F383" s="126"/>
      <c r="G383" s="127"/>
      <c r="H383" s="36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64"/>
      <c r="P383" s="364"/>
      <c r="Q383" s="364"/>
      <c r="R383" s="364"/>
      <c r="S383" s="364"/>
      <c r="T383" s="364"/>
      <c r="U383" s="36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customHeight="1">
      <c r="A384" s="260">
        <v>30100026</v>
      </c>
      <c r="B384" s="359" t="s">
        <v>208</v>
      </c>
      <c r="C384" s="125" t="s">
        <v>199</v>
      </c>
      <c r="D384" s="107">
        <v>5.08</v>
      </c>
      <c r="E384" s="107"/>
      <c r="F384" s="126"/>
      <c r="G384" s="127"/>
      <c r="H384" s="36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68"/>
      <c r="P384" s="368"/>
      <c r="Q384" s="368"/>
      <c r="R384" s="368"/>
      <c r="S384" s="368"/>
      <c r="T384" s="368"/>
      <c r="U384" s="36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customHeight="1">
      <c r="A385" s="260">
        <v>30100025</v>
      </c>
      <c r="B385" s="359" t="s">
        <v>208</v>
      </c>
      <c r="C385" s="125" t="s">
        <v>187</v>
      </c>
      <c r="D385" s="107">
        <v>5.08</v>
      </c>
      <c r="E385" s="107"/>
      <c r="F385" s="126"/>
      <c r="G385" s="127"/>
      <c r="H385" s="36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64"/>
      <c r="P385" s="364"/>
      <c r="Q385" s="364"/>
      <c r="R385" s="364"/>
      <c r="S385" s="364"/>
      <c r="T385" s="364"/>
      <c r="U385" s="36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customHeight="1">
      <c r="A386" s="260">
        <v>30100028</v>
      </c>
      <c r="B386" s="359" t="s">
        <v>208</v>
      </c>
      <c r="C386" s="125" t="s">
        <v>207</v>
      </c>
      <c r="D386" s="107">
        <v>5.08</v>
      </c>
      <c r="E386" s="107"/>
      <c r="F386" s="126"/>
      <c r="G386" s="127"/>
      <c r="H386" s="36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68"/>
      <c r="P386" s="368"/>
      <c r="Q386" s="368"/>
      <c r="R386" s="368"/>
      <c r="S386" s="368"/>
      <c r="T386" s="368"/>
      <c r="U386" s="36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customHeight="1">
      <c r="A387" s="260">
        <v>30100032</v>
      </c>
      <c r="B387" s="359" t="s">
        <v>209</v>
      </c>
      <c r="C387" s="125" t="s">
        <v>194</v>
      </c>
      <c r="D387" s="107">
        <v>5.03</v>
      </c>
      <c r="E387" s="107"/>
      <c r="F387" s="126"/>
      <c r="G387" s="127"/>
      <c r="H387" s="36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64"/>
      <c r="P387" s="364"/>
      <c r="Q387" s="364"/>
      <c r="R387" s="364"/>
      <c r="S387" s="364"/>
      <c r="T387" s="364"/>
      <c r="U387" s="36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customHeight="1">
      <c r="A388" s="260">
        <v>30100033</v>
      </c>
      <c r="B388" s="359" t="s">
        <v>209</v>
      </c>
      <c r="C388" s="125" t="s">
        <v>179</v>
      </c>
      <c r="D388" s="107">
        <v>5.03</v>
      </c>
      <c r="E388" s="107"/>
      <c r="F388" s="126"/>
      <c r="G388" s="127"/>
      <c r="H388" s="36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64"/>
      <c r="P388" s="364"/>
      <c r="Q388" s="364"/>
      <c r="R388" s="364"/>
      <c r="S388" s="364"/>
      <c r="T388" s="364"/>
      <c r="U388" s="36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customHeight="1">
      <c r="A389" s="260">
        <v>30100062</v>
      </c>
      <c r="B389" s="359" t="s">
        <v>209</v>
      </c>
      <c r="C389" s="125" t="s">
        <v>195</v>
      </c>
      <c r="D389" s="107">
        <v>5.03</v>
      </c>
      <c r="E389" s="107"/>
      <c r="F389" s="126"/>
      <c r="G389" s="127"/>
      <c r="H389" s="36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64"/>
      <c r="P389" s="364"/>
      <c r="Q389" s="364"/>
      <c r="R389" s="364"/>
      <c r="S389" s="364"/>
      <c r="T389" s="364"/>
      <c r="U389" s="36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customHeight="1">
      <c r="A390" s="260">
        <v>30100031</v>
      </c>
      <c r="B390" s="359" t="s">
        <v>209</v>
      </c>
      <c r="C390" s="125" t="s">
        <v>204</v>
      </c>
      <c r="D390" s="107">
        <v>5.03</v>
      </c>
      <c r="E390" s="107"/>
      <c r="F390" s="126"/>
      <c r="G390" s="127"/>
      <c r="H390" s="36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64"/>
      <c r="P390" s="364"/>
      <c r="Q390" s="364"/>
      <c r="R390" s="364"/>
      <c r="S390" s="364"/>
      <c r="T390" s="364"/>
      <c r="U390" s="36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customHeight="1">
      <c r="A391" s="260">
        <v>30100019</v>
      </c>
      <c r="B391" s="359" t="s">
        <v>382</v>
      </c>
      <c r="C391" s="183" t="s">
        <v>383</v>
      </c>
      <c r="D391" s="107">
        <v>5.03</v>
      </c>
      <c r="E391" s="107"/>
      <c r="F391" s="126"/>
      <c r="G391" s="127"/>
      <c r="H391" s="36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64"/>
      <c r="P391" s="364"/>
      <c r="Q391" s="364"/>
      <c r="R391" s="364"/>
      <c r="S391" s="364"/>
      <c r="T391" s="364"/>
      <c r="U391" s="364"/>
      <c r="V391" s="131"/>
      <c r="W391" s="132"/>
      <c r="X391" s="131"/>
      <c r="Y391" s="131"/>
      <c r="Z391" s="131"/>
      <c r="AA391" s="131"/>
    </row>
    <row r="392" spans="1:27" ht="20.100000000000001" customHeight="1">
      <c r="A392" s="260">
        <v>30100020</v>
      </c>
      <c r="B392" s="359" t="s">
        <v>382</v>
      </c>
      <c r="C392" s="183" t="s">
        <v>384</v>
      </c>
      <c r="D392" s="107">
        <v>5.03</v>
      </c>
      <c r="E392" s="107"/>
      <c r="F392" s="126"/>
      <c r="G392" s="127"/>
      <c r="H392" s="36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64"/>
      <c r="P392" s="364"/>
      <c r="Q392" s="364"/>
      <c r="R392" s="364"/>
      <c r="S392" s="364"/>
      <c r="T392" s="364"/>
      <c r="U392" s="364"/>
      <c r="V392" s="131"/>
      <c r="W392" s="132"/>
      <c r="X392" s="131"/>
      <c r="Y392" s="131"/>
      <c r="Z392" s="131"/>
      <c r="AA392" s="131"/>
    </row>
    <row r="393" spans="1:27" ht="20.100000000000001" customHeight="1">
      <c r="A393" s="260">
        <v>30100021</v>
      </c>
      <c r="B393" s="359" t="s">
        <v>382</v>
      </c>
      <c r="C393" s="183" t="s">
        <v>389</v>
      </c>
      <c r="D393" s="107">
        <v>5.03</v>
      </c>
      <c r="E393" s="107"/>
      <c r="F393" s="126"/>
      <c r="G393" s="127"/>
      <c r="H393" s="36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64"/>
      <c r="P393" s="364"/>
      <c r="Q393" s="364"/>
      <c r="R393" s="364"/>
      <c r="S393" s="364"/>
      <c r="T393" s="364"/>
      <c r="U393" s="364"/>
      <c r="V393" s="131"/>
      <c r="W393" s="132"/>
      <c r="X393" s="131"/>
      <c r="Y393" s="131"/>
      <c r="Z393" s="131"/>
      <c r="AA393" s="131"/>
    </row>
    <row r="394" spans="1:27" ht="20.100000000000001" customHeight="1">
      <c r="A394" s="260">
        <v>30100018</v>
      </c>
      <c r="B394" s="359" t="s">
        <v>382</v>
      </c>
      <c r="C394" s="183" t="s">
        <v>391</v>
      </c>
      <c r="D394" s="107">
        <v>5.03</v>
      </c>
      <c r="E394" s="107"/>
      <c r="F394" s="126"/>
      <c r="G394" s="127"/>
      <c r="H394" s="36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64"/>
      <c r="P394" s="364"/>
      <c r="Q394" s="364"/>
      <c r="R394" s="364"/>
      <c r="S394" s="364"/>
      <c r="T394" s="364"/>
      <c r="U394" s="364"/>
      <c r="V394" s="131"/>
      <c r="W394" s="132"/>
      <c r="X394" s="131"/>
      <c r="Y394" s="131"/>
      <c r="Z394" s="131"/>
      <c r="AA394" s="131"/>
    </row>
    <row r="395" spans="1:27" ht="20.100000000000001" customHeight="1">
      <c r="A395" s="263">
        <v>30700007</v>
      </c>
      <c r="B395" s="359" t="s">
        <v>418</v>
      </c>
      <c r="C395" s="183" t="s">
        <v>364</v>
      </c>
      <c r="D395" s="107">
        <v>5.03</v>
      </c>
      <c r="E395" s="107"/>
      <c r="F395" s="126"/>
      <c r="G395" s="127"/>
      <c r="H395" s="36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64"/>
      <c r="P395" s="364"/>
      <c r="Q395" s="364"/>
      <c r="R395" s="364"/>
      <c r="S395" s="364"/>
      <c r="T395" s="364"/>
      <c r="U395" s="364"/>
      <c r="V395" s="131"/>
      <c r="W395" s="132"/>
      <c r="X395" s="131"/>
      <c r="Y395" s="131"/>
      <c r="Z395" s="131"/>
      <c r="AA395" s="131"/>
    </row>
    <row r="396" spans="1:27" ht="20.100000000000001" customHeight="1">
      <c r="A396" s="263">
        <v>30700006</v>
      </c>
      <c r="B396" s="359" t="s">
        <v>418</v>
      </c>
      <c r="C396" s="183" t="s">
        <v>365</v>
      </c>
      <c r="D396" s="107">
        <v>5.03</v>
      </c>
      <c r="E396" s="107"/>
      <c r="F396" s="126"/>
      <c r="G396" s="127"/>
      <c r="H396" s="36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64"/>
      <c r="P396" s="364"/>
      <c r="Q396" s="364"/>
      <c r="R396" s="364"/>
      <c r="S396" s="364"/>
      <c r="T396" s="364"/>
      <c r="U396" s="364"/>
      <c r="V396" s="131"/>
      <c r="W396" s="132"/>
      <c r="X396" s="131"/>
      <c r="Y396" s="131"/>
      <c r="Z396" s="131"/>
      <c r="AA396" s="131"/>
    </row>
    <row r="397" spans="1:27" ht="20.100000000000001" customHeight="1">
      <c r="A397" s="263">
        <v>30700008</v>
      </c>
      <c r="B397" s="359" t="s">
        <v>418</v>
      </c>
      <c r="C397" s="183" t="s">
        <v>366</v>
      </c>
      <c r="D397" s="107">
        <v>5.03</v>
      </c>
      <c r="E397" s="107"/>
      <c r="F397" s="126"/>
      <c r="G397" s="127"/>
      <c r="H397" s="36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64"/>
      <c r="P397" s="364"/>
      <c r="Q397" s="364"/>
      <c r="R397" s="364"/>
      <c r="S397" s="364"/>
      <c r="T397" s="364"/>
      <c r="U397" s="364"/>
      <c r="V397" s="131"/>
      <c r="W397" s="132"/>
      <c r="X397" s="131"/>
      <c r="Y397" s="131"/>
      <c r="Z397" s="131"/>
      <c r="AA397" s="131"/>
    </row>
    <row r="398" spans="1:27" ht="20.100000000000001" customHeight="1">
      <c r="A398" s="263">
        <v>30700009</v>
      </c>
      <c r="B398" s="359" t="s">
        <v>418</v>
      </c>
      <c r="C398" s="183" t="s">
        <v>367</v>
      </c>
      <c r="D398" s="107">
        <v>5.03</v>
      </c>
      <c r="E398" s="107"/>
      <c r="F398" s="126"/>
      <c r="G398" s="127"/>
      <c r="H398" s="36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64"/>
      <c r="P398" s="364"/>
      <c r="Q398" s="364"/>
      <c r="R398" s="364"/>
      <c r="S398" s="364"/>
      <c r="T398" s="364"/>
      <c r="U398" s="364"/>
      <c r="V398" s="131"/>
      <c r="W398" s="132"/>
      <c r="X398" s="131"/>
      <c r="Y398" s="131"/>
      <c r="Z398" s="131"/>
      <c r="AA398" s="131"/>
    </row>
    <row r="399" spans="1:27" ht="20.10000000000000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26"/>
      <c r="G399" s="127"/>
      <c r="H399" s="36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68"/>
      <c r="P399" s="368"/>
      <c r="Q399" s="368"/>
      <c r="R399" s="368"/>
      <c r="S399" s="368"/>
      <c r="T399" s="368"/>
      <c r="U399" s="36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26"/>
      <c r="G400" s="127"/>
      <c r="H400" s="36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68"/>
      <c r="P400" s="368"/>
      <c r="Q400" s="368"/>
      <c r="R400" s="368"/>
      <c r="S400" s="368"/>
      <c r="T400" s="368"/>
      <c r="U400" s="36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26"/>
      <c r="G401" s="127"/>
      <c r="H401" s="36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68"/>
      <c r="P401" s="368"/>
      <c r="Q401" s="368"/>
      <c r="R401" s="368"/>
      <c r="S401" s="368"/>
      <c r="T401" s="368"/>
      <c r="U401" s="36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26"/>
      <c r="G402" s="127"/>
      <c r="H402" s="36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68"/>
      <c r="P402" s="368"/>
      <c r="Q402" s="368"/>
      <c r="R402" s="368"/>
      <c r="S402" s="368"/>
      <c r="T402" s="368"/>
      <c r="U402" s="36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26"/>
      <c r="G403" s="127"/>
      <c r="H403" s="36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68"/>
      <c r="P403" s="368"/>
      <c r="Q403" s="368"/>
      <c r="R403" s="368"/>
      <c r="S403" s="368"/>
      <c r="T403" s="368"/>
      <c r="U403" s="36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26"/>
      <c r="G404" s="127"/>
      <c r="H404" s="36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68"/>
      <c r="P404" s="368"/>
      <c r="Q404" s="368"/>
      <c r="R404" s="368"/>
      <c r="S404" s="368"/>
      <c r="T404" s="368"/>
      <c r="U404" s="36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26"/>
      <c r="G405" s="127"/>
      <c r="H405" s="36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68"/>
      <c r="P405" s="368"/>
      <c r="Q405" s="368"/>
      <c r="R405" s="368"/>
      <c r="S405" s="368"/>
      <c r="T405" s="368"/>
      <c r="U405" s="36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26"/>
      <c r="G406" s="127"/>
      <c r="H406" s="36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68"/>
      <c r="P406" s="368"/>
      <c r="Q406" s="368"/>
      <c r="R406" s="368"/>
      <c r="S406" s="368"/>
      <c r="T406" s="368"/>
      <c r="U406" s="36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26"/>
      <c r="G407" s="127"/>
      <c r="H407" s="36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68"/>
      <c r="P407" s="368"/>
      <c r="Q407" s="368"/>
      <c r="R407" s="368"/>
      <c r="S407" s="368"/>
      <c r="T407" s="368"/>
      <c r="U407" s="36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26"/>
      <c r="G408" s="127"/>
      <c r="H408" s="36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68"/>
      <c r="P408" s="368"/>
      <c r="Q408" s="368"/>
      <c r="R408" s="368"/>
      <c r="S408" s="368"/>
      <c r="T408" s="368"/>
      <c r="U408" s="36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26"/>
      <c r="G409" s="127"/>
      <c r="H409" s="36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68"/>
      <c r="P409" s="368"/>
      <c r="Q409" s="368"/>
      <c r="R409" s="368"/>
      <c r="S409" s="368"/>
      <c r="T409" s="368"/>
      <c r="U409" s="368"/>
      <c r="V409" s="131"/>
      <c r="W409" s="132"/>
      <c r="X409" s="131"/>
      <c r="Y409" s="131"/>
      <c r="Z409" s="131"/>
      <c r="AA409" s="131"/>
    </row>
    <row r="410" spans="1:27" ht="20.10000000000000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26"/>
      <c r="G410" s="127"/>
      <c r="H410" s="36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68"/>
      <c r="P410" s="368"/>
      <c r="Q410" s="368"/>
      <c r="R410" s="368"/>
      <c r="S410" s="368"/>
      <c r="T410" s="368"/>
      <c r="U410" s="368"/>
      <c r="V410" s="131"/>
      <c r="W410" s="132"/>
      <c r="X410" s="131"/>
      <c r="Y410" s="131"/>
      <c r="Z410" s="131"/>
      <c r="AA410" s="131"/>
    </row>
    <row r="411" spans="1:27" ht="20.10000000000000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26"/>
      <c r="G411" s="127"/>
      <c r="H411" s="36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68"/>
      <c r="P411" s="368"/>
      <c r="Q411" s="368"/>
      <c r="R411" s="368"/>
      <c r="S411" s="368"/>
      <c r="T411" s="368"/>
      <c r="U411" s="36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26"/>
      <c r="G412" s="127"/>
      <c r="H412" s="36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68"/>
      <c r="P412" s="368"/>
      <c r="Q412" s="368"/>
      <c r="R412" s="368"/>
      <c r="S412" s="368"/>
      <c r="T412" s="368"/>
      <c r="U412" s="36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customHeight="1">
      <c r="A413" s="260"/>
      <c r="B413" s="133" t="s">
        <v>360</v>
      </c>
      <c r="C413" s="183" t="s">
        <v>361</v>
      </c>
      <c r="D413" s="107"/>
      <c r="E413" s="107"/>
      <c r="F413" s="126"/>
      <c r="G413" s="127"/>
      <c r="H413" s="360">
        <f t="shared" si="93"/>
        <v>0</v>
      </c>
      <c r="I413" s="128"/>
      <c r="J413" s="129"/>
      <c r="K413" s="130"/>
      <c r="L413" s="128"/>
      <c r="M413" s="108"/>
      <c r="N413" s="129"/>
      <c r="O413" s="368"/>
      <c r="P413" s="368"/>
      <c r="Q413" s="368"/>
      <c r="R413" s="368"/>
      <c r="S413" s="368"/>
      <c r="T413" s="368"/>
      <c r="U413" s="368"/>
      <c r="V413" s="131"/>
      <c r="W413" s="132"/>
      <c r="X413" s="131"/>
      <c r="Y413" s="131"/>
      <c r="Z413" s="131"/>
      <c r="AA413" s="131"/>
    </row>
    <row r="414" spans="1:27" ht="20.10000000000000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26"/>
      <c r="G414" s="127"/>
      <c r="H414" s="36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68"/>
      <c r="P414" s="368"/>
      <c r="Q414" s="368"/>
      <c r="R414" s="368"/>
      <c r="S414" s="368"/>
      <c r="T414" s="368"/>
      <c r="U414" s="36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26"/>
      <c r="G415" s="127"/>
      <c r="H415" s="36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68"/>
      <c r="P415" s="368"/>
      <c r="Q415" s="368"/>
      <c r="R415" s="368"/>
      <c r="S415" s="368"/>
      <c r="T415" s="368"/>
      <c r="U415" s="36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26"/>
      <c r="G416" s="127"/>
      <c r="H416" s="36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68"/>
      <c r="P416" s="368"/>
      <c r="Q416" s="368"/>
      <c r="R416" s="368"/>
      <c r="S416" s="368"/>
      <c r="T416" s="368"/>
      <c r="U416" s="36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26"/>
      <c r="G417" s="127"/>
      <c r="H417" s="36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68"/>
      <c r="P417" s="368"/>
      <c r="Q417" s="368"/>
      <c r="R417" s="368"/>
      <c r="S417" s="368"/>
      <c r="T417" s="368"/>
      <c r="U417" s="36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26"/>
      <c r="G418" s="127"/>
      <c r="H418" s="36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68"/>
      <c r="P418" s="368"/>
      <c r="Q418" s="368"/>
      <c r="R418" s="368"/>
      <c r="S418" s="368"/>
      <c r="T418" s="368"/>
      <c r="U418" s="368"/>
      <c r="V418" s="131"/>
      <c r="W418" s="132"/>
      <c r="X418" s="131"/>
      <c r="Y418" s="131"/>
      <c r="Z418" s="131"/>
      <c r="AA418" s="131"/>
    </row>
    <row r="419" spans="1:27" ht="20.10000000000000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26"/>
      <c r="G419" s="127"/>
      <c r="H419" s="36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68"/>
      <c r="P419" s="368"/>
      <c r="Q419" s="368"/>
      <c r="R419" s="368"/>
      <c r="S419" s="368"/>
      <c r="T419" s="368"/>
      <c r="U419" s="368"/>
      <c r="V419" s="131"/>
      <c r="W419" s="132"/>
      <c r="X419" s="131"/>
      <c r="Y419" s="131"/>
      <c r="Z419" s="131"/>
      <c r="AA419" s="131"/>
    </row>
    <row r="420" spans="1:27" ht="20.10000000000000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26"/>
      <c r="G420" s="127"/>
      <c r="H420" s="36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68"/>
      <c r="P420" s="368"/>
      <c r="Q420" s="368"/>
      <c r="R420" s="368"/>
      <c r="S420" s="368"/>
      <c r="T420" s="368"/>
      <c r="U420" s="368"/>
      <c r="V420" s="131"/>
      <c r="W420" s="132"/>
      <c r="X420" s="131"/>
      <c r="Y420" s="131"/>
      <c r="Z420" s="131"/>
      <c r="AA420" s="131"/>
    </row>
    <row r="421" spans="1:27" ht="20.10000000000000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26"/>
      <c r="G421" s="127"/>
      <c r="H421" s="36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68"/>
      <c r="P421" s="368"/>
      <c r="Q421" s="368"/>
      <c r="R421" s="368"/>
      <c r="S421" s="368"/>
      <c r="T421" s="368"/>
      <c r="U421" s="368"/>
      <c r="V421" s="131"/>
      <c r="W421" s="132"/>
      <c r="X421" s="131"/>
      <c r="Y421" s="131"/>
      <c r="Z421" s="131"/>
      <c r="AA421" s="131"/>
    </row>
    <row r="422" spans="1:27" ht="20.10000000000000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26"/>
      <c r="G422" s="127"/>
      <c r="H422" s="36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68"/>
      <c r="P422" s="368"/>
      <c r="Q422" s="368"/>
      <c r="R422" s="368"/>
      <c r="S422" s="368"/>
      <c r="T422" s="368"/>
      <c r="U422" s="368"/>
      <c r="V422" s="131"/>
      <c r="W422" s="132"/>
      <c r="X422" s="131"/>
      <c r="Y422" s="131"/>
      <c r="Z422" s="131"/>
      <c r="AA422" s="131"/>
    </row>
    <row r="423" spans="1:27" ht="20.10000000000000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26"/>
      <c r="G423" s="127"/>
      <c r="H423" s="36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68"/>
      <c r="P423" s="368"/>
      <c r="Q423" s="368"/>
      <c r="R423" s="368"/>
      <c r="S423" s="368"/>
      <c r="T423" s="368"/>
      <c r="U423" s="368"/>
      <c r="V423" s="131"/>
      <c r="W423" s="132"/>
      <c r="X423" s="131"/>
      <c r="Y423" s="131"/>
      <c r="Z423" s="131"/>
      <c r="AA423" s="131"/>
    </row>
    <row r="424" spans="1:27" ht="20.10000000000000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26"/>
      <c r="G424" s="127"/>
      <c r="H424" s="36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68"/>
      <c r="P424" s="368"/>
      <c r="Q424" s="368"/>
      <c r="R424" s="368"/>
      <c r="S424" s="368"/>
      <c r="T424" s="368"/>
      <c r="U424" s="368"/>
      <c r="V424" s="131"/>
      <c r="W424" s="132"/>
      <c r="X424" s="131"/>
      <c r="Y424" s="131"/>
      <c r="Z424" s="131"/>
      <c r="AA424" s="131"/>
    </row>
    <row r="425" spans="1:27" ht="20.10000000000000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26"/>
      <c r="G425" s="127"/>
      <c r="H425" s="36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68"/>
      <c r="P425" s="368"/>
      <c r="Q425" s="368"/>
      <c r="R425" s="368"/>
      <c r="S425" s="368"/>
      <c r="T425" s="368"/>
      <c r="U425" s="368"/>
      <c r="V425" s="131"/>
      <c r="W425" s="132"/>
      <c r="X425" s="131"/>
      <c r="Y425" s="131"/>
      <c r="Z425" s="131"/>
      <c r="AA425" s="131"/>
    </row>
    <row r="426" spans="1:27" ht="20.10000000000000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26"/>
      <c r="G426" s="127"/>
      <c r="H426" s="36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68"/>
      <c r="P426" s="368"/>
      <c r="Q426" s="368"/>
      <c r="R426" s="368"/>
      <c r="S426" s="368"/>
      <c r="T426" s="368"/>
      <c r="U426" s="368"/>
      <c r="V426" s="131"/>
      <c r="W426" s="132"/>
      <c r="X426" s="131"/>
      <c r="Y426" s="131"/>
      <c r="Z426" s="131"/>
      <c r="AA426" s="131"/>
    </row>
    <row r="427" spans="1:27" ht="20.10000000000000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26"/>
      <c r="G427" s="127"/>
      <c r="H427" s="36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68"/>
      <c r="P427" s="368"/>
      <c r="Q427" s="368"/>
      <c r="R427" s="368"/>
      <c r="S427" s="368"/>
      <c r="T427" s="368"/>
      <c r="U427" s="368"/>
      <c r="V427" s="131"/>
      <c r="W427" s="132"/>
      <c r="X427" s="131"/>
      <c r="Y427" s="131"/>
      <c r="Z427" s="131"/>
      <c r="AA427" s="131"/>
    </row>
    <row r="428" spans="1:27" ht="20.100000000000001" customHeight="1">
      <c r="A428" s="435" t="s">
        <v>216</v>
      </c>
      <c r="B428" s="435"/>
      <c r="C428" s="369" t="s">
        <v>202</v>
      </c>
      <c r="D428" s="141"/>
      <c r="E428" s="141"/>
      <c r="F428" s="142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customHeight="1">
      <c r="A429" s="259">
        <v>30400012</v>
      </c>
      <c r="B429" s="359" t="s">
        <v>217</v>
      </c>
      <c r="C429" s="125" t="s">
        <v>179</v>
      </c>
      <c r="D429" s="107">
        <v>5.03</v>
      </c>
      <c r="E429" s="107"/>
      <c r="F429" s="126"/>
      <c r="G429" s="127"/>
      <c r="H429" s="36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68"/>
      <c r="P429" s="368"/>
      <c r="Q429" s="368"/>
      <c r="R429" s="368"/>
      <c r="S429" s="368"/>
      <c r="T429" s="368"/>
      <c r="U429" s="36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customHeight="1">
      <c r="A430" s="259">
        <v>30400010</v>
      </c>
      <c r="B430" s="359" t="s">
        <v>217</v>
      </c>
      <c r="C430" s="125" t="s">
        <v>186</v>
      </c>
      <c r="D430" s="107">
        <v>5.03</v>
      </c>
      <c r="E430" s="107"/>
      <c r="F430" s="126"/>
      <c r="G430" s="127"/>
      <c r="H430" s="36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68"/>
      <c r="P430" s="368"/>
      <c r="Q430" s="368"/>
      <c r="R430" s="368"/>
      <c r="S430" s="368"/>
      <c r="T430" s="368"/>
      <c r="U430" s="36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customHeight="1">
      <c r="A431" s="259">
        <v>30400011</v>
      </c>
      <c r="B431" s="359" t="s">
        <v>217</v>
      </c>
      <c r="C431" s="125" t="s">
        <v>204</v>
      </c>
      <c r="D431" s="107">
        <v>5.03</v>
      </c>
      <c r="E431" s="107"/>
      <c r="F431" s="126"/>
      <c r="G431" s="127"/>
      <c r="H431" s="36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68"/>
      <c r="P431" s="368"/>
      <c r="Q431" s="368"/>
      <c r="R431" s="368"/>
      <c r="S431" s="368"/>
      <c r="T431" s="368"/>
      <c r="U431" s="36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26"/>
      <c r="G432" s="127"/>
      <c r="H432" s="36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68"/>
      <c r="P432" s="368"/>
      <c r="Q432" s="368"/>
      <c r="R432" s="368"/>
      <c r="S432" s="368"/>
      <c r="T432" s="368"/>
      <c r="U432" s="36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26"/>
      <c r="G433" s="127"/>
      <c r="H433" s="36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68"/>
      <c r="P433" s="368"/>
      <c r="Q433" s="368"/>
      <c r="R433" s="368"/>
      <c r="S433" s="368"/>
      <c r="T433" s="368"/>
      <c r="U433" s="36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26"/>
      <c r="G434" s="127"/>
      <c r="H434" s="36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68"/>
      <c r="P434" s="368"/>
      <c r="Q434" s="368"/>
      <c r="R434" s="368"/>
      <c r="S434" s="368"/>
      <c r="T434" s="368"/>
      <c r="U434" s="36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26"/>
      <c r="G435" s="127"/>
      <c r="H435" s="36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68"/>
      <c r="P435" s="368"/>
      <c r="Q435" s="368"/>
      <c r="R435" s="368"/>
      <c r="S435" s="368"/>
      <c r="T435" s="368"/>
      <c r="U435" s="36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26"/>
      <c r="G436" s="127"/>
      <c r="H436" s="36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68"/>
      <c r="P436" s="368"/>
      <c r="Q436" s="368"/>
      <c r="R436" s="368"/>
      <c r="S436" s="368"/>
      <c r="T436" s="368"/>
      <c r="U436" s="368"/>
      <c r="V436" s="131"/>
      <c r="W436" s="132"/>
      <c r="X436" s="131"/>
      <c r="Y436" s="131"/>
      <c r="Z436" s="131"/>
      <c r="AA436" s="131"/>
    </row>
    <row r="437" spans="1:27" ht="20.10000000000000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26"/>
      <c r="G437" s="150"/>
      <c r="H437" s="36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68"/>
      <c r="P437" s="368"/>
      <c r="Q437" s="368"/>
      <c r="R437" s="368"/>
      <c r="S437" s="368"/>
      <c r="T437" s="368"/>
      <c r="U437" s="36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26"/>
      <c r="G438" s="127"/>
      <c r="H438" s="36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68"/>
      <c r="P438" s="368"/>
      <c r="Q438" s="368"/>
      <c r="R438" s="368"/>
      <c r="S438" s="368"/>
      <c r="T438" s="368"/>
      <c r="U438" s="36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26"/>
      <c r="G439" s="127"/>
      <c r="H439" s="36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68"/>
      <c r="P439" s="368"/>
      <c r="Q439" s="368"/>
      <c r="R439" s="368"/>
      <c r="S439" s="368"/>
      <c r="T439" s="368"/>
      <c r="U439" s="36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26"/>
      <c r="G440" s="127"/>
      <c r="H440" s="36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68"/>
      <c r="P440" s="368"/>
      <c r="Q440" s="368"/>
      <c r="R440" s="368"/>
      <c r="S440" s="368"/>
      <c r="T440" s="368"/>
      <c r="U440" s="36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26"/>
      <c r="G441" s="127"/>
      <c r="H441" s="36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68"/>
      <c r="P441" s="368"/>
      <c r="Q441" s="368"/>
      <c r="R441" s="368"/>
      <c r="S441" s="368"/>
      <c r="T441" s="368"/>
      <c r="U441" s="36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26"/>
      <c r="G442" s="127"/>
      <c r="H442" s="36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68"/>
      <c r="P442" s="368"/>
      <c r="Q442" s="368"/>
      <c r="R442" s="368"/>
      <c r="S442" s="368"/>
      <c r="T442" s="368"/>
      <c r="U442" s="36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26"/>
      <c r="G443" s="127"/>
      <c r="H443" s="36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68"/>
      <c r="P443" s="368"/>
      <c r="Q443" s="368"/>
      <c r="R443" s="368"/>
      <c r="S443" s="368"/>
      <c r="T443" s="368"/>
      <c r="U443" s="36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26"/>
      <c r="G444" s="127"/>
      <c r="H444" s="36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68"/>
      <c r="P444" s="368"/>
      <c r="Q444" s="368"/>
      <c r="R444" s="368"/>
      <c r="S444" s="368"/>
      <c r="T444" s="368"/>
      <c r="U444" s="36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customHeight="1">
      <c r="A445" s="264">
        <v>30600005</v>
      </c>
      <c r="B445" s="359" t="s">
        <v>222</v>
      </c>
      <c r="C445" s="125" t="s">
        <v>181</v>
      </c>
      <c r="D445" s="107">
        <v>9.36</v>
      </c>
      <c r="E445" s="107"/>
      <c r="F445" s="126"/>
      <c r="G445" s="127"/>
      <c r="H445" s="36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68"/>
      <c r="P445" s="368"/>
      <c r="Q445" s="368"/>
      <c r="R445" s="368"/>
      <c r="S445" s="368"/>
      <c r="T445" s="368"/>
      <c r="U445" s="36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customHeight="1">
      <c r="A446" s="264">
        <v>30600008</v>
      </c>
      <c r="B446" s="359" t="s">
        <v>222</v>
      </c>
      <c r="C446" s="125" t="s">
        <v>179</v>
      </c>
      <c r="D446" s="107">
        <v>9.36</v>
      </c>
      <c r="E446" s="107"/>
      <c r="F446" s="126"/>
      <c r="G446" s="127"/>
      <c r="H446" s="36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68"/>
      <c r="P446" s="368"/>
      <c r="Q446" s="368"/>
      <c r="R446" s="368"/>
      <c r="S446" s="368"/>
      <c r="T446" s="368"/>
      <c r="U446" s="36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customHeight="1">
      <c r="A447" s="264">
        <v>30600007</v>
      </c>
      <c r="B447" s="359" t="s">
        <v>222</v>
      </c>
      <c r="C447" s="125" t="s">
        <v>221</v>
      </c>
      <c r="D447" s="107">
        <v>9.36</v>
      </c>
      <c r="E447" s="107"/>
      <c r="F447" s="126"/>
      <c r="G447" s="127"/>
      <c r="H447" s="36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68"/>
      <c r="P447" s="368"/>
      <c r="Q447" s="368"/>
      <c r="R447" s="368"/>
      <c r="S447" s="368"/>
      <c r="T447" s="368"/>
      <c r="U447" s="36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customHeight="1">
      <c r="A448" s="264">
        <v>30600006</v>
      </c>
      <c r="B448" s="359" t="s">
        <v>222</v>
      </c>
      <c r="C448" s="125" t="s">
        <v>186</v>
      </c>
      <c r="D448" s="107">
        <v>9.36</v>
      </c>
      <c r="E448" s="107"/>
      <c r="F448" s="126"/>
      <c r="G448" s="127"/>
      <c r="H448" s="36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68"/>
      <c r="P448" s="368"/>
      <c r="Q448" s="368"/>
      <c r="R448" s="368"/>
      <c r="S448" s="368"/>
      <c r="T448" s="368"/>
      <c r="U448" s="36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customHeight="1">
      <c r="A449" s="259">
        <v>30400026</v>
      </c>
      <c r="B449" s="359" t="s">
        <v>393</v>
      </c>
      <c r="C449" s="183" t="s">
        <v>395</v>
      </c>
      <c r="D449" s="107">
        <v>5</v>
      </c>
      <c r="E449" s="107"/>
      <c r="F449" s="126"/>
      <c r="G449" s="127"/>
      <c r="H449" s="36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68"/>
      <c r="P449" s="368"/>
      <c r="Q449" s="368"/>
      <c r="R449" s="368"/>
      <c r="S449" s="368"/>
      <c r="T449" s="368"/>
      <c r="U449" s="368"/>
      <c r="V449" s="131"/>
      <c r="W449" s="132"/>
      <c r="X449" s="131"/>
      <c r="Y449" s="131"/>
      <c r="Z449" s="131"/>
      <c r="AA449" s="131"/>
    </row>
    <row r="450" spans="1:27" ht="20.100000000000001" customHeight="1">
      <c r="A450" s="259">
        <v>30400028</v>
      </c>
      <c r="B450" s="359" t="s">
        <v>393</v>
      </c>
      <c r="C450" s="183" t="s">
        <v>402</v>
      </c>
      <c r="D450" s="107">
        <v>5</v>
      </c>
      <c r="E450" s="107"/>
      <c r="F450" s="126"/>
      <c r="G450" s="127"/>
      <c r="H450" s="36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68"/>
      <c r="P450" s="368"/>
      <c r="Q450" s="368"/>
      <c r="R450" s="368"/>
      <c r="S450" s="368"/>
      <c r="T450" s="368"/>
      <c r="U450" s="368"/>
      <c r="V450" s="131"/>
      <c r="W450" s="132"/>
      <c r="X450" s="131"/>
      <c r="Y450" s="131"/>
      <c r="Z450" s="131"/>
      <c r="AA450" s="131"/>
    </row>
    <row r="451" spans="1:27" ht="20.100000000000001" customHeight="1">
      <c r="A451" s="259">
        <v>30400027</v>
      </c>
      <c r="B451" s="359" t="s">
        <v>404</v>
      </c>
      <c r="C451" s="183" t="s">
        <v>405</v>
      </c>
      <c r="D451" s="107">
        <v>5</v>
      </c>
      <c r="E451" s="107"/>
      <c r="F451" s="126"/>
      <c r="G451" s="127"/>
      <c r="H451" s="36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68"/>
      <c r="P451" s="368"/>
      <c r="Q451" s="368"/>
      <c r="R451" s="368"/>
      <c r="S451" s="368"/>
      <c r="T451" s="368"/>
      <c r="U451" s="368"/>
      <c r="V451" s="131"/>
      <c r="W451" s="132"/>
      <c r="X451" s="131"/>
      <c r="Y451" s="131"/>
      <c r="Z451" s="131"/>
      <c r="AA451" s="131"/>
    </row>
    <row r="452" spans="1:27" ht="20.100000000000001" customHeight="1">
      <c r="A452" s="259"/>
      <c r="B452" s="359" t="s">
        <v>342</v>
      </c>
      <c r="C452" s="183" t="s">
        <v>372</v>
      </c>
      <c r="D452" s="107">
        <v>5</v>
      </c>
      <c r="E452" s="107"/>
      <c r="F452" s="126"/>
      <c r="G452" s="127"/>
      <c r="H452" s="36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68"/>
      <c r="P452" s="368"/>
      <c r="Q452" s="368"/>
      <c r="R452" s="368"/>
      <c r="S452" s="368"/>
      <c r="T452" s="368"/>
      <c r="U452" s="368"/>
      <c r="V452" s="131"/>
      <c r="W452" s="132"/>
      <c r="X452" s="131"/>
      <c r="Y452" s="131"/>
      <c r="Z452" s="131"/>
      <c r="AA452" s="131"/>
    </row>
    <row r="453" spans="1:27" ht="20.100000000000001" customHeight="1">
      <c r="A453" s="259">
        <v>30600009</v>
      </c>
      <c r="B453" s="359" t="s">
        <v>343</v>
      </c>
      <c r="C453" s="125" t="s">
        <v>345</v>
      </c>
      <c r="D453" s="107">
        <v>5</v>
      </c>
      <c r="E453" s="107"/>
      <c r="F453" s="126"/>
      <c r="G453" s="127"/>
      <c r="H453" s="36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68"/>
      <c r="P453" s="368"/>
      <c r="Q453" s="368"/>
      <c r="R453" s="368"/>
      <c r="S453" s="368"/>
      <c r="T453" s="368"/>
      <c r="U453" s="368"/>
      <c r="V453" s="131"/>
      <c r="W453" s="132"/>
      <c r="X453" s="131"/>
      <c r="Y453" s="131"/>
      <c r="Z453" s="131"/>
      <c r="AA453" s="131"/>
    </row>
    <row r="454" spans="1:27" ht="20.100000000000001" customHeight="1">
      <c r="A454" s="259">
        <v>30600010</v>
      </c>
      <c r="B454" s="359" t="s">
        <v>343</v>
      </c>
      <c r="C454" s="125" t="s">
        <v>347</v>
      </c>
      <c r="D454" s="107">
        <v>5</v>
      </c>
      <c r="E454" s="107"/>
      <c r="F454" s="126"/>
      <c r="G454" s="127"/>
      <c r="H454" s="36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68"/>
      <c r="P454" s="368"/>
      <c r="Q454" s="368"/>
      <c r="R454" s="368"/>
      <c r="S454" s="368"/>
      <c r="T454" s="368"/>
      <c r="U454" s="368"/>
      <c r="V454" s="131"/>
      <c r="W454" s="132"/>
      <c r="X454" s="131"/>
      <c r="Y454" s="131"/>
      <c r="Z454" s="131"/>
      <c r="AA454" s="131"/>
    </row>
    <row r="455" spans="1:27" ht="20.10000000000000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26"/>
      <c r="G455" s="127"/>
      <c r="H455" s="36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68"/>
      <c r="P455" s="368"/>
      <c r="Q455" s="368"/>
      <c r="R455" s="368"/>
      <c r="S455" s="368"/>
      <c r="T455" s="368"/>
      <c r="U455" s="36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26"/>
      <c r="G456" s="127"/>
      <c r="H456" s="36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68"/>
      <c r="P456" s="368"/>
      <c r="Q456" s="368"/>
      <c r="R456" s="368"/>
      <c r="S456" s="368"/>
      <c r="T456" s="368"/>
      <c r="U456" s="36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customHeight="1">
      <c r="A457" s="259">
        <v>30400004</v>
      </c>
      <c r="B457" s="149" t="s">
        <v>419</v>
      </c>
      <c r="C457" s="183" t="s">
        <v>420</v>
      </c>
      <c r="D457" s="107"/>
      <c r="E457" s="107"/>
      <c r="F457" s="126"/>
      <c r="G457" s="127"/>
      <c r="H457" s="36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68"/>
      <c r="P457" s="368"/>
      <c r="Q457" s="368"/>
      <c r="R457" s="368"/>
      <c r="S457" s="368"/>
      <c r="T457" s="368"/>
      <c r="U457" s="368"/>
      <c r="V457" s="131"/>
      <c r="W457" s="132"/>
      <c r="X457" s="131"/>
      <c r="Y457" s="131"/>
      <c r="Z457" s="131"/>
      <c r="AA457" s="131"/>
    </row>
    <row r="458" spans="1:27" ht="20.10000000000000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26"/>
      <c r="G458" s="127"/>
      <c r="H458" s="36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68"/>
      <c r="P458" s="368"/>
      <c r="Q458" s="368"/>
      <c r="R458" s="368"/>
      <c r="S458" s="368"/>
      <c r="T458" s="368"/>
      <c r="U458" s="368"/>
      <c r="V458" s="131"/>
      <c r="W458" s="132"/>
      <c r="X458" s="131"/>
      <c r="Y458" s="131"/>
      <c r="Z458" s="131"/>
      <c r="AA458" s="131"/>
    </row>
    <row r="459" spans="1:27" ht="20.10000000000000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26"/>
      <c r="G459" s="127"/>
      <c r="H459" s="36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68"/>
      <c r="P459" s="368"/>
      <c r="Q459" s="368"/>
      <c r="R459" s="368"/>
      <c r="S459" s="368"/>
      <c r="T459" s="368"/>
      <c r="U459" s="368"/>
      <c r="V459" s="131"/>
      <c r="W459" s="132"/>
      <c r="X459" s="131"/>
      <c r="Y459" s="131"/>
      <c r="Z459" s="131"/>
      <c r="AA459" s="131"/>
    </row>
    <row r="460" spans="1:27" ht="20.10000000000000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26"/>
      <c r="G460" s="127"/>
      <c r="H460" s="36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68"/>
      <c r="P460" s="368"/>
      <c r="Q460" s="368"/>
      <c r="R460" s="368"/>
      <c r="S460" s="368"/>
      <c r="T460" s="368"/>
      <c r="U460" s="36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26"/>
      <c r="G461" s="127"/>
      <c r="H461" s="36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68"/>
      <c r="P461" s="368"/>
      <c r="Q461" s="368"/>
      <c r="R461" s="368"/>
      <c r="S461" s="368"/>
      <c r="T461" s="368"/>
      <c r="U461" s="36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51"/>
      <c r="G462" s="127"/>
      <c r="H462" s="360">
        <f>D462*G462</f>
        <v>0</v>
      </c>
      <c r="I462" s="128"/>
      <c r="J462" s="129" t="str">
        <f t="array" ref="J462">IF(ISERROR(G462/I462),"",G462/I462)</f>
        <v/>
      </c>
      <c r="K462" s="36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68"/>
      <c r="P462" s="368"/>
      <c r="Q462" s="368"/>
      <c r="R462" s="368"/>
      <c r="S462" s="368"/>
      <c r="T462" s="368"/>
      <c r="U462" s="36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427" t="s">
        <v>224</v>
      </c>
      <c r="B463" s="428"/>
      <c r="C463" s="369" t="s">
        <v>202</v>
      </c>
      <c r="D463" s="141"/>
      <c r="E463" s="141"/>
      <c r="F463" s="142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14">SUM(M429:M462)</f>
        <v>0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 t="str">
        <f t="shared" si="113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26"/>
      <c r="G464" s="127"/>
      <c r="H464" s="36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68"/>
      <c r="P464" s="368"/>
      <c r="Q464" s="368"/>
      <c r="R464" s="368"/>
      <c r="S464" s="368"/>
      <c r="T464" s="368"/>
      <c r="U464" s="36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26"/>
      <c r="G465" s="127"/>
      <c r="H465" s="36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68"/>
      <c r="P465" s="368"/>
      <c r="Q465" s="368"/>
      <c r="R465" s="368"/>
      <c r="S465" s="368"/>
      <c r="T465" s="368"/>
      <c r="U465" s="36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26"/>
      <c r="G466" s="127"/>
      <c r="H466" s="36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68"/>
      <c r="P466" s="368"/>
      <c r="Q466" s="368"/>
      <c r="R466" s="368"/>
      <c r="S466" s="368"/>
      <c r="T466" s="368"/>
      <c r="U466" s="36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26"/>
      <c r="G467" s="127"/>
      <c r="H467" s="36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68"/>
      <c r="P467" s="368"/>
      <c r="Q467" s="368"/>
      <c r="R467" s="368"/>
      <c r="S467" s="368"/>
      <c r="T467" s="368"/>
      <c r="U467" s="36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customHeight="1">
      <c r="A468" s="259">
        <v>30100054</v>
      </c>
      <c r="B468" s="138" t="s">
        <v>227</v>
      </c>
      <c r="C468" s="365" t="s">
        <v>203</v>
      </c>
      <c r="D468" s="107">
        <v>5.03</v>
      </c>
      <c r="E468" s="107"/>
      <c r="F468" s="126"/>
      <c r="G468" s="127"/>
      <c r="H468" s="36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68"/>
      <c r="P468" s="368"/>
      <c r="Q468" s="368"/>
      <c r="R468" s="368"/>
      <c r="S468" s="368"/>
      <c r="T468" s="368"/>
      <c r="U468" s="36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26"/>
      <c r="G469" s="127"/>
      <c r="H469" s="36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68"/>
      <c r="P469" s="368"/>
      <c r="Q469" s="368"/>
      <c r="R469" s="368"/>
      <c r="S469" s="368"/>
      <c r="T469" s="368"/>
      <c r="U469" s="36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26"/>
      <c r="G470" s="127"/>
      <c r="H470" s="36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68"/>
      <c r="P470" s="368"/>
      <c r="Q470" s="368"/>
      <c r="R470" s="368"/>
      <c r="S470" s="368"/>
      <c r="T470" s="368"/>
      <c r="U470" s="36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customHeight="1">
      <c r="A471" s="259"/>
      <c r="B471" s="138" t="s">
        <v>227</v>
      </c>
      <c r="C471" s="365" t="s">
        <v>228</v>
      </c>
      <c r="D471" s="107">
        <v>5.03</v>
      </c>
      <c r="E471" s="107"/>
      <c r="F471" s="126"/>
      <c r="G471" s="127"/>
      <c r="H471" s="36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68"/>
      <c r="P471" s="368"/>
      <c r="Q471" s="368"/>
      <c r="R471" s="368"/>
      <c r="S471" s="368"/>
      <c r="T471" s="368"/>
      <c r="U471" s="36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customHeight="1">
      <c r="A472" s="259">
        <v>30101067</v>
      </c>
      <c r="B472" s="138" t="s">
        <v>229</v>
      </c>
      <c r="C472" s="365" t="s">
        <v>212</v>
      </c>
      <c r="D472" s="107">
        <v>5.03</v>
      </c>
      <c r="E472" s="107"/>
      <c r="F472" s="126"/>
      <c r="G472" s="127"/>
      <c r="H472" s="36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68"/>
      <c r="P472" s="368"/>
      <c r="Q472" s="368"/>
      <c r="R472" s="368"/>
      <c r="S472" s="368"/>
      <c r="T472" s="368"/>
      <c r="U472" s="36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customHeight="1">
      <c r="A473" s="259">
        <v>30101068</v>
      </c>
      <c r="B473" s="138" t="s">
        <v>229</v>
      </c>
      <c r="C473" s="365" t="s">
        <v>203</v>
      </c>
      <c r="D473" s="107">
        <v>5.03</v>
      </c>
      <c r="E473" s="107"/>
      <c r="F473" s="126"/>
      <c r="G473" s="127"/>
      <c r="H473" s="36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68"/>
      <c r="P473" s="368"/>
      <c r="Q473" s="368"/>
      <c r="R473" s="368"/>
      <c r="S473" s="368"/>
      <c r="T473" s="368"/>
      <c r="U473" s="36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customHeight="1">
      <c r="A474" s="259">
        <v>30101069</v>
      </c>
      <c r="B474" s="138" t="s">
        <v>229</v>
      </c>
      <c r="C474" s="365" t="s">
        <v>186</v>
      </c>
      <c r="D474" s="107">
        <v>5.03</v>
      </c>
      <c r="E474" s="107"/>
      <c r="F474" s="126"/>
      <c r="G474" s="127"/>
      <c r="H474" s="36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68"/>
      <c r="P474" s="368"/>
      <c r="Q474" s="368"/>
      <c r="R474" s="368"/>
      <c r="S474" s="368"/>
      <c r="T474" s="368"/>
      <c r="U474" s="36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customHeight="1">
      <c r="A475" s="259">
        <v>30101070</v>
      </c>
      <c r="B475" s="138" t="s">
        <v>229</v>
      </c>
      <c r="C475" s="365" t="s">
        <v>228</v>
      </c>
      <c r="D475" s="107">
        <v>5.03</v>
      </c>
      <c r="E475" s="107"/>
      <c r="F475" s="126"/>
      <c r="G475" s="127"/>
      <c r="H475" s="36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68"/>
      <c r="P475" s="368"/>
      <c r="Q475" s="368"/>
      <c r="R475" s="368"/>
      <c r="S475" s="368"/>
      <c r="T475" s="368"/>
      <c r="U475" s="36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customHeight="1">
      <c r="A476" s="259">
        <v>30101071</v>
      </c>
      <c r="B476" s="138" t="s">
        <v>229</v>
      </c>
      <c r="C476" s="365" t="s">
        <v>199</v>
      </c>
      <c r="D476" s="107">
        <v>5.03</v>
      </c>
      <c r="E476" s="107"/>
      <c r="F476" s="126"/>
      <c r="G476" s="127"/>
      <c r="H476" s="36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68"/>
      <c r="P476" s="368"/>
      <c r="Q476" s="368"/>
      <c r="R476" s="368"/>
      <c r="S476" s="368"/>
      <c r="T476" s="368"/>
      <c r="U476" s="36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26"/>
      <c r="G477" s="127"/>
      <c r="H477" s="36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68"/>
      <c r="P477" s="368"/>
      <c r="Q477" s="368"/>
      <c r="R477" s="368"/>
      <c r="S477" s="368"/>
      <c r="T477" s="368"/>
      <c r="U477" s="36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26"/>
      <c r="G478" s="127"/>
      <c r="H478" s="36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68"/>
      <c r="P478" s="368"/>
      <c r="Q478" s="368"/>
      <c r="R478" s="368"/>
      <c r="S478" s="368"/>
      <c r="T478" s="368"/>
      <c r="U478" s="36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customHeight="1">
      <c r="A479" s="427" t="s">
        <v>231</v>
      </c>
      <c r="B479" s="428"/>
      <c r="C479" s="369" t="s">
        <v>202</v>
      </c>
      <c r="D479" s="141"/>
      <c r="E479" s="141"/>
      <c r="F479" s="142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26"/>
      <c r="G480" s="127"/>
      <c r="H480" s="36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68"/>
      <c r="P480" s="368"/>
      <c r="Q480" s="368"/>
      <c r="R480" s="368"/>
      <c r="S480" s="368"/>
      <c r="T480" s="368"/>
      <c r="U480" s="36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26"/>
      <c r="G481" s="127"/>
      <c r="H481" s="36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68"/>
      <c r="P481" s="368"/>
      <c r="Q481" s="368"/>
      <c r="R481" s="368"/>
      <c r="S481" s="368"/>
      <c r="T481" s="368"/>
      <c r="U481" s="36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26"/>
      <c r="G482" s="127"/>
      <c r="H482" s="36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68"/>
      <c r="P482" s="368"/>
      <c r="Q482" s="368"/>
      <c r="R482" s="368"/>
      <c r="S482" s="368"/>
      <c r="T482" s="368"/>
      <c r="U482" s="36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26"/>
      <c r="G483" s="127"/>
      <c r="H483" s="36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68"/>
      <c r="P483" s="368"/>
      <c r="Q483" s="368"/>
      <c r="R483" s="368"/>
      <c r="S483" s="368"/>
      <c r="T483" s="368"/>
      <c r="U483" s="36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26"/>
      <c r="G484" s="127"/>
      <c r="H484" s="36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68"/>
      <c r="P484" s="368"/>
      <c r="Q484" s="368"/>
      <c r="R484" s="368"/>
      <c r="S484" s="368"/>
      <c r="T484" s="368"/>
      <c r="U484" s="36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26"/>
      <c r="G485" s="127"/>
      <c r="H485" s="36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68"/>
      <c r="P485" s="368"/>
      <c r="Q485" s="368"/>
      <c r="R485" s="368"/>
      <c r="S485" s="368"/>
      <c r="T485" s="368"/>
      <c r="U485" s="368"/>
      <c r="V485" s="131"/>
      <c r="W485" s="132"/>
      <c r="X485" s="131"/>
      <c r="Y485" s="131"/>
      <c r="Z485" s="131"/>
      <c r="AA485" s="131"/>
    </row>
    <row r="486" spans="1:27" ht="20.10000000000000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26"/>
      <c r="G486" s="127"/>
      <c r="H486" s="36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68"/>
      <c r="P486" s="368"/>
      <c r="Q486" s="368"/>
      <c r="R486" s="368"/>
      <c r="S486" s="368"/>
      <c r="T486" s="368"/>
      <c r="U486" s="368"/>
      <c r="V486" s="131"/>
      <c r="W486" s="132"/>
      <c r="X486" s="131"/>
      <c r="Y486" s="131"/>
      <c r="Z486" s="131"/>
      <c r="AA486" s="131"/>
    </row>
    <row r="487" spans="1:27" ht="20.100000000000001" customHeight="1">
      <c r="A487" s="260">
        <v>30400021</v>
      </c>
      <c r="B487" s="133" t="s">
        <v>436</v>
      </c>
      <c r="C487" s="183" t="s">
        <v>511</v>
      </c>
      <c r="D487" s="107">
        <v>5.04</v>
      </c>
      <c r="E487" s="107"/>
      <c r="F487" s="126"/>
      <c r="G487" s="127"/>
      <c r="H487" s="36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68"/>
      <c r="P487" s="368"/>
      <c r="Q487" s="368"/>
      <c r="R487" s="368"/>
      <c r="S487" s="368"/>
      <c r="T487" s="368"/>
      <c r="U487" s="368"/>
      <c r="V487" s="131"/>
      <c r="W487" s="132"/>
      <c r="X487" s="131"/>
      <c r="Y487" s="131"/>
      <c r="Z487" s="131"/>
      <c r="AA487" s="131"/>
    </row>
    <row r="488" spans="1:27" ht="20.10000000000000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26"/>
      <c r="G488" s="127"/>
      <c r="H488" s="36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68"/>
      <c r="P488" s="368"/>
      <c r="Q488" s="368"/>
      <c r="R488" s="368"/>
      <c r="S488" s="368"/>
      <c r="T488" s="368"/>
      <c r="U488" s="368"/>
      <c r="V488" s="131"/>
      <c r="W488" s="132"/>
      <c r="X488" s="131"/>
      <c r="Y488" s="131"/>
      <c r="Z488" s="131"/>
      <c r="AA488" s="131"/>
    </row>
    <row r="489" spans="1:27" ht="20.10000000000000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26"/>
      <c r="G489" s="127"/>
      <c r="H489" s="36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68"/>
      <c r="P489" s="368"/>
      <c r="Q489" s="368"/>
      <c r="R489" s="368"/>
      <c r="S489" s="368"/>
      <c r="T489" s="368"/>
      <c r="U489" s="36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427" t="s">
        <v>234</v>
      </c>
      <c r="B490" s="428"/>
      <c r="C490" s="369" t="s">
        <v>202</v>
      </c>
      <c r="D490" s="141"/>
      <c r="E490" s="141"/>
      <c r="F490" s="142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customHeight="1">
      <c r="A491" s="259">
        <v>30700013</v>
      </c>
      <c r="B491" s="139" t="s">
        <v>235</v>
      </c>
      <c r="C491" s="366"/>
      <c r="D491" s="107">
        <v>3.65</v>
      </c>
      <c r="E491" s="107"/>
      <c r="F491" s="151"/>
      <c r="G491" s="127"/>
      <c r="H491" s="360">
        <f t="shared" ref="H491:H505" si="127">D491*G491</f>
        <v>0</v>
      </c>
      <c r="I491" s="128"/>
      <c r="J491" s="129" t="str">
        <f t="array" ref="J491">IF(ISERROR(G491/I491),"",G491/I491)</f>
        <v/>
      </c>
      <c r="K491" s="36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68"/>
      <c r="P491" s="368"/>
      <c r="Q491" s="368"/>
      <c r="R491" s="368"/>
      <c r="S491" s="368"/>
      <c r="T491" s="368"/>
      <c r="U491" s="36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customHeight="1">
      <c r="A492" s="259">
        <v>30700014</v>
      </c>
      <c r="B492" s="139" t="s">
        <v>236</v>
      </c>
      <c r="C492" s="366"/>
      <c r="D492" s="107">
        <v>6.58</v>
      </c>
      <c r="E492" s="107"/>
      <c r="F492" s="126"/>
      <c r="G492" s="127"/>
      <c r="H492" s="36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68"/>
      <c r="P492" s="368"/>
      <c r="Q492" s="368"/>
      <c r="R492" s="368"/>
      <c r="S492" s="368"/>
      <c r="T492" s="368"/>
      <c r="U492" s="36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customHeight="1">
      <c r="A493" s="259">
        <v>30700016</v>
      </c>
      <c r="B493" s="139" t="s">
        <v>237</v>
      </c>
      <c r="C493" s="366"/>
      <c r="D493" s="107">
        <v>7.8</v>
      </c>
      <c r="E493" s="107"/>
      <c r="F493" s="126"/>
      <c r="G493" s="127"/>
      <c r="H493" s="36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68"/>
      <c r="P493" s="368"/>
      <c r="Q493" s="368"/>
      <c r="R493" s="368"/>
      <c r="S493" s="368"/>
      <c r="T493" s="368"/>
      <c r="U493" s="36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customHeight="1">
      <c r="A494" s="259">
        <v>30700017</v>
      </c>
      <c r="B494" s="139" t="s">
        <v>238</v>
      </c>
      <c r="C494" s="366"/>
      <c r="D494" s="107">
        <v>4.4000000000000004</v>
      </c>
      <c r="E494" s="107"/>
      <c r="F494" s="126"/>
      <c r="G494" s="127"/>
      <c r="H494" s="36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68"/>
      <c r="P494" s="368"/>
      <c r="Q494" s="368"/>
      <c r="R494" s="368"/>
      <c r="S494" s="368"/>
      <c r="T494" s="368"/>
      <c r="U494" s="36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customHeight="1">
      <c r="A495" s="259"/>
      <c r="B495" s="139" t="s">
        <v>348</v>
      </c>
      <c r="C495" s="184" t="s">
        <v>376</v>
      </c>
      <c r="D495" s="107"/>
      <c r="E495" s="107"/>
      <c r="F495" s="126"/>
      <c r="G495" s="127"/>
      <c r="H495" s="360">
        <f t="shared" si="127"/>
        <v>0</v>
      </c>
      <c r="I495" s="128"/>
      <c r="J495" s="129"/>
      <c r="K495" s="130"/>
      <c r="L495" s="128"/>
      <c r="M495" s="108"/>
      <c r="N495" s="129"/>
      <c r="O495" s="368"/>
      <c r="P495" s="368"/>
      <c r="Q495" s="368"/>
      <c r="R495" s="368"/>
      <c r="S495" s="368"/>
      <c r="T495" s="368"/>
      <c r="U495" s="368"/>
      <c r="V495" s="131"/>
      <c r="W495" s="132"/>
      <c r="X495" s="131"/>
      <c r="Y495" s="131"/>
      <c r="Z495" s="131"/>
      <c r="AA495" s="131"/>
    </row>
    <row r="496" spans="1:27" ht="20.100000000000001" customHeight="1">
      <c r="A496" s="259">
        <v>30700001</v>
      </c>
      <c r="B496" s="126" t="s">
        <v>359</v>
      </c>
      <c r="C496" s="366"/>
      <c r="D496" s="107"/>
      <c r="E496" s="107"/>
      <c r="F496" s="126"/>
      <c r="G496" s="127"/>
      <c r="H496" s="36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68"/>
      <c r="P496" s="368"/>
      <c r="Q496" s="368"/>
      <c r="R496" s="368"/>
      <c r="S496" s="368"/>
      <c r="T496" s="368"/>
      <c r="U496" s="368"/>
      <c r="V496" s="131"/>
      <c r="W496" s="132"/>
      <c r="X496" s="131"/>
      <c r="Y496" s="131"/>
      <c r="Z496" s="131"/>
      <c r="AA496" s="131"/>
    </row>
    <row r="497" spans="1:27" ht="20.100000000000001" customHeight="1">
      <c r="A497" s="265"/>
      <c r="B497" s="366" t="s">
        <v>239</v>
      </c>
      <c r="C497" s="366" t="s">
        <v>179</v>
      </c>
      <c r="D497" s="107">
        <v>6.04</v>
      </c>
      <c r="E497" s="107"/>
      <c r="F497" s="126"/>
      <c r="G497" s="127"/>
      <c r="H497" s="36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68"/>
      <c r="P497" s="368"/>
      <c r="Q497" s="368"/>
      <c r="R497" s="368"/>
      <c r="S497" s="368"/>
      <c r="T497" s="368"/>
      <c r="U497" s="36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customHeight="1">
      <c r="A498" s="265">
        <v>30700019</v>
      </c>
      <c r="B498" s="366" t="s">
        <v>239</v>
      </c>
      <c r="C498" s="366" t="s">
        <v>186</v>
      </c>
      <c r="D498" s="107">
        <v>6.04</v>
      </c>
      <c r="E498" s="107"/>
      <c r="F498" s="126"/>
      <c r="G498" s="127"/>
      <c r="H498" s="36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68"/>
      <c r="P498" s="368"/>
      <c r="Q498" s="368"/>
      <c r="R498" s="368"/>
      <c r="S498" s="368"/>
      <c r="T498" s="368"/>
      <c r="U498" s="36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customHeight="1">
      <c r="A499" s="265">
        <v>30601015</v>
      </c>
      <c r="B499" s="366" t="s">
        <v>440</v>
      </c>
      <c r="C499" s="366" t="s">
        <v>179</v>
      </c>
      <c r="D499" s="107"/>
      <c r="E499" s="107"/>
      <c r="F499" s="126"/>
      <c r="G499" s="127"/>
      <c r="H499" s="360">
        <f t="shared" si="127"/>
        <v>0</v>
      </c>
      <c r="I499" s="128"/>
      <c r="J499" s="129"/>
      <c r="K499" s="130"/>
      <c r="L499" s="128"/>
      <c r="M499" s="108"/>
      <c r="N499" s="129"/>
      <c r="O499" s="368"/>
      <c r="P499" s="368"/>
      <c r="Q499" s="368"/>
      <c r="R499" s="368"/>
      <c r="S499" s="368"/>
      <c r="T499" s="368"/>
      <c r="U499" s="368"/>
      <c r="V499" s="131"/>
      <c r="W499" s="132"/>
      <c r="X499" s="131"/>
      <c r="Y499" s="131"/>
      <c r="Z499" s="131"/>
      <c r="AA499" s="131"/>
    </row>
    <row r="500" spans="1:27" ht="20.100000000000001" customHeight="1">
      <c r="A500" s="265">
        <v>30101016</v>
      </c>
      <c r="B500" s="366" t="s">
        <v>440</v>
      </c>
      <c r="C500" s="366" t="s">
        <v>186</v>
      </c>
      <c r="D500" s="107"/>
      <c r="E500" s="107"/>
      <c r="F500" s="126"/>
      <c r="G500" s="127"/>
      <c r="H500" s="360">
        <f t="shared" si="127"/>
        <v>0</v>
      </c>
      <c r="I500" s="128"/>
      <c r="J500" s="129"/>
      <c r="K500" s="130"/>
      <c r="L500" s="128"/>
      <c r="M500" s="108"/>
      <c r="N500" s="129"/>
      <c r="O500" s="368"/>
      <c r="P500" s="368"/>
      <c r="Q500" s="368"/>
      <c r="R500" s="368"/>
      <c r="S500" s="368"/>
      <c r="T500" s="368"/>
      <c r="U500" s="368"/>
      <c r="V500" s="131"/>
      <c r="W500" s="132"/>
      <c r="X500" s="131"/>
      <c r="Y500" s="131"/>
      <c r="Z500" s="131"/>
      <c r="AA500" s="131"/>
    </row>
    <row r="501" spans="1:27" ht="20.100000000000001" customHeight="1">
      <c r="A501" s="259">
        <v>30700018</v>
      </c>
      <c r="B501" s="359" t="s">
        <v>240</v>
      </c>
      <c r="C501" s="125"/>
      <c r="D501" s="107">
        <v>7.3</v>
      </c>
      <c r="E501" s="107"/>
      <c r="F501" s="126"/>
      <c r="G501" s="127"/>
      <c r="H501" s="36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68"/>
      <c r="P501" s="368"/>
      <c r="Q501" s="368"/>
      <c r="R501" s="368"/>
      <c r="S501" s="368"/>
      <c r="T501" s="368"/>
      <c r="U501" s="36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customHeight="1">
      <c r="A502" s="259">
        <v>30700010</v>
      </c>
      <c r="B502" s="359" t="s">
        <v>241</v>
      </c>
      <c r="C502" s="125"/>
      <c r="D502" s="107">
        <f>78*120/1000</f>
        <v>9.36</v>
      </c>
      <c r="E502" s="107"/>
      <c r="F502" s="126"/>
      <c r="G502" s="127"/>
      <c r="H502" s="360">
        <f t="shared" si="127"/>
        <v>0</v>
      </c>
      <c r="I502" s="128"/>
      <c r="J502" s="129"/>
      <c r="K502" s="130"/>
      <c r="L502" s="128"/>
      <c r="M502" s="108"/>
      <c r="N502" s="129"/>
      <c r="O502" s="368"/>
      <c r="P502" s="368"/>
      <c r="Q502" s="368"/>
      <c r="R502" s="368"/>
      <c r="S502" s="368"/>
      <c r="T502" s="368"/>
      <c r="U502" s="368"/>
      <c r="V502" s="131"/>
      <c r="W502" s="132"/>
      <c r="X502" s="131"/>
      <c r="Y502" s="131"/>
      <c r="Z502" s="131"/>
      <c r="AA502" s="131"/>
    </row>
    <row r="503" spans="1:27" ht="20.100000000000001" customHeight="1">
      <c r="A503" s="259">
        <v>30700015</v>
      </c>
      <c r="B503" s="359" t="s">
        <v>242</v>
      </c>
      <c r="C503" s="125"/>
      <c r="D503" s="107">
        <v>4.5</v>
      </c>
      <c r="E503" s="107"/>
      <c r="F503" s="126"/>
      <c r="G503" s="127"/>
      <c r="H503" s="360">
        <f t="shared" si="127"/>
        <v>0</v>
      </c>
      <c r="I503" s="128"/>
      <c r="J503" s="129"/>
      <c r="K503" s="130"/>
      <c r="L503" s="128"/>
      <c r="M503" s="108"/>
      <c r="N503" s="129"/>
      <c r="O503" s="368"/>
      <c r="P503" s="368"/>
      <c r="Q503" s="368"/>
      <c r="R503" s="368"/>
      <c r="S503" s="368"/>
      <c r="T503" s="368"/>
      <c r="U503" s="368"/>
      <c r="V503" s="131"/>
      <c r="W503" s="132"/>
      <c r="X503" s="131"/>
      <c r="Y503" s="131"/>
      <c r="Z503" s="131"/>
      <c r="AA503" s="131"/>
    </row>
    <row r="504" spans="1:27" ht="20.100000000000001" customHeight="1">
      <c r="A504" s="259">
        <v>30700012</v>
      </c>
      <c r="B504" s="359" t="s">
        <v>243</v>
      </c>
      <c r="C504" s="125"/>
      <c r="D504" s="107">
        <v>4.5</v>
      </c>
      <c r="E504" s="107"/>
      <c r="F504" s="126"/>
      <c r="G504" s="127"/>
      <c r="H504" s="360">
        <f t="shared" si="127"/>
        <v>0</v>
      </c>
      <c r="I504" s="128"/>
      <c r="J504" s="129"/>
      <c r="K504" s="130"/>
      <c r="L504" s="128"/>
      <c r="M504" s="108"/>
      <c r="N504" s="129"/>
      <c r="O504" s="368"/>
      <c r="P504" s="368"/>
      <c r="Q504" s="368"/>
      <c r="R504" s="368"/>
      <c r="S504" s="368"/>
      <c r="T504" s="368"/>
      <c r="U504" s="368"/>
      <c r="V504" s="131"/>
      <c r="W504" s="132"/>
      <c r="X504" s="131"/>
      <c r="Y504" s="131"/>
      <c r="Z504" s="131"/>
      <c r="AA504" s="131"/>
    </row>
    <row r="505" spans="1:27" ht="20.100000000000001" customHeight="1">
      <c r="A505" s="259"/>
      <c r="B505" s="359"/>
      <c r="C505" s="125"/>
      <c r="D505" s="107"/>
      <c r="E505" s="107"/>
      <c r="F505" s="126"/>
      <c r="G505" s="127"/>
      <c r="H505" s="360">
        <f t="shared" si="127"/>
        <v>0</v>
      </c>
      <c r="I505" s="128"/>
      <c r="J505" s="129"/>
      <c r="K505" s="130"/>
      <c r="L505" s="128"/>
      <c r="M505" s="108"/>
      <c r="N505" s="129"/>
      <c r="O505" s="368"/>
      <c r="P505" s="368"/>
      <c r="Q505" s="368"/>
      <c r="R505" s="368"/>
      <c r="S505" s="368"/>
      <c r="T505" s="368"/>
      <c r="U505" s="368"/>
      <c r="V505" s="131"/>
      <c r="W505" s="132"/>
      <c r="X505" s="131"/>
      <c r="Y505" s="131"/>
      <c r="Z505" s="131"/>
      <c r="AA505" s="131"/>
    </row>
    <row r="506" spans="1:27" ht="20.100000000000001" customHeight="1">
      <c r="A506" s="427" t="s">
        <v>244</v>
      </c>
      <c r="B506" s="428"/>
      <c r="C506" s="369" t="s">
        <v>202</v>
      </c>
      <c r="D506" s="141"/>
      <c r="E506" s="141"/>
      <c r="F506" s="142"/>
      <c r="G506" s="143">
        <f>SUM(G491:G505)</f>
        <v>0</v>
      </c>
      <c r="H506" s="144">
        <f>SUM(H491:H501)</f>
        <v>0</v>
      </c>
      <c r="I506" s="144">
        <f>SUM(I491:I505)</f>
        <v>0</v>
      </c>
      <c r="J506" s="129" t="str">
        <f t="array" ref="J506">IF(ISERROR(G506/I506),"",G506/I506)</f>
        <v/>
      </c>
      <c r="K506" s="144">
        <f>SUM(K491:K501)</f>
        <v>0</v>
      </c>
      <c r="L506" s="145"/>
      <c r="M506" s="148">
        <f t="shared" ref="M506:AA506" si="128">SUM(M491:M501)</f>
        <v>0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customHeight="1">
      <c r="A507" s="429" t="s">
        <v>246</v>
      </c>
      <c r="B507" s="430"/>
      <c r="C507" s="430"/>
      <c r="D507" s="430"/>
      <c r="E507" s="430"/>
      <c r="F507" s="431"/>
      <c r="G507" s="152">
        <f>SUM(G370,G428,G463,G479,G490,G506)</f>
        <v>0</v>
      </c>
      <c r="H507" s="152">
        <f>SUM(H370,H428,H463,H479,H490,H506)</f>
        <v>0</v>
      </c>
      <c r="I507" s="152">
        <f>SUM(I370,I428,I463,I479,I490,I506)</f>
        <v>0</v>
      </c>
      <c r="J507" s="153" t="str">
        <f t="array" ref="J507">IF(ISERROR(G507/I507),"",G507/I507)</f>
        <v/>
      </c>
      <c r="K507" s="152">
        <f>SUM(K370,K428,K463,K479,K490,K506)</f>
        <v>0</v>
      </c>
      <c r="L507" s="153" t="str">
        <f>IF(ISERROR(G507/K507),"",G507/K507)</f>
        <v/>
      </c>
      <c r="M507" s="152">
        <f t="shared" ref="M507:V507" si="129">SUM(M370,M428,M463,M479,M490,M506)</f>
        <v>0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 t="str">
        <f>IF(ISERROR(V507/G507),"",V507/G507)</f>
        <v/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432" t="s">
        <v>471</v>
      </c>
      <c r="B508" s="362" t="s">
        <v>247</v>
      </c>
      <c r="C508" s="415" t="s">
        <v>248</v>
      </c>
      <c r="D508" s="416"/>
      <c r="E508" s="423" t="s">
        <v>249</v>
      </c>
      <c r="F508" s="423"/>
      <c r="G508" s="393" t="s">
        <v>250</v>
      </c>
      <c r="H508" s="393"/>
      <c r="I508" s="423" t="s">
        <v>251</v>
      </c>
      <c r="J508" s="423"/>
      <c r="K508" s="423" t="s">
        <v>252</v>
      </c>
      <c r="L508" s="423"/>
      <c r="M508" s="423" t="s">
        <v>253</v>
      </c>
      <c r="N508" s="423"/>
      <c r="O508" s="423" t="s">
        <v>254</v>
      </c>
      <c r="P508" s="393" t="s">
        <v>255</v>
      </c>
      <c r="Q508" s="393"/>
      <c r="R508" s="393" t="s">
        <v>252</v>
      </c>
      <c r="S508" s="393"/>
      <c r="T508" s="393" t="s">
        <v>256</v>
      </c>
      <c r="U508" s="393"/>
      <c r="V508" s="393" t="s">
        <v>257</v>
      </c>
      <c r="W508" s="393"/>
      <c r="X508" s="393" t="s">
        <v>252</v>
      </c>
      <c r="Y508" s="393"/>
      <c r="Z508" s="393" t="s">
        <v>256</v>
      </c>
      <c r="AA508" s="393"/>
    </row>
    <row r="509" spans="1:27" ht="20.100000000000001" customHeight="1">
      <c r="A509" s="433"/>
      <c r="B509" s="362" t="s">
        <v>258</v>
      </c>
      <c r="C509" s="415">
        <v>0</v>
      </c>
      <c r="D509" s="416"/>
      <c r="E509" s="426">
        <f>C509*11</f>
        <v>0</v>
      </c>
      <c r="F509" s="426"/>
      <c r="G509" s="393">
        <v>0</v>
      </c>
      <c r="H509" s="393"/>
      <c r="I509" s="426">
        <f>G509*11</f>
        <v>0</v>
      </c>
      <c r="J509" s="426"/>
      <c r="K509" s="426">
        <f>E509-I509</f>
        <v>0</v>
      </c>
      <c r="L509" s="426"/>
      <c r="M509" s="424" t="str">
        <f>IF(ISERROR(K509/E509),"",K509/E509)</f>
        <v/>
      </c>
      <c r="N509" s="424"/>
      <c r="O509" s="423"/>
      <c r="P509" s="393" t="s">
        <v>201</v>
      </c>
      <c r="Q509" s="393"/>
      <c r="R509" s="422">
        <f>SUM(O370:U370)</f>
        <v>0</v>
      </c>
      <c r="S509" s="422"/>
      <c r="T509" s="417" t="str">
        <f t="array" ref="T509">IF(ISERROR(R509/R516),"",R509/R516)</f>
        <v/>
      </c>
      <c r="U509" s="417"/>
      <c r="V509" s="393" t="s">
        <v>259</v>
      </c>
      <c r="W509" s="393"/>
      <c r="X509" s="420">
        <f>SUM(O370,O428,O463,O479,O490,O506)</f>
        <v>0</v>
      </c>
      <c r="Y509" s="420"/>
      <c r="Z509" s="417" t="str">
        <f t="array" ref="Z509">IF(ISERROR(X509/X516),"",X509/X516)</f>
        <v/>
      </c>
      <c r="AA509" s="417"/>
    </row>
    <row r="510" spans="1:27" ht="20.100000000000001" customHeight="1">
      <c r="A510" s="433"/>
      <c r="B510" s="362" t="s">
        <v>260</v>
      </c>
      <c r="C510" s="415">
        <v>0</v>
      </c>
      <c r="D510" s="416"/>
      <c r="E510" s="426">
        <f>C510*11</f>
        <v>0</v>
      </c>
      <c r="F510" s="426"/>
      <c r="G510" s="393">
        <v>0</v>
      </c>
      <c r="H510" s="393"/>
      <c r="I510" s="426">
        <f>G510*11</f>
        <v>0</v>
      </c>
      <c r="J510" s="426"/>
      <c r="K510" s="426">
        <f>E510-I510</f>
        <v>0</v>
      </c>
      <c r="L510" s="426"/>
      <c r="M510" s="424" t="str">
        <f>IF(ISERROR(K510/E510),"",K510/E510)</f>
        <v/>
      </c>
      <c r="N510" s="424"/>
      <c r="O510" s="423"/>
      <c r="P510" s="393" t="s">
        <v>216</v>
      </c>
      <c r="Q510" s="393"/>
      <c r="R510" s="422">
        <f>SUM(O428:U428)</f>
        <v>0</v>
      </c>
      <c r="S510" s="422"/>
      <c r="T510" s="417" t="str">
        <f>IF(ISERROR(R510/R516),"",R510/R516)</f>
        <v/>
      </c>
      <c r="U510" s="417"/>
      <c r="V510" s="393" t="s">
        <v>261</v>
      </c>
      <c r="W510" s="393"/>
      <c r="X510" s="420">
        <f>SUM(O371,O429,O464,O480,O491,O507)</f>
        <v>0</v>
      </c>
      <c r="Y510" s="420"/>
      <c r="Z510" s="417" t="str">
        <f>IF(ISERROR(X510/X516),"",X510/X516)</f>
        <v/>
      </c>
      <c r="AA510" s="417"/>
    </row>
    <row r="511" spans="1:27" ht="20.100000000000001" customHeight="1">
      <c r="A511" s="433"/>
      <c r="B511" s="362" t="s">
        <v>262</v>
      </c>
      <c r="C511" s="415">
        <v>0</v>
      </c>
      <c r="D511" s="416"/>
      <c r="E511" s="426">
        <f>C511*11</f>
        <v>0</v>
      </c>
      <c r="F511" s="426"/>
      <c r="G511" s="393">
        <v>0</v>
      </c>
      <c r="H511" s="393"/>
      <c r="I511" s="426">
        <f>G511*11</f>
        <v>0</v>
      </c>
      <c r="J511" s="426"/>
      <c r="K511" s="426">
        <f>E511-I511</f>
        <v>0</v>
      </c>
      <c r="L511" s="426"/>
      <c r="M511" s="424" t="str">
        <f>IF(ISERROR(K511/E511),"",K511/E511)</f>
        <v/>
      </c>
      <c r="N511" s="424"/>
      <c r="O511" s="423"/>
      <c r="P511" s="393" t="s">
        <v>224</v>
      </c>
      <c r="Q511" s="393"/>
      <c r="R511" s="422">
        <f>SUM(O463:U463)</f>
        <v>0</v>
      </c>
      <c r="S511" s="422"/>
      <c r="T511" s="417" t="str">
        <f>IF(ISERROR(R511/R516),"",R511/R516)</f>
        <v/>
      </c>
      <c r="U511" s="417"/>
      <c r="V511" s="393" t="s">
        <v>263</v>
      </c>
      <c r="W511" s="393"/>
      <c r="X511" s="420">
        <f>SUM(O373,O430,O465,O481,O492,O508)</f>
        <v>0</v>
      </c>
      <c r="Y511" s="420"/>
      <c r="Z511" s="417" t="str">
        <f>IF(ISERROR(X511/X516),"",X511/X516)</f>
        <v/>
      </c>
      <c r="AA511" s="417"/>
    </row>
    <row r="512" spans="1:27" ht="20.100000000000001" customHeight="1">
      <c r="A512" s="433"/>
      <c r="B512" s="362" t="s">
        <v>264</v>
      </c>
      <c r="C512" s="415">
        <v>1</v>
      </c>
      <c r="D512" s="416"/>
      <c r="E512" s="426">
        <f>C512*11</f>
        <v>11</v>
      </c>
      <c r="F512" s="426"/>
      <c r="G512" s="393">
        <v>1</v>
      </c>
      <c r="H512" s="393"/>
      <c r="I512" s="426">
        <f>G512*11</f>
        <v>11</v>
      </c>
      <c r="J512" s="426"/>
      <c r="K512" s="426">
        <f>E512-I512</f>
        <v>0</v>
      </c>
      <c r="L512" s="426"/>
      <c r="M512" s="424">
        <f>IF(ISERROR(K512/E512),"",K512/E512)</f>
        <v>0</v>
      </c>
      <c r="N512" s="424"/>
      <c r="O512" s="423"/>
      <c r="P512" s="393" t="s">
        <v>231</v>
      </c>
      <c r="Q512" s="393"/>
      <c r="R512" s="422">
        <f>SUM(O479:U479)</f>
        <v>0</v>
      </c>
      <c r="S512" s="422"/>
      <c r="T512" s="417" t="str">
        <f>IF(ISERROR(R512/R516),"",R512/R516)</f>
        <v/>
      </c>
      <c r="U512" s="417"/>
      <c r="V512" s="393" t="s">
        <v>265</v>
      </c>
      <c r="W512" s="393"/>
      <c r="X512" s="420">
        <f>SUM(O374,O431,O466,O482,O493,O509)</f>
        <v>0</v>
      </c>
      <c r="Y512" s="420"/>
      <c r="Z512" s="417" t="str">
        <f>IF(ISERROR(X512/X516),"",X512/X516)</f>
        <v/>
      </c>
      <c r="AA512" s="417"/>
    </row>
    <row r="513" spans="1:27" ht="20.100000000000001" customHeight="1">
      <c r="A513" s="434"/>
      <c r="B513" s="362" t="s">
        <v>266</v>
      </c>
      <c r="C513" s="425">
        <f>SUM(C509:D512)</f>
        <v>1</v>
      </c>
      <c r="D513" s="399"/>
      <c r="E513" s="426">
        <f>SUM(E509:F512)</f>
        <v>11</v>
      </c>
      <c r="F513" s="426"/>
      <c r="G513" s="393">
        <f>SUM(G509:H512)</f>
        <v>1</v>
      </c>
      <c r="H513" s="393"/>
      <c r="I513" s="426">
        <f>SUM(I509:J512)</f>
        <v>11</v>
      </c>
      <c r="J513" s="426"/>
      <c r="K513" s="426">
        <f>SUM(K509:L512)</f>
        <v>0</v>
      </c>
      <c r="L513" s="426"/>
      <c r="M513" s="424">
        <f>IF(ISERROR(K513/E513),"",K513/E513)</f>
        <v>0</v>
      </c>
      <c r="N513" s="424"/>
      <c r="O513" s="423"/>
      <c r="P513" s="393" t="s">
        <v>234</v>
      </c>
      <c r="Q513" s="393"/>
      <c r="R513" s="422">
        <f>SUM(O490:U490)</f>
        <v>0</v>
      </c>
      <c r="S513" s="422"/>
      <c r="T513" s="417" t="str">
        <f>IF(ISERROR(R513/R516),"",R513/R516)</f>
        <v/>
      </c>
      <c r="U513" s="417"/>
      <c r="V513" s="393" t="s">
        <v>267</v>
      </c>
      <c r="W513" s="393"/>
      <c r="X513" s="420">
        <f>SUM(O375,O432,O467,O483,O494,O510)</f>
        <v>0</v>
      </c>
      <c r="Y513" s="420"/>
      <c r="Z513" s="417" t="str">
        <f>IF(ISERROR(X513/X516),"",X513/X516)</f>
        <v/>
      </c>
      <c r="AA513" s="417"/>
    </row>
    <row r="514" spans="1:27" ht="20.100000000000001" customHeight="1">
      <c r="A514" s="267" t="s">
        <v>472</v>
      </c>
      <c r="B514" s="362">
        <f>G507</f>
        <v>0</v>
      </c>
      <c r="C514" s="403" t="s">
        <v>269</v>
      </c>
      <c r="D514" s="402"/>
      <c r="E514" s="393">
        <f>H507</f>
        <v>0</v>
      </c>
      <c r="F514" s="393"/>
      <c r="G514" s="393" t="s">
        <v>270</v>
      </c>
      <c r="H514" s="393"/>
      <c r="I514" s="421" t="str">
        <f>L507</f>
        <v/>
      </c>
      <c r="J514" s="421"/>
      <c r="K514" s="423" t="s">
        <v>271</v>
      </c>
      <c r="L514" s="423"/>
      <c r="M514" s="421" t="str">
        <f>J507</f>
        <v/>
      </c>
      <c r="N514" s="421"/>
      <c r="O514" s="423"/>
      <c r="P514" s="393" t="s">
        <v>244</v>
      </c>
      <c r="Q514" s="393"/>
      <c r="R514" s="422">
        <f>SUM(O506:U506)</f>
        <v>0</v>
      </c>
      <c r="S514" s="422"/>
      <c r="T514" s="417" t="str">
        <f>IF(ISERROR(R514/R516),"",R514/R516)</f>
        <v/>
      </c>
      <c r="U514" s="417"/>
      <c r="V514" s="393" t="s">
        <v>272</v>
      </c>
      <c r="W514" s="393"/>
      <c r="X514" s="420">
        <f>SUM(O376,O433,O468,O484,O495,O511)</f>
        <v>0</v>
      </c>
      <c r="Y514" s="420"/>
      <c r="Z514" s="417" t="str">
        <f>IF(ISERROR(X514/X516),"",X514/X516)</f>
        <v/>
      </c>
      <c r="AA514" s="417"/>
    </row>
    <row r="515" spans="1:27" ht="20.100000000000001" customHeight="1">
      <c r="A515" s="268" t="s">
        <v>473</v>
      </c>
      <c r="B515" s="362">
        <f>I507+C513</f>
        <v>1</v>
      </c>
      <c r="C515" s="400" t="s">
        <v>251</v>
      </c>
      <c r="D515" s="401"/>
      <c r="E515" s="418">
        <f>K507+I513</f>
        <v>11</v>
      </c>
      <c r="F515" s="418"/>
      <c r="G515" s="393" t="s">
        <v>274</v>
      </c>
      <c r="H515" s="393"/>
      <c r="I515" s="421">
        <f>B515-E515</f>
        <v>-10</v>
      </c>
      <c r="J515" s="421"/>
      <c r="K515" s="423" t="s">
        <v>275</v>
      </c>
      <c r="L515" s="423"/>
      <c r="M515" s="424">
        <f>IF(ISERROR(I515/E515),"",I515/E515)</f>
        <v>-0.90909090909090906</v>
      </c>
      <c r="N515" s="424"/>
      <c r="O515" s="423"/>
      <c r="P515" s="393" t="s">
        <v>245</v>
      </c>
      <c r="Q515" s="393"/>
      <c r="R515" s="422"/>
      <c r="S515" s="422"/>
      <c r="T515" s="417" t="str">
        <f>IF(ISERROR(R515/R516),"",R515/R516)</f>
        <v/>
      </c>
      <c r="U515" s="417"/>
      <c r="V515" s="393" t="s">
        <v>264</v>
      </c>
      <c r="W515" s="393"/>
      <c r="X515" s="420">
        <f>SUM(O377,O434,O469,O489,O496,O512)</f>
        <v>0</v>
      </c>
      <c r="Y515" s="420"/>
      <c r="Z515" s="417" t="str">
        <f>IF(ISERROR(X515/X516),"",X515/X516)</f>
        <v/>
      </c>
      <c r="AA515" s="417"/>
    </row>
    <row r="516" spans="1:27" ht="20.100000000000001" customHeight="1">
      <c r="A516" s="268" t="s">
        <v>474</v>
      </c>
      <c r="B516" s="362">
        <f>N507</f>
        <v>0</v>
      </c>
      <c r="C516" s="400" t="s">
        <v>277</v>
      </c>
      <c r="D516" s="401"/>
      <c r="E516" s="417">
        <f>IF(ISERROR(B516/B515),"",B516/B515)</f>
        <v>0</v>
      </c>
      <c r="F516" s="417"/>
      <c r="G516" s="393" t="s">
        <v>278</v>
      </c>
      <c r="H516" s="393"/>
      <c r="I516" s="423">
        <f>V507</f>
        <v>0</v>
      </c>
      <c r="J516" s="423"/>
      <c r="K516" s="423" t="s">
        <v>279</v>
      </c>
      <c r="L516" s="423"/>
      <c r="M516" s="424" t="str">
        <f t="array" ref="M516">IF(ISERROR(I516/B514),"",I516/B514)</f>
        <v/>
      </c>
      <c r="N516" s="424"/>
      <c r="O516" s="423"/>
      <c r="P516" s="393" t="s">
        <v>266</v>
      </c>
      <c r="Q516" s="393"/>
      <c r="R516" s="422">
        <f>SUM(R509:S515)</f>
        <v>0</v>
      </c>
      <c r="S516" s="422"/>
      <c r="T516" s="417"/>
      <c r="U516" s="417"/>
      <c r="V516" s="393" t="s">
        <v>266</v>
      </c>
      <c r="W516" s="393"/>
      <c r="X516" s="420">
        <f>SUM(X509:Y515)</f>
        <v>0</v>
      </c>
      <c r="Y516" s="420"/>
      <c r="Z516" s="417"/>
      <c r="AA516" s="417"/>
    </row>
    <row r="517" spans="1:27" ht="34.5" customHeight="1">
      <c r="A517" s="181" t="s">
        <v>334</v>
      </c>
      <c r="B517" s="182"/>
      <c r="C517" s="121"/>
      <c r="D517" s="121"/>
      <c r="E517" s="156"/>
      <c r="F517" s="156"/>
      <c r="G517" s="419" t="str">
        <f>IF(ISERROR(#REF!/#REF!),"",#REF!/#REF!)</f>
        <v/>
      </c>
      <c r="H517" s="419"/>
      <c r="I517" s="419"/>
      <c r="J517" s="124"/>
      <c r="K517" s="157"/>
      <c r="L517" s="121"/>
      <c r="M517" s="121"/>
      <c r="N517" s="419" t="str">
        <f>IF(ISERROR(G517/#REF!),"",G517/#REF!)</f>
        <v/>
      </c>
      <c r="O517" s="419"/>
      <c r="P517" s="419"/>
      <c r="Q517" s="419"/>
      <c r="R517" s="419"/>
      <c r="S517" s="363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121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406" t="s">
        <v>268</v>
      </c>
      <c r="B519" s="406"/>
      <c r="C519" s="415">
        <f>SUM(B171,B342,B514)</f>
        <v>0</v>
      </c>
      <c r="D519" s="416"/>
      <c r="E519" s="406" t="s">
        <v>269</v>
      </c>
      <c r="F519" s="406"/>
      <c r="G519" s="418">
        <f>SUM(E171,E342,E514)</f>
        <v>0</v>
      </c>
      <c r="H519" s="418"/>
      <c r="I519" s="393" t="s">
        <v>270</v>
      </c>
      <c r="J519" s="406"/>
      <c r="K519" s="415">
        <f>IF(ISERROR(C519/G520),"",C519/G520)</f>
        <v>0</v>
      </c>
      <c r="L519" s="416"/>
      <c r="M519" s="393" t="s">
        <v>271</v>
      </c>
      <c r="N519" s="393"/>
      <c r="O519" s="394">
        <f t="array" ref="O519">IF(ISERROR(C519/C520),"",C519/C520)</f>
        <v>0</v>
      </c>
      <c r="P519" s="395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393" t="s">
        <v>273</v>
      </c>
      <c r="B520" s="393"/>
      <c r="C520" s="415">
        <f>SUM(B172,B343,B515)</f>
        <v>7</v>
      </c>
      <c r="D520" s="416"/>
      <c r="E520" s="393" t="s">
        <v>251</v>
      </c>
      <c r="F520" s="393"/>
      <c r="G520" s="418">
        <f>SUM(E172,E343,E515)</f>
        <v>82</v>
      </c>
      <c r="H520" s="418"/>
      <c r="I520" s="400" t="s">
        <v>274</v>
      </c>
      <c r="J520" s="401"/>
      <c r="K520" s="403">
        <f>C520-G520</f>
        <v>-75</v>
      </c>
      <c r="L520" s="402"/>
      <c r="M520" s="403" t="s">
        <v>275</v>
      </c>
      <c r="N520" s="402"/>
      <c r="O520" s="407">
        <f>IF(ISERROR(K520/C520),"",K520/C520)</f>
        <v>-10.714285714285714</v>
      </c>
      <c r="P520" s="408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400" t="s">
        <v>276</v>
      </c>
      <c r="B521" s="401"/>
      <c r="C521" s="415">
        <f>SUM(B173,B344,B516)</f>
        <v>0</v>
      </c>
      <c r="D521" s="416"/>
      <c r="E521" s="400" t="s">
        <v>277</v>
      </c>
      <c r="F521" s="401"/>
      <c r="G521" s="417">
        <f>IF(ISERROR(C521/C520),"",C521/C520)</f>
        <v>0</v>
      </c>
      <c r="H521" s="417"/>
      <c r="I521" s="393" t="s">
        <v>278</v>
      </c>
      <c r="J521" s="406"/>
      <c r="K521" s="418">
        <f>SUM(I173,I344,I516)</f>
        <v>0</v>
      </c>
      <c r="L521" s="418"/>
      <c r="M521" s="406" t="s">
        <v>279</v>
      </c>
      <c r="N521" s="406"/>
      <c r="O521" s="407" t="str">
        <f t="array" ref="O521">IF(ISERROR(K521/C519),"",K521/C519)</f>
        <v/>
      </c>
      <c r="P521" s="408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163"/>
      <c r="G522" s="307"/>
      <c r="H522" s="164"/>
      <c r="I522" s="363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400" t="s">
        <v>298</v>
      </c>
      <c r="B523" s="401"/>
      <c r="C523" s="400" t="s">
        <v>299</v>
      </c>
      <c r="D523" s="401"/>
      <c r="E523" s="400" t="s">
        <v>256</v>
      </c>
      <c r="F523" s="401"/>
      <c r="G523" s="409" t="s">
        <v>254</v>
      </c>
      <c r="H523" s="410"/>
      <c r="I523" s="400" t="s">
        <v>255</v>
      </c>
      <c r="J523" s="402"/>
      <c r="K523" s="400" t="s">
        <v>300</v>
      </c>
      <c r="L523" s="401"/>
      <c r="M523" s="400" t="s">
        <v>256</v>
      </c>
      <c r="N523" s="401"/>
      <c r="O523" s="393" t="s">
        <v>257</v>
      </c>
      <c r="P523" s="393"/>
      <c r="Q523" s="400" t="s">
        <v>300</v>
      </c>
      <c r="R523" s="401"/>
      <c r="S523" s="400" t="s">
        <v>256</v>
      </c>
      <c r="T523" s="401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405" t="s">
        <v>201</v>
      </c>
      <c r="B524" s="401"/>
      <c r="C524" s="400">
        <f>SUM(G28,G199,G370)</f>
        <v>0</v>
      </c>
      <c r="D524" s="401"/>
      <c r="E524" s="396" t="str">
        <f>IF(ISERROR(C524/C530),"",C524/C530)</f>
        <v/>
      </c>
      <c r="F524" s="397"/>
      <c r="G524" s="411"/>
      <c r="H524" s="412"/>
      <c r="I524" s="398" t="s">
        <v>301</v>
      </c>
      <c r="J524" s="404"/>
      <c r="K524" s="403">
        <f t="shared" ref="K524:K529" si="130">SUM(R166,U337,U509)</f>
        <v>0</v>
      </c>
      <c r="L524" s="402"/>
      <c r="M524" s="396" t="str">
        <f t="array" ref="M524">IF(ISERROR(K524/K530),"",K524/K530)</f>
        <v/>
      </c>
      <c r="N524" s="397"/>
      <c r="O524" s="393" t="s">
        <v>259</v>
      </c>
      <c r="P524" s="393"/>
      <c r="Q524" s="394">
        <f t="shared" ref="Q524:Q529" si="131">SUM(X166,AA337,AA509)</f>
        <v>0</v>
      </c>
      <c r="R524" s="395"/>
      <c r="S524" s="396" t="str">
        <f t="array" ref="S524">IF(ISERROR(Q524/Q530),"",Q524/Q530)</f>
        <v/>
      </c>
      <c r="T524" s="397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405" t="s">
        <v>216</v>
      </c>
      <c r="B525" s="401"/>
      <c r="C525" s="400">
        <f>SUM(G86,G257,G428)</f>
        <v>0</v>
      </c>
      <c r="D525" s="401"/>
      <c r="E525" s="396" t="str">
        <f>IF(ISERROR(C525/C530),"",C525/C530)</f>
        <v/>
      </c>
      <c r="F525" s="397"/>
      <c r="G525" s="411"/>
      <c r="H525" s="412"/>
      <c r="I525" s="398" t="s">
        <v>302</v>
      </c>
      <c r="J525" s="404"/>
      <c r="K525" s="403">
        <f t="shared" si="130"/>
        <v>0</v>
      </c>
      <c r="L525" s="402"/>
      <c r="M525" s="396" t="str">
        <f>IF(ISERROR(K525/K530),"",K525/K530)</f>
        <v/>
      </c>
      <c r="N525" s="397"/>
      <c r="O525" s="393" t="s">
        <v>261</v>
      </c>
      <c r="P525" s="393"/>
      <c r="Q525" s="394">
        <f t="shared" si="131"/>
        <v>0</v>
      </c>
      <c r="R525" s="395"/>
      <c r="S525" s="396" t="str">
        <f>IF(ISERROR(Q525/Q530),"",Q525/Q530)</f>
        <v/>
      </c>
      <c r="T525" s="397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405" t="s">
        <v>224</v>
      </c>
      <c r="B526" s="401"/>
      <c r="C526" s="400">
        <f>SUM(G121,G292,G463)</f>
        <v>0</v>
      </c>
      <c r="D526" s="401"/>
      <c r="E526" s="396" t="str">
        <f>IF(ISERROR(C526/C530),"",C526/C530)</f>
        <v/>
      </c>
      <c r="F526" s="397"/>
      <c r="G526" s="411"/>
      <c r="H526" s="412"/>
      <c r="I526" s="398" t="s">
        <v>303</v>
      </c>
      <c r="J526" s="404"/>
      <c r="K526" s="403">
        <f t="shared" si="130"/>
        <v>0</v>
      </c>
      <c r="L526" s="402"/>
      <c r="M526" s="396" t="str">
        <f>IF(ISERROR(K526/K530),"",K526/K530)</f>
        <v/>
      </c>
      <c r="N526" s="397"/>
      <c r="O526" s="393" t="s">
        <v>263</v>
      </c>
      <c r="P526" s="393"/>
      <c r="Q526" s="394">
        <f t="shared" si="131"/>
        <v>0</v>
      </c>
      <c r="R526" s="395"/>
      <c r="S526" s="396" t="str">
        <f>IF(ISERROR(Q526/Q530),"",Q526/Q530)</f>
        <v/>
      </c>
      <c r="T526" s="397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405" t="s">
        <v>231</v>
      </c>
      <c r="B527" s="401"/>
      <c r="C527" s="400">
        <f>SUM(G137,G308,G479)</f>
        <v>0</v>
      </c>
      <c r="D527" s="401"/>
      <c r="E527" s="396" t="str">
        <f>IF(ISERROR(C527/C530),"",C527/C530)</f>
        <v/>
      </c>
      <c r="F527" s="397"/>
      <c r="G527" s="411"/>
      <c r="H527" s="412"/>
      <c r="I527" s="398" t="s">
        <v>304</v>
      </c>
      <c r="J527" s="404"/>
      <c r="K527" s="403">
        <f t="shared" si="130"/>
        <v>0</v>
      </c>
      <c r="L527" s="402"/>
      <c r="M527" s="396" t="str">
        <f>IF(ISERROR(K527/K530),"",K527/K530)</f>
        <v/>
      </c>
      <c r="N527" s="397"/>
      <c r="O527" s="393" t="s">
        <v>305</v>
      </c>
      <c r="P527" s="393"/>
      <c r="Q527" s="394">
        <f t="shared" si="131"/>
        <v>0</v>
      </c>
      <c r="R527" s="395"/>
      <c r="S527" s="396" t="str">
        <f>IF(ISERROR(Q527/Q530),"",Q527/Q530)</f>
        <v/>
      </c>
      <c r="T527" s="397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405" t="s">
        <v>234</v>
      </c>
      <c r="B528" s="401"/>
      <c r="C528" s="400">
        <f>SUM(G148,G319,G490)</f>
        <v>0</v>
      </c>
      <c r="D528" s="401"/>
      <c r="E528" s="396" t="str">
        <f>IF(ISERROR(C528/C530),"",C528/C530)</f>
        <v/>
      </c>
      <c r="F528" s="397"/>
      <c r="G528" s="411"/>
      <c r="H528" s="412"/>
      <c r="I528" s="398" t="s">
        <v>306</v>
      </c>
      <c r="J528" s="404"/>
      <c r="K528" s="403">
        <f t="shared" si="130"/>
        <v>0</v>
      </c>
      <c r="L528" s="402"/>
      <c r="M528" s="396" t="str">
        <f>IF(ISERROR(K528/K530),"",K528/K530)</f>
        <v/>
      </c>
      <c r="N528" s="397"/>
      <c r="O528" s="393" t="s">
        <v>267</v>
      </c>
      <c r="P528" s="393"/>
      <c r="Q528" s="394">
        <f t="shared" si="131"/>
        <v>0</v>
      </c>
      <c r="R528" s="395"/>
      <c r="S528" s="396" t="str">
        <f>IF(ISERROR(Q528/Q530),"",Q528/Q530)</f>
        <v/>
      </c>
      <c r="T528" s="397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405" t="s">
        <v>244</v>
      </c>
      <c r="B529" s="401"/>
      <c r="C529" s="400">
        <f>SUM(G163,G334,G506)</f>
        <v>0</v>
      </c>
      <c r="D529" s="401"/>
      <c r="E529" s="396" t="str">
        <f>IF(ISERROR(C529/C530),"",C529/C530)</f>
        <v/>
      </c>
      <c r="F529" s="397"/>
      <c r="G529" s="411"/>
      <c r="H529" s="412"/>
      <c r="I529" s="398" t="s">
        <v>307</v>
      </c>
      <c r="J529" s="404"/>
      <c r="K529" s="403">
        <f t="shared" si="130"/>
        <v>0</v>
      </c>
      <c r="L529" s="402"/>
      <c r="M529" s="396" t="str">
        <f>IF(ISERROR(K529/K530),"",K529/K530)</f>
        <v/>
      </c>
      <c r="N529" s="397"/>
      <c r="O529" s="393" t="s">
        <v>272</v>
      </c>
      <c r="P529" s="393"/>
      <c r="Q529" s="394">
        <f t="shared" si="131"/>
        <v>0</v>
      </c>
      <c r="R529" s="395"/>
      <c r="S529" s="396" t="str">
        <f>IF(ISERROR(Q529/Q530),"",Q529/Q530)</f>
        <v/>
      </c>
      <c r="T529" s="397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400" t="s">
        <v>266</v>
      </c>
      <c r="B530" s="401"/>
      <c r="C530" s="400">
        <f>SUM(C524:C529)</f>
        <v>0</v>
      </c>
      <c r="D530" s="401"/>
      <c r="E530" s="396">
        <f>SUM(E524:F529)</f>
        <v>0</v>
      </c>
      <c r="F530" s="397"/>
      <c r="G530" s="413"/>
      <c r="H530" s="414"/>
      <c r="I530" s="400" t="s">
        <v>266</v>
      </c>
      <c r="J530" s="402"/>
      <c r="K530" s="403">
        <f>SUM(R173,U344,U516)</f>
        <v>0</v>
      </c>
      <c r="L530" s="402"/>
      <c r="M530" s="396"/>
      <c r="N530" s="397"/>
      <c r="O530" s="393" t="s">
        <v>266</v>
      </c>
      <c r="P530" s="393"/>
      <c r="Q530" s="394">
        <f>SUM(Q524:R529)</f>
        <v>0</v>
      </c>
      <c r="R530" s="395"/>
      <c r="S530" s="396">
        <f>SUM(S524:T529)</f>
        <v>0</v>
      </c>
      <c r="T530" s="397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168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398" t="s">
        <v>308</v>
      </c>
      <c r="B532" s="399"/>
      <c r="C532" s="366" t="s">
        <v>309</v>
      </c>
      <c r="D532" s="366" t="s">
        <v>310</v>
      </c>
      <c r="E532" s="366" t="s">
        <v>311</v>
      </c>
      <c r="F532" s="366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36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0" t="s">
        <v>322</v>
      </c>
      <c r="Q532" s="128" t="s">
        <v>323</v>
      </c>
      <c r="R532" s="108" t="s">
        <v>324</v>
      </c>
      <c r="S532" s="366" t="s">
        <v>325</v>
      </c>
      <c r="T532" s="366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389" t="s">
        <v>327</v>
      </c>
      <c r="B533" s="390"/>
      <c r="C533" s="105">
        <f>D533+E533+F533-G533-O533-P533</f>
        <v>0</v>
      </c>
      <c r="D533" s="105"/>
      <c r="E533" s="105"/>
      <c r="F533" s="10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67" t="str">
        <f t="array" ref="S533">IF(ISERROR(Q533/J533),"",Q533/J533)</f>
        <v/>
      </c>
      <c r="T533" s="367" t="str">
        <f t="array" ref="T533">IF(ISERROR((O533:P533)/C533),"",SUM(O533:P533)/C533)</f>
        <v/>
      </c>
      <c r="X533" s="115"/>
      <c r="Y533" s="115"/>
      <c r="Z533" s="156"/>
      <c r="AA533" s="156"/>
    </row>
    <row r="534" spans="1:27" ht="20.100000000000001" customHeight="1">
      <c r="A534" s="389" t="s">
        <v>328</v>
      </c>
      <c r="B534" s="390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67" t="str">
        <f t="array" ref="S534">IF(ISERROR(Q534/J534),"",Q534/J534)</f>
        <v/>
      </c>
      <c r="T534" s="367" t="str">
        <f t="array" ref="T534">IF(ISERROR((O534:P534)/C534),"",SUM(O534:P534)/C534)</f>
        <v/>
      </c>
      <c r="X534" s="115"/>
      <c r="Y534" s="115"/>
      <c r="Z534" s="156"/>
      <c r="AA534" s="156"/>
    </row>
    <row r="535" spans="1:27" ht="20.100000000000001" customHeight="1">
      <c r="A535" s="389" t="s">
        <v>329</v>
      </c>
      <c r="B535" s="390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67" t="str">
        <f t="array" ref="S535">IF(ISERROR(Q535/J535),"",Q535/J535)</f>
        <v/>
      </c>
      <c r="T535" s="367" t="str">
        <f t="array" ref="T535">IF(ISERROR((O535:P535)/C535),"",SUM(O535:P535)/C535)</f>
        <v/>
      </c>
      <c r="V535" s="175"/>
      <c r="X535" s="115"/>
      <c r="Y535" s="115"/>
      <c r="Z535" s="156"/>
      <c r="AA535" s="156"/>
    </row>
    <row r="536" spans="1:27" ht="20.100000000000001" customHeight="1">
      <c r="A536" s="391" t="s">
        <v>330</v>
      </c>
      <c r="B536" s="39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115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115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" zoomScaleNormal="100" workbookViewId="0">
      <selection activeCell="G13" sqref="G13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0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8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483" t="s">
        <v>23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9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0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443" t="s">
        <v>496</v>
      </c>
      <c r="B4" s="484" t="s">
        <v>25</v>
      </c>
      <c r="C4" s="484" t="s">
        <v>26</v>
      </c>
      <c r="D4" s="484" t="s">
        <v>27</v>
      </c>
      <c r="E4" s="487" t="s">
        <v>28</v>
      </c>
      <c r="F4" s="490" t="s">
        <v>29</v>
      </c>
      <c r="G4" s="493" t="s">
        <v>30</v>
      </c>
      <c r="H4" s="493"/>
      <c r="I4" s="484" t="s">
        <v>31</v>
      </c>
      <c r="J4" s="494" t="s">
        <v>32</v>
      </c>
      <c r="K4" s="505" t="s">
        <v>33</v>
      </c>
      <c r="L4" s="484" t="s">
        <v>34</v>
      </c>
      <c r="M4" s="508" t="s">
        <v>35</v>
      </c>
      <c r="N4" s="502" t="s">
        <v>36</v>
      </c>
      <c r="O4" s="493" t="s">
        <v>37</v>
      </c>
      <c r="P4" s="493"/>
      <c r="Q4" s="493"/>
      <c r="R4" s="493"/>
      <c r="S4" s="493"/>
      <c r="T4" s="493"/>
      <c r="U4" s="493"/>
      <c r="V4" s="510" t="s">
        <v>38</v>
      </c>
      <c r="W4" s="502" t="s">
        <v>39</v>
      </c>
      <c r="X4" s="493" t="s">
        <v>40</v>
      </c>
      <c r="Y4" s="493"/>
      <c r="Z4" s="493"/>
      <c r="AA4" s="49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444"/>
      <c r="B5" s="485"/>
      <c r="C5" s="485"/>
      <c r="D5" s="485"/>
      <c r="E5" s="488"/>
      <c r="F5" s="491"/>
      <c r="G5" s="493"/>
      <c r="H5" s="493"/>
      <c r="I5" s="485"/>
      <c r="J5" s="495"/>
      <c r="K5" s="506"/>
      <c r="L5" s="485"/>
      <c r="M5" s="509"/>
      <c r="N5" s="502"/>
      <c r="O5" s="493" t="s">
        <v>41</v>
      </c>
      <c r="P5" s="493" t="s">
        <v>42</v>
      </c>
      <c r="Q5" s="493" t="s">
        <v>43</v>
      </c>
      <c r="R5" s="503" t="s">
        <v>44</v>
      </c>
      <c r="S5" s="504" t="s">
        <v>45</v>
      </c>
      <c r="T5" s="493" t="s">
        <v>46</v>
      </c>
      <c r="U5" s="493" t="s">
        <v>47</v>
      </c>
      <c r="V5" s="510"/>
      <c r="W5" s="502"/>
      <c r="X5" s="493" t="s">
        <v>13</v>
      </c>
      <c r="Y5" s="493" t="s">
        <v>48</v>
      </c>
      <c r="Z5" s="493" t="s">
        <v>49</v>
      </c>
      <c r="AA5" s="49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445"/>
      <c r="B6" s="486"/>
      <c r="C6" s="486"/>
      <c r="D6" s="486"/>
      <c r="E6" s="489"/>
      <c r="F6" s="492"/>
      <c r="G6" s="315" t="s">
        <v>50</v>
      </c>
      <c r="H6" s="315" t="s">
        <v>51</v>
      </c>
      <c r="I6" s="486"/>
      <c r="J6" s="496"/>
      <c r="K6" s="507"/>
      <c r="L6" s="486"/>
      <c r="M6" s="509"/>
      <c r="N6" s="502"/>
      <c r="O6" s="493"/>
      <c r="P6" s="493"/>
      <c r="Q6" s="493"/>
      <c r="R6" s="503"/>
      <c r="S6" s="504"/>
      <c r="T6" s="493"/>
      <c r="U6" s="493"/>
      <c r="V6" s="510"/>
      <c r="W6" s="502"/>
      <c r="X6" s="493"/>
      <c r="Y6" s="493"/>
      <c r="Z6" s="493"/>
      <c r="AA6" s="49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7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1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60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1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61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1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7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358</v>
      </c>
      <c r="H10" s="95">
        <f t="shared" si="0"/>
        <v>1800.74</v>
      </c>
      <c r="I10" s="93">
        <f>SUM('1:2'!I10)</f>
        <v>22</v>
      </c>
      <c r="J10" s="31">
        <f t="array" ref="J10">IF(ISERROR(G10/I10),"",G10/I10)</f>
        <v>16.272727272727273</v>
      </c>
      <c r="K10" s="35">
        <f t="array" ref="K10">IF(ISERROR(G10/L10),"",G10/L10)</f>
        <v>18.842105263157894</v>
      </c>
      <c r="L10" s="87">
        <v>19</v>
      </c>
      <c r="M10" s="36">
        <f t="shared" si="1"/>
        <v>3.1578947368421062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1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7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305</v>
      </c>
      <c r="H11" s="95">
        <f t="shared" si="0"/>
        <v>1534.15</v>
      </c>
      <c r="I11" s="93">
        <f>SUM('1:2'!I11)</f>
        <v>16</v>
      </c>
      <c r="J11" s="31">
        <f t="array" ref="J11">IF(ISERROR(G11/I11),"",G11/I11)</f>
        <v>19.0625</v>
      </c>
      <c r="K11" s="35">
        <f t="array" ref="K11">IF(ISERROR(G11/L11),"",G11/L11)</f>
        <v>15.25</v>
      </c>
      <c r="L11" s="87">
        <v>20</v>
      </c>
      <c r="M11" s="36">
        <f t="shared" si="1"/>
        <v>0.75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1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7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1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9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1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6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1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60">
        <v>30200006</v>
      </c>
      <c r="B15" s="234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1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6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0</v>
      </c>
      <c r="H16" s="95">
        <f t="shared" si="0"/>
        <v>0</v>
      </c>
      <c r="I16" s="93">
        <f>SUM('1:2'!I16)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1">
        <f t="shared" si="2"/>
        <v>0</v>
      </c>
      <c r="W16" s="33" t="str">
        <f t="shared" si="3"/>
        <v/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62">
        <v>30100063</v>
      </c>
      <c r="B17" s="188" t="s">
        <v>191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1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6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1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6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0</v>
      </c>
      <c r="H19" s="95">
        <f t="shared" si="0"/>
        <v>0</v>
      </c>
      <c r="I19" s="93">
        <f>SUM('1:2'!I19)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4"/>
        <v>0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1">
        <f t="shared" si="2"/>
        <v>0</v>
      </c>
      <c r="W19" s="33" t="str">
        <f>IF(ISERROR(V19/G19),"",V19/G19)</f>
        <v/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6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0</v>
      </c>
      <c r="H20" s="95">
        <f t="shared" si="0"/>
        <v>0</v>
      </c>
      <c r="I20" s="93">
        <f>SUM('1:2'!I20)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1">
        <f t="shared" si="2"/>
        <v>0</v>
      </c>
      <c r="W20" s="33" t="str">
        <f>IF(ISERROR(V20/G20),"",V20/G20)</f>
        <v/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6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0</v>
      </c>
      <c r="H21" s="95">
        <f t="shared" si="0"/>
        <v>0</v>
      </c>
      <c r="I21" s="93">
        <f>SUM('1:2'!I21)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1">
        <f t="shared" si="2"/>
        <v>0</v>
      </c>
      <c r="W21" s="33" t="str">
        <f>IF(ISERROR(V21/G21),"",V21/G21)</f>
        <v/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60">
        <v>30100003</v>
      </c>
      <c r="B22" s="64" t="s">
        <v>161</v>
      </c>
      <c r="C22" s="315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1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60">
        <v>30100004</v>
      </c>
      <c r="B23" s="64" t="s">
        <v>161</v>
      </c>
      <c r="C23" s="315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1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60">
        <v>30100006</v>
      </c>
      <c r="B24" s="64" t="s">
        <v>161</v>
      </c>
      <c r="C24" s="315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1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60">
        <v>30100005</v>
      </c>
      <c r="B25" s="64" t="s">
        <v>161</v>
      </c>
      <c r="C25" s="315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1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6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1">
        <f t="shared" si="2"/>
        <v>0</v>
      </c>
      <c r="W26" s="33" t="str">
        <f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>D27*G27</f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1">
        <f t="shared" si="2"/>
        <v>0</v>
      </c>
      <c r="W27" s="33" t="str">
        <f>IF(ISERROR(V27/G27),"",V27/G27)</f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497" t="s">
        <v>70</v>
      </c>
      <c r="B28" s="498"/>
      <c r="C28" s="31" t="s">
        <v>71</v>
      </c>
      <c r="D28" s="30"/>
      <c r="E28" s="30"/>
      <c r="F28" s="30"/>
      <c r="G28" s="94">
        <f>SUM(G7:G27)</f>
        <v>663</v>
      </c>
      <c r="H28" s="30">
        <f>SUM(H7:H27)</f>
        <v>3334.8900000000003</v>
      </c>
      <c r="I28" s="30">
        <f>SUM(I7:I27)</f>
        <v>38</v>
      </c>
      <c r="J28" s="31">
        <f t="array" ref="J28">IF(ISERROR(G28/I28),"",G28/I28)</f>
        <v>17.44736842105263</v>
      </c>
      <c r="K28" s="30">
        <f>SUM(K7:K27)</f>
        <v>34.09210526315789</v>
      </c>
      <c r="L28" s="98"/>
      <c r="M28" s="89">
        <f t="shared" ref="M28:AA28" si="5">SUM(M7:M27)</f>
        <v>3.9078947368421062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202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6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321">
        <f t="shared" ref="H29:H85" si="6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2">
        <f>SUM(X29:AA29)</f>
        <v>0</v>
      </c>
      <c r="W29" s="33" t="str">
        <f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60">
        <v>30100011</v>
      </c>
      <c r="B30" s="186" t="s">
        <v>425</v>
      </c>
      <c r="C30" s="183" t="s">
        <v>427</v>
      </c>
      <c r="D30" s="17">
        <v>5.03</v>
      </c>
      <c r="E30" s="17"/>
      <c r="F30" s="6"/>
      <c r="G30" s="93">
        <f>SUM('1:2'!G30)</f>
        <v>0</v>
      </c>
      <c r="H30" s="321">
        <f t="shared" si="6"/>
        <v>0</v>
      </c>
      <c r="I30" s="93">
        <f>SUM('1:2'!I30)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2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6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321">
        <f t="shared" si="6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2">
        <f>SUM(X31:AA31)</f>
        <v>0</v>
      </c>
      <c r="W31" s="33" t="str">
        <f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6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321">
        <f t="shared" si="6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>IF(ISERROR(I32-K32),"",I32-K32)</f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2">
        <f>SUM(X32:AA32)</f>
        <v>0</v>
      </c>
      <c r="W32" s="33" t="str">
        <f>IF(ISERROR(V32/G32),"",V32/G32)</f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6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289</v>
      </c>
      <c r="H33" s="321">
        <f t="shared" si="6"/>
        <v>1453.67</v>
      </c>
      <c r="I33" s="93">
        <f>SUM('1:2'!I33)</f>
        <v>2.5</v>
      </c>
      <c r="J33" s="31">
        <f t="array" ref="J33">IF(ISERROR(G33/I33),"",G33/I33)</f>
        <v>115.6</v>
      </c>
      <c r="K33" s="35">
        <f t="array" ref="K33">IF(ISERROR(G33/L33),"",G33/L33)</f>
        <v>5.5576923076923075</v>
      </c>
      <c r="L33" s="87">
        <v>52</v>
      </c>
      <c r="M33" s="36">
        <f>IF(ISERROR(I33-K33),"",I33-K33)</f>
        <v>-3.0576923076923075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2">
        <f>SUM(X33:AA33)</f>
        <v>0</v>
      </c>
      <c r="W33" s="33">
        <f>IF(ISERROR(V33/G33),"",V33/G33)</f>
        <v>0</v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60">
        <v>30100016</v>
      </c>
      <c r="B34" s="312" t="s">
        <v>414</v>
      </c>
      <c r="C34" s="183" t="s">
        <v>415</v>
      </c>
      <c r="D34" s="17"/>
      <c r="E34" s="17"/>
      <c r="F34" s="6"/>
      <c r="G34" s="93">
        <f>SUM('1:2'!G34)</f>
        <v>0</v>
      </c>
      <c r="H34" s="321">
        <f t="shared" si="6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2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60">
        <v>30100017</v>
      </c>
      <c r="B35" s="312" t="s">
        <v>414</v>
      </c>
      <c r="C35" s="183" t="s">
        <v>416</v>
      </c>
      <c r="D35" s="17"/>
      <c r="E35" s="17"/>
      <c r="F35" s="6"/>
      <c r="G35" s="93">
        <f>SUM('1:2'!G35)</f>
        <v>0</v>
      </c>
      <c r="H35" s="321">
        <f t="shared" si="6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2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60">
        <v>30100015</v>
      </c>
      <c r="B36" s="312" t="s">
        <v>414</v>
      </c>
      <c r="C36" s="183" t="s">
        <v>61</v>
      </c>
      <c r="D36" s="17"/>
      <c r="E36" s="17"/>
      <c r="F36" s="6"/>
      <c r="G36" s="93">
        <f>SUM('1:2'!G36)</f>
        <v>0</v>
      </c>
      <c r="H36" s="321">
        <f t="shared" si="6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2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60">
        <v>30100027</v>
      </c>
      <c r="B37" s="232" t="s">
        <v>78</v>
      </c>
      <c r="C37" s="16" t="s">
        <v>53</v>
      </c>
      <c r="D37" s="17">
        <v>5.08</v>
      </c>
      <c r="E37" s="17"/>
      <c r="F37" s="6"/>
      <c r="G37" s="93">
        <f>SUM('1:2'!G37)</f>
        <v>0</v>
      </c>
      <c r="H37" s="321">
        <f t="shared" si="6"/>
        <v>0</v>
      </c>
      <c r="I37" s="93">
        <f>SUM('1:2'!I37)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7">IF(ISERROR(I37-K37),"",I37-K37)</f>
        <v>0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2">
        <f t="shared" ref="V37:V48" si="8">SUM(X37:AA37)</f>
        <v>0</v>
      </c>
      <c r="W37" s="33" t="str">
        <f t="shared" ref="W37:W48" si="9">IF(ISERROR(V37/G37),"",V37/G37)</f>
        <v/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60">
        <v>30100023</v>
      </c>
      <c r="B38" s="232" t="s">
        <v>78</v>
      </c>
      <c r="C38" s="16" t="s">
        <v>74</v>
      </c>
      <c r="D38" s="17">
        <v>5.08</v>
      </c>
      <c r="E38" s="17"/>
      <c r="F38" s="6"/>
      <c r="G38" s="93">
        <f>SUM('1:2'!G38)</f>
        <v>0</v>
      </c>
      <c r="H38" s="321">
        <f t="shared" si="6"/>
        <v>0</v>
      </c>
      <c r="I38" s="93">
        <f>SUM('1:2'!I38)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7"/>
        <v>0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2">
        <f t="shared" si="8"/>
        <v>0</v>
      </c>
      <c r="W38" s="33" t="str">
        <f t="shared" si="9"/>
        <v/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6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321">
        <f t="shared" si="6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2">
        <f t="shared" si="8"/>
        <v>0</v>
      </c>
      <c r="W39" s="33" t="str">
        <f t="shared" si="9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60">
        <v>30100022</v>
      </c>
      <c r="B40" s="232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321">
        <f t="shared" si="6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2">
        <f t="shared" si="8"/>
        <v>0</v>
      </c>
      <c r="W40" s="33" t="str">
        <f t="shared" si="9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6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321">
        <f t="shared" si="6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2">
        <f t="shared" si="8"/>
        <v>0</v>
      </c>
      <c r="W41" s="33" t="str">
        <f t="shared" si="9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6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321">
        <f t="shared" si="6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7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2">
        <f t="shared" si="8"/>
        <v>0</v>
      </c>
      <c r="W42" s="33" t="str">
        <f t="shared" si="9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6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321">
        <f t="shared" si="6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2">
        <f t="shared" si="8"/>
        <v>0</v>
      </c>
      <c r="W43" s="33" t="str">
        <f t="shared" si="9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6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321">
        <f t="shared" si="6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2">
        <f t="shared" si="8"/>
        <v>0</v>
      </c>
      <c r="W44" s="33" t="str">
        <f t="shared" si="9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6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0</v>
      </c>
      <c r="H45" s="321">
        <f t="shared" si="6"/>
        <v>0</v>
      </c>
      <c r="I45" s="93">
        <f>SUM('1:2'!I45)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2">
        <f t="shared" si="8"/>
        <v>0</v>
      </c>
      <c r="W45" s="33" t="str">
        <f t="shared" si="9"/>
        <v/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6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0</v>
      </c>
      <c r="H46" s="321">
        <f t="shared" si="6"/>
        <v>0</v>
      </c>
      <c r="I46" s="93">
        <f>SUM('1:2'!I46)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2">
        <f t="shared" si="8"/>
        <v>0</v>
      </c>
      <c r="W46" s="33" t="str">
        <f t="shared" si="9"/>
        <v/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6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321">
        <f t="shared" si="6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2">
        <f t="shared" si="8"/>
        <v>0</v>
      </c>
      <c r="W47" s="33" t="str">
        <f t="shared" si="9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6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0</v>
      </c>
      <c r="H48" s="321">
        <f t="shared" si="6"/>
        <v>0</v>
      </c>
      <c r="I48" s="93">
        <f>SUM('1:2'!I48)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2">
        <f t="shared" si="8"/>
        <v>0</v>
      </c>
      <c r="W48" s="33" t="str">
        <f t="shared" si="9"/>
        <v/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6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321">
        <f t="shared" si="6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2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6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321">
        <f t="shared" si="6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2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60">
        <v>30100021</v>
      </c>
      <c r="B51" s="186" t="s">
        <v>382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321">
        <f t="shared" si="6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2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60">
        <v>30100018</v>
      </c>
      <c r="B52" s="186" t="s">
        <v>382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321">
        <f t="shared" si="6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2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63">
        <v>30700007</v>
      </c>
      <c r="B53" s="186" t="s">
        <v>418</v>
      </c>
      <c r="C53" s="183" t="s">
        <v>364</v>
      </c>
      <c r="D53" s="17"/>
      <c r="E53" s="17"/>
      <c r="F53" s="6"/>
      <c r="G53" s="93">
        <f>SUM('1:2'!G53)</f>
        <v>0</v>
      </c>
      <c r="H53" s="321">
        <f t="shared" si="6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2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63">
        <v>30700006</v>
      </c>
      <c r="B54" s="186" t="s">
        <v>418</v>
      </c>
      <c r="C54" s="183" t="s">
        <v>365</v>
      </c>
      <c r="D54" s="17"/>
      <c r="E54" s="17"/>
      <c r="F54" s="6"/>
      <c r="G54" s="93">
        <f>SUM('1:2'!G54)</f>
        <v>0</v>
      </c>
      <c r="H54" s="321">
        <f t="shared" si="6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2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63">
        <v>30700008</v>
      </c>
      <c r="B55" s="186" t="s">
        <v>418</v>
      </c>
      <c r="C55" s="183" t="s">
        <v>366</v>
      </c>
      <c r="D55" s="17"/>
      <c r="E55" s="17"/>
      <c r="F55" s="6"/>
      <c r="G55" s="93">
        <f>SUM('1:2'!G55)</f>
        <v>0</v>
      </c>
      <c r="H55" s="321">
        <f t="shared" si="6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2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63">
        <v>30700009</v>
      </c>
      <c r="B56" s="186" t="s">
        <v>418</v>
      </c>
      <c r="C56" s="183" t="s">
        <v>367</v>
      </c>
      <c r="D56" s="17"/>
      <c r="E56" s="17"/>
      <c r="F56" s="6"/>
      <c r="G56" s="93">
        <f>SUM('1:2'!G56)</f>
        <v>0</v>
      </c>
      <c r="H56" s="321">
        <f t="shared" si="6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2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6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321">
        <f t="shared" si="6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7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2">
        <f t="shared" ref="V57:V66" si="10">SUM(X57:AA57)</f>
        <v>0</v>
      </c>
      <c r="W57" s="33" t="str">
        <f t="shared" ref="W57:W66" si="11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6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321">
        <f t="shared" si="6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2">
        <f t="shared" si="10"/>
        <v>0</v>
      </c>
      <c r="W58" s="33" t="str">
        <f t="shared" si="11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6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321">
        <f t="shared" si="6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2">
        <f t="shared" si="10"/>
        <v>0</v>
      </c>
      <c r="W59" s="33" t="str">
        <f t="shared" si="11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6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321">
        <f t="shared" si="6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2">
        <f t="shared" si="10"/>
        <v>0</v>
      </c>
      <c r="W60" s="33" t="str">
        <f t="shared" si="11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6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321">
        <f t="shared" si="6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2">
        <f t="shared" si="10"/>
        <v>0</v>
      </c>
      <c r="W61" s="33" t="str">
        <f t="shared" si="11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6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321">
        <f t="shared" si="6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2">
        <f t="shared" si="10"/>
        <v>0</v>
      </c>
      <c r="W62" s="33" t="str">
        <f t="shared" si="11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6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321">
        <f t="shared" si="6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2">
        <f t="shared" si="10"/>
        <v>0</v>
      </c>
      <c r="W63" s="33" t="str">
        <f t="shared" si="11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6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321">
        <f t="shared" si="6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2">
        <f t="shared" si="10"/>
        <v>0</v>
      </c>
      <c r="W64" s="33" t="str">
        <f t="shared" si="11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6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321">
        <f t="shared" si="6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2">
        <f t="shared" si="10"/>
        <v>0</v>
      </c>
      <c r="W65" s="33" t="str">
        <f t="shared" si="11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6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321">
        <f t="shared" si="6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2">
        <f t="shared" si="10"/>
        <v>0</v>
      </c>
      <c r="W66" s="33" t="str">
        <f t="shared" si="11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60">
        <v>30100043</v>
      </c>
      <c r="B67" s="62" t="s">
        <v>429</v>
      </c>
      <c r="C67" s="257" t="s">
        <v>447</v>
      </c>
      <c r="D67" s="17">
        <v>5.03</v>
      </c>
      <c r="E67" s="17"/>
      <c r="F67" s="6"/>
      <c r="G67" s="93">
        <f>SUM('1:2'!G67)</f>
        <v>0</v>
      </c>
      <c r="H67" s="321">
        <f t="shared" si="6"/>
        <v>0</v>
      </c>
      <c r="I67" s="93">
        <f>SUM('1:2'!I67)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2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60">
        <v>30100064</v>
      </c>
      <c r="B68" s="188" t="s">
        <v>397</v>
      </c>
      <c r="C68" s="183" t="s">
        <v>398</v>
      </c>
      <c r="D68" s="17">
        <v>5</v>
      </c>
      <c r="E68" s="17"/>
      <c r="F68" s="6"/>
      <c r="G68" s="93">
        <f>SUM('1:2'!G68)</f>
        <v>0</v>
      </c>
      <c r="H68" s="321">
        <f t="shared" si="6"/>
        <v>0</v>
      </c>
      <c r="I68" s="93">
        <f>SUM('1:2'!I68)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2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6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0</v>
      </c>
      <c r="H69" s="321">
        <f t="shared" si="6"/>
        <v>0</v>
      </c>
      <c r="I69" s="93">
        <f>SUM('1:2'!I69)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>IF(ISERROR(I69-K69),"",I69-K69)</f>
        <v>0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2">
        <f>SUM(X69:AA69)</f>
        <v>0</v>
      </c>
      <c r="W69" s="33" t="str">
        <f>IF(ISERROR(V69/G69),"",V69/G69)</f>
        <v/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6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321">
        <f t="shared" si="6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2">
        <f>SUM(X70:AA70)</f>
        <v>0</v>
      </c>
      <c r="W70" s="33" t="str">
        <f>IF(ISERROR(V70/G70),"",V70/G70)</f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60"/>
      <c r="B71" s="188" t="s">
        <v>360</v>
      </c>
      <c r="C71" s="183" t="s">
        <v>361</v>
      </c>
      <c r="D71" s="17"/>
      <c r="E71" s="17"/>
      <c r="F71" s="6"/>
      <c r="G71" s="93">
        <f>SUM('1:2'!G71)</f>
        <v>0</v>
      </c>
      <c r="H71" s="321">
        <f t="shared" si="6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2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6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321">
        <f t="shared" si="6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2">
        <f>SUM(X72:AA72)</f>
        <v>0</v>
      </c>
      <c r="W72" s="33" t="str">
        <f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6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321">
        <f t="shared" si="6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2">
        <f>SUM(X73:AA73)</f>
        <v>0</v>
      </c>
      <c r="W73" s="33" t="str">
        <f>IF(ISERROR(V73/G73),"",V73/G73)</f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6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321">
        <f t="shared" si="6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2">
        <f>SUM(X74:AA74)</f>
        <v>0</v>
      </c>
      <c r="W74" s="33" t="str">
        <f>IF(ISERROR(V74/G74),"",V74/G74)</f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60">
        <v>30100058</v>
      </c>
      <c r="B75" s="185" t="s">
        <v>215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321">
        <f t="shared" si="6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2">
        <f>SUM(X75:AA75)</f>
        <v>0</v>
      </c>
      <c r="W75" s="33" t="str">
        <f>IF(ISERROR(V75/G75),"",V75/G75)</f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62">
        <v>30600013</v>
      </c>
      <c r="B76" s="233" t="s">
        <v>377</v>
      </c>
      <c r="C76" s="183" t="s">
        <v>374</v>
      </c>
      <c r="D76" s="17"/>
      <c r="E76" s="17"/>
      <c r="F76" s="6"/>
      <c r="G76" s="93">
        <f>SUM('1:2'!G76)</f>
        <v>0</v>
      </c>
      <c r="H76" s="321">
        <f t="shared" si="6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2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62">
        <v>30600014</v>
      </c>
      <c r="B77" s="233" t="s">
        <v>377</v>
      </c>
      <c r="C77" s="183" t="s">
        <v>369</v>
      </c>
      <c r="D77" s="17"/>
      <c r="E77" s="17"/>
      <c r="F77" s="6"/>
      <c r="G77" s="93">
        <f>SUM('1:2'!G77)</f>
        <v>0</v>
      </c>
      <c r="H77" s="321">
        <f t="shared" si="6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2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62">
        <v>30600012</v>
      </c>
      <c r="B78" s="193" t="s">
        <v>377</v>
      </c>
      <c r="C78" s="183" t="s">
        <v>370</v>
      </c>
      <c r="D78" s="17"/>
      <c r="E78" s="17"/>
      <c r="F78" s="6"/>
      <c r="G78" s="93">
        <f>SUM('1:2'!G78)</f>
        <v>0</v>
      </c>
      <c r="H78" s="321">
        <f t="shared" si="6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2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62">
        <v>30600011</v>
      </c>
      <c r="B79" s="193" t="s">
        <v>377</v>
      </c>
      <c r="C79" s="183" t="s">
        <v>371</v>
      </c>
      <c r="D79" s="17"/>
      <c r="E79" s="17"/>
      <c r="F79" s="6"/>
      <c r="G79" s="93">
        <f>SUM('1:2'!G79)</f>
        <v>0</v>
      </c>
      <c r="H79" s="321">
        <f t="shared" si="6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2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62">
        <v>30300002</v>
      </c>
      <c r="B80" s="193" t="s">
        <v>407</v>
      </c>
      <c r="C80" s="183" t="s">
        <v>408</v>
      </c>
      <c r="D80" s="17"/>
      <c r="E80" s="17"/>
      <c r="F80" s="6"/>
      <c r="G80" s="93">
        <f>SUM('1:2'!G80)</f>
        <v>0</v>
      </c>
      <c r="H80" s="321">
        <f t="shared" si="6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2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62">
        <v>30300001</v>
      </c>
      <c r="B81" s="193" t="s">
        <v>407</v>
      </c>
      <c r="C81" s="183" t="s">
        <v>409</v>
      </c>
      <c r="D81" s="17"/>
      <c r="E81" s="17"/>
      <c r="F81" s="6"/>
      <c r="G81" s="93">
        <f>SUM('1:2'!G81)</f>
        <v>0</v>
      </c>
      <c r="H81" s="321">
        <f t="shared" si="6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2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62">
        <v>30300003</v>
      </c>
      <c r="B82" s="193" t="s">
        <v>407</v>
      </c>
      <c r="C82" s="183" t="s">
        <v>410</v>
      </c>
      <c r="D82" s="17"/>
      <c r="E82" s="17"/>
      <c r="F82" s="6"/>
      <c r="G82" s="93">
        <f>SUM('1:2'!G82)</f>
        <v>0</v>
      </c>
      <c r="H82" s="321">
        <f t="shared" si="6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2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62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321">
        <f t="shared" si="6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2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62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321">
        <f t="shared" si="6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2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6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321">
        <f t="shared" si="6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2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499" t="s">
        <v>86</v>
      </c>
      <c r="B86" s="499"/>
      <c r="C86" s="316" t="s">
        <v>71</v>
      </c>
      <c r="D86" s="20"/>
      <c r="E86" s="20"/>
      <c r="F86" s="32"/>
      <c r="G86" s="94">
        <f>SUM(G29:G85)</f>
        <v>289</v>
      </c>
      <c r="H86" s="30">
        <f>SUM(H29:H85)</f>
        <v>1453.67</v>
      </c>
      <c r="I86" s="30">
        <f>SUM(I29:I85)</f>
        <v>2.5</v>
      </c>
      <c r="J86" s="31">
        <f t="array" ref="J86">IF(ISERROR(G86/I86),"",G86/I86)</f>
        <v>115.6</v>
      </c>
      <c r="K86" s="30">
        <f>SUM(K29:K85)</f>
        <v>5.5576923076923075</v>
      </c>
      <c r="L86" s="98"/>
      <c r="M86" s="89">
        <f t="shared" ref="M86:V86" si="13">SUM(M29:M85)</f>
        <v>-3.0576923076923075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202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2">
        <f t="shared" ref="V87:V93" si="16">SUM(X87:AA87)</f>
        <v>0</v>
      </c>
      <c r="W87" s="33" t="str">
        <f t="shared" si="14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2">
        <f t="shared" si="16"/>
        <v>0</v>
      </c>
      <c r="W88" s="33" t="str">
        <f t="shared" si="14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2">
        <f t="shared" si="16"/>
        <v>0</v>
      </c>
      <c r="W89" s="33" t="str">
        <f t="shared" si="14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9">
        <v>30400014</v>
      </c>
      <c r="B90" s="211" t="s">
        <v>507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2">
        <f t="shared" si="16"/>
        <v>0</v>
      </c>
      <c r="W90" s="33" t="str">
        <f t="shared" si="14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9">
        <v>30400013</v>
      </c>
      <c r="B91" s="211" t="s">
        <v>468</v>
      </c>
      <c r="C91" s="16" t="s">
        <v>72</v>
      </c>
      <c r="D91" s="17">
        <v>5.03</v>
      </c>
      <c r="E91" s="17"/>
      <c r="F91" s="6"/>
      <c r="G91" s="93">
        <f>SUM('1:2'!G91)</f>
        <v>0</v>
      </c>
      <c r="H91" s="93">
        <f>SUM('1:2'!H91)</f>
        <v>0</v>
      </c>
      <c r="I91" s="93">
        <f>SUM('1:2'!I91)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2">
        <f t="shared" si="16"/>
        <v>0</v>
      </c>
      <c r="W91" s="33" t="str">
        <f t="shared" si="14"/>
        <v/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9">
        <v>30400016</v>
      </c>
      <c r="B92" s="211" t="s">
        <v>507</v>
      </c>
      <c r="C92" s="16" t="s">
        <v>60</v>
      </c>
      <c r="D92" s="17">
        <v>5.03</v>
      </c>
      <c r="E92" s="17"/>
      <c r="F92" s="6"/>
      <c r="G92" s="93">
        <f>SUM('1:2'!G92)</f>
        <v>0</v>
      </c>
      <c r="H92" s="93">
        <f>SUM('1:2'!H92)</f>
        <v>0</v>
      </c>
      <c r="I92" s="93">
        <f>SUM('1:2'!I92)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2">
        <f t="shared" si="16"/>
        <v>0</v>
      </c>
      <c r="W92" s="33" t="str">
        <f t="shared" si="14"/>
        <v/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9">
        <v>30400017</v>
      </c>
      <c r="B93" s="211" t="s">
        <v>507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2">
        <f t="shared" si="16"/>
        <v>0</v>
      </c>
      <c r="W93" s="33" t="str">
        <f t="shared" si="14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9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SUM('1:2'!G94)</f>
        <v>0</v>
      </c>
      <c r="H94" s="93">
        <f>SUM('1:2'!H94)</f>
        <v>0</v>
      </c>
      <c r="I94" s="93">
        <f>SUM('1:2'!I94)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3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6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3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6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3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6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3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64">
        <v>30600003</v>
      </c>
      <c r="B98" s="65" t="s">
        <v>162</v>
      </c>
      <c r="C98" s="191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3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64">
        <v>30400030</v>
      </c>
      <c r="B99" s="211" t="s">
        <v>220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2">
        <f t="shared" ref="V99:V106" si="18">SUM(X99:AA99)</f>
        <v>0</v>
      </c>
      <c r="W99" s="33" t="str">
        <f t="shared" ref="W99:W106" si="19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6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2">
        <f t="shared" si="18"/>
        <v>0</v>
      </c>
      <c r="W100" s="33" t="str">
        <f t="shared" si="19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6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2">
        <f t="shared" si="18"/>
        <v>0</v>
      </c>
      <c r="W101" s="33" t="str">
        <f t="shared" si="19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6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2">
        <f t="shared" si="18"/>
        <v>0</v>
      </c>
      <c r="W102" s="33" t="str">
        <f t="shared" si="19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6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2">
        <f t="shared" si="18"/>
        <v>0</v>
      </c>
      <c r="W103" s="33" t="str">
        <f t="shared" si="19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6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2">
        <f t="shared" si="18"/>
        <v>0</v>
      </c>
      <c r="W104" s="33" t="str">
        <f t="shared" si="19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6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2">
        <f t="shared" si="18"/>
        <v>0</v>
      </c>
      <c r="W105" s="33" t="str">
        <f t="shared" si="19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6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2">
        <f t="shared" si="18"/>
        <v>0</v>
      </c>
      <c r="W106" s="33" t="str">
        <f t="shared" si="19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9">
        <v>30400026</v>
      </c>
      <c r="B107" s="186" t="s">
        <v>393</v>
      </c>
      <c r="C107" s="183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2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9">
        <v>30400028</v>
      </c>
      <c r="B108" s="186" t="s">
        <v>393</v>
      </c>
      <c r="C108" s="183" t="s">
        <v>402</v>
      </c>
      <c r="D108" s="17">
        <v>5</v>
      </c>
      <c r="E108" s="17"/>
      <c r="F108" s="6"/>
      <c r="G108" s="93">
        <f>SUM('1:2'!G108)</f>
        <v>61</v>
      </c>
      <c r="H108" s="93">
        <f>SUM('1:2'!H108)</f>
        <v>305</v>
      </c>
      <c r="I108" s="93">
        <f>SUM('1:2'!I108)</f>
        <v>2.5</v>
      </c>
      <c r="J108" s="31"/>
      <c r="K108" s="35">
        <f t="array" ref="K108">IF(ISERROR(G108/L108),"",G108/L108)</f>
        <v>12.2</v>
      </c>
      <c r="L108" s="87">
        <v>5</v>
      </c>
      <c r="M108" s="36">
        <f t="shared" si="17"/>
        <v>-9.6999999999999993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2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9">
        <v>30400027</v>
      </c>
      <c r="B109" s="186" t="s">
        <v>404</v>
      </c>
      <c r="C109" s="183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2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9"/>
      <c r="B110" s="186" t="s">
        <v>486</v>
      </c>
      <c r="C110" s="183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2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2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2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9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2">
        <f>SUM(X113:AA113)</f>
        <v>0</v>
      </c>
      <c r="W113" s="33" t="str">
        <f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9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2">
        <f>SUM(X114:AA114)</f>
        <v>0</v>
      </c>
      <c r="W114" s="33" t="str">
        <f>IF(ISERROR(V114/G114),"",V114/G114)</f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9">
        <v>30400004</v>
      </c>
      <c r="B115" s="211" t="s">
        <v>419</v>
      </c>
      <c r="C115" s="183" t="s">
        <v>73</v>
      </c>
      <c r="D115" s="17"/>
      <c r="E115" s="17"/>
      <c r="F115" s="6"/>
      <c r="G115" s="93">
        <f>SUM('1:2'!G115)</f>
        <v>73</v>
      </c>
      <c r="H115" s="93">
        <f>SUM('1:2'!H115)</f>
        <v>365</v>
      </c>
      <c r="I115" s="93">
        <f>SUM('1:2'!I115)</f>
        <v>1.5</v>
      </c>
      <c r="J115" s="31"/>
      <c r="K115" s="35">
        <f t="array" ref="K115">IF(ISERROR(G115/L115),"",G115/L115)</f>
        <v>3.0416666666666665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2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9">
        <v>30400003</v>
      </c>
      <c r="B116" s="211" t="s">
        <v>419</v>
      </c>
      <c r="C116" s="183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2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9">
        <v>30400005</v>
      </c>
      <c r="B117" s="211" t="s">
        <v>419</v>
      </c>
      <c r="C117" s="183" t="s">
        <v>422</v>
      </c>
      <c r="D117" s="17"/>
      <c r="E117" s="17"/>
      <c r="F117" s="6"/>
      <c r="G117" s="93">
        <f>SUM('1:2'!G117)</f>
        <v>0</v>
      </c>
      <c r="H117" s="93">
        <f>SUM('1:2'!H117)</f>
        <v>0</v>
      </c>
      <c r="I117" s="93">
        <f>SUM('1:2'!I117)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2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2">
        <f>SUM(X118:AA118)</f>
        <v>0</v>
      </c>
      <c r="W118" s="33" t="str">
        <f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2">
        <f>SUM(X119:AA119)</f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321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2">
        <f>SUM(X120:AA120)</f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00" t="s">
        <v>92</v>
      </c>
      <c r="B121" s="501"/>
      <c r="C121" s="316" t="s">
        <v>71</v>
      </c>
      <c r="D121" s="20"/>
      <c r="E121" s="20"/>
      <c r="F121" s="32"/>
      <c r="G121" s="99">
        <f>SUM(G87:G120)</f>
        <v>134</v>
      </c>
      <c r="H121" s="30">
        <f>SUM(H87:H120)</f>
        <v>670</v>
      </c>
      <c r="I121" s="30">
        <f>SUM(I87:I120)</f>
        <v>4</v>
      </c>
      <c r="J121" s="31">
        <f t="array" ref="J121">IF(ISERROR(G121/I121),"",G121/I121)</f>
        <v>33.5</v>
      </c>
      <c r="K121" s="30">
        <f>SUM(K87:K120)</f>
        <v>15.241666666666665</v>
      </c>
      <c r="L121" s="98"/>
      <c r="M121" s="89">
        <f t="shared" ref="M121:V121" si="20">SUM(M87:M120)</f>
        <v>-9.6999999999999993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202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248</v>
      </c>
      <c r="H122" s="93">
        <f>SUM('1:2'!H122)</f>
        <v>1247.44</v>
      </c>
      <c r="I122" s="93">
        <f>SUM('1:2'!I122)</f>
        <v>9</v>
      </c>
      <c r="J122" s="31">
        <f t="array" ref="J122">IF(ISERROR(G122/I122),"",G122/I122)</f>
        <v>27.555555555555557</v>
      </c>
      <c r="K122" s="35">
        <f t="array" ref="K122">IF(ISERROR(G122/L122),"",G122/L122)</f>
        <v>9.92</v>
      </c>
      <c r="L122" s="87">
        <v>25</v>
      </c>
      <c r="M122" s="36">
        <f t="shared" ref="M122:M136" si="22">IF(ISERROR(I122-K122),"",I122-K122)</f>
        <v>-0.91999999999999993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2">
        <f t="shared" ref="V122:V136" si="23">SUM(X122:AA122)</f>
        <v>0</v>
      </c>
      <c r="W122" s="33">
        <f t="shared" si="21"/>
        <v>0</v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251</v>
      </c>
      <c r="H123" s="93">
        <f>SUM('1:2'!H123)</f>
        <v>1262.53</v>
      </c>
      <c r="I123" s="93">
        <f>SUM('1:2'!I123)</f>
        <v>7</v>
      </c>
      <c r="J123" s="31">
        <f t="array" ref="J123">IF(ISERROR(G123/I123),"",G123/I123)</f>
        <v>35.857142857142854</v>
      </c>
      <c r="K123" s="35">
        <f t="array" ref="K123">IF(ISERROR(G123/L123),"",G123/L123)</f>
        <v>10.039999999999999</v>
      </c>
      <c r="L123" s="87">
        <v>25</v>
      </c>
      <c r="M123" s="36">
        <f t="shared" si="22"/>
        <v>-3.0399999999999991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2">
        <f t="shared" si="23"/>
        <v>0</v>
      </c>
      <c r="W123" s="33">
        <f t="shared" si="21"/>
        <v>0</v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431</v>
      </c>
      <c r="H124" s="93">
        <f>SUM('1:2'!H124)</f>
        <v>2172.2400000000002</v>
      </c>
      <c r="I124" s="93">
        <f>SUM('1:2'!I124)</f>
        <v>22.5</v>
      </c>
      <c r="J124" s="31">
        <f t="array" ref="J124">IF(ISERROR(G124/I124),"",G124/I124)</f>
        <v>19.155555555555555</v>
      </c>
      <c r="K124" s="35">
        <f t="array" ref="K124">IF(ISERROR(G124/L124),"",G124/L124)</f>
        <v>21.55</v>
      </c>
      <c r="L124" s="87">
        <v>20</v>
      </c>
      <c r="M124" s="36">
        <f t="shared" si="22"/>
        <v>0.94999999999999929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2">
        <f t="shared" si="23"/>
        <v>0</v>
      </c>
      <c r="W124" s="33">
        <f t="shared" si="21"/>
        <v>0</v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9"/>
      <c r="B125" s="185" t="s">
        <v>227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2">
        <f t="shared" si="23"/>
        <v>0</v>
      </c>
      <c r="W125" s="33" t="str">
        <f t="shared" si="21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9">
        <v>30100054</v>
      </c>
      <c r="B126" s="63" t="s">
        <v>95</v>
      </c>
      <c r="C126" s="322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2">
        <f t="shared" si="23"/>
        <v>0</v>
      </c>
      <c r="W126" s="33" t="str">
        <f t="shared" si="21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2">
        <f t="shared" si="23"/>
        <v>0</v>
      </c>
      <c r="W127" s="33" t="str">
        <f t="shared" si="21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2">
        <f t="shared" si="23"/>
        <v>0</v>
      </c>
      <c r="W128" s="33" t="str">
        <f t="shared" si="21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9"/>
      <c r="B129" s="63" t="s">
        <v>95</v>
      </c>
      <c r="C129" s="322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2">
        <f t="shared" si="23"/>
        <v>0</v>
      </c>
      <c r="W129" s="33" t="str">
        <f t="shared" si="21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9">
        <v>30101067</v>
      </c>
      <c r="B130" s="185" t="s">
        <v>229</v>
      </c>
      <c r="C130" s="322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2">
        <f t="shared" si="23"/>
        <v>0</v>
      </c>
      <c r="W130" s="33" t="str">
        <f t="shared" si="21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9">
        <v>30101068</v>
      </c>
      <c r="B131" s="63" t="s">
        <v>97</v>
      </c>
      <c r="C131" s="322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2">
        <f t="shared" si="23"/>
        <v>0</v>
      </c>
      <c r="W131" s="33" t="str">
        <f t="shared" si="21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9">
        <v>30101069</v>
      </c>
      <c r="B132" s="63" t="s">
        <v>97</v>
      </c>
      <c r="C132" s="322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2">
        <f t="shared" si="23"/>
        <v>0</v>
      </c>
      <c r="W132" s="33" t="str">
        <f t="shared" si="21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9">
        <v>30101070</v>
      </c>
      <c r="B133" s="63" t="s">
        <v>97</v>
      </c>
      <c r="C133" s="322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2">
        <f t="shared" si="23"/>
        <v>0</v>
      </c>
      <c r="W133" s="33" t="str">
        <f t="shared" si="21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9">
        <v>30101071</v>
      </c>
      <c r="B134" s="63" t="s">
        <v>97</v>
      </c>
      <c r="C134" s="322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2">
        <f t="shared" si="23"/>
        <v>0</v>
      </c>
      <c r="W134" s="33" t="str">
        <f t="shared" si="21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6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0</v>
      </c>
      <c r="H135" s="93">
        <f>SUM('1:2'!H135)</f>
        <v>0</v>
      </c>
      <c r="I135" s="93">
        <f>SUM('1:2'!I135)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2">
        <f t="shared" si="23"/>
        <v>0</v>
      </c>
      <c r="W135" s="33" t="str">
        <f t="shared" si="21"/>
        <v/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6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0</v>
      </c>
      <c r="H136" s="93">
        <f>SUM('1:2'!H136)</f>
        <v>0</v>
      </c>
      <c r="I136" s="93">
        <f>SUM('1:2'!I136)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2">
        <f t="shared" si="23"/>
        <v>0</v>
      </c>
      <c r="W136" s="33" t="str">
        <f t="shared" si="21"/>
        <v/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00" t="s">
        <v>99</v>
      </c>
      <c r="B137" s="501"/>
      <c r="C137" s="316" t="s">
        <v>71</v>
      </c>
      <c r="D137" s="20"/>
      <c r="E137" s="20"/>
      <c r="F137" s="32"/>
      <c r="G137" s="99">
        <f>SUM(G122:G136)</f>
        <v>930</v>
      </c>
      <c r="H137" s="30">
        <f>SUM(H122:H136)</f>
        <v>4682.2100000000009</v>
      </c>
      <c r="I137" s="30">
        <f>SUM(I122:I136)</f>
        <v>38.5</v>
      </c>
      <c r="J137" s="31">
        <f t="array" ref="J137">IF(ISERROR(G137/I137),"",G137/I137)</f>
        <v>24.155844155844157</v>
      </c>
      <c r="K137" s="30">
        <f>SUM(K122:K136)</f>
        <v>41.510000000000005</v>
      </c>
      <c r="L137" s="98"/>
      <c r="M137" s="89">
        <f>SUM(M122:M136)</f>
        <v>-3.01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4">
        <f>SUM(V122:V136)</f>
        <v>0</v>
      </c>
      <c r="W137" s="33">
        <f t="shared" si="21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6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2">
        <f>SUM(X138:AA138)</f>
        <v>0</v>
      </c>
      <c r="W138" s="33" t="str">
        <f t="shared" si="21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6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2">
        <f>SUM(X139:AA139)</f>
        <v>0</v>
      </c>
      <c r="W139" s="33" t="str">
        <f t="shared" si="21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6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2">
        <f>SUM(X140:AA140)</f>
        <v>0</v>
      </c>
      <c r="W140" s="33" t="str">
        <f t="shared" si="21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60"/>
      <c r="B141" s="188" t="s">
        <v>232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2">
        <f>SUM(X141:AA141)</f>
        <v>0</v>
      </c>
      <c r="W141" s="33" t="str">
        <f t="shared" si="21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6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2">
        <f>SUM(X142:AA142)</f>
        <v>0</v>
      </c>
      <c r="W142" s="33" t="str">
        <f t="shared" si="21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60">
        <v>30400019</v>
      </c>
      <c r="B143" s="188" t="s">
        <v>436</v>
      </c>
      <c r="C143" s="183" t="s">
        <v>438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>
        <f>SUM('1:2'!I143)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2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60">
        <v>30400020</v>
      </c>
      <c r="B144" s="188" t="s">
        <v>436</v>
      </c>
      <c r="C144" s="183" t="s">
        <v>510</v>
      </c>
      <c r="D144" s="17">
        <v>5.04</v>
      </c>
      <c r="E144" s="17"/>
      <c r="F144" s="6"/>
      <c r="G144" s="93"/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2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60">
        <v>30400021</v>
      </c>
      <c r="B145" s="188" t="s">
        <v>436</v>
      </c>
      <c r="C145" s="183" t="s">
        <v>511</v>
      </c>
      <c r="D145" s="17">
        <v>5.04</v>
      </c>
      <c r="E145" s="17"/>
      <c r="F145" s="6"/>
      <c r="G145" s="93"/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2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60">
        <v>30400018</v>
      </c>
      <c r="B146" s="188" t="s">
        <v>436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2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6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2">
        <f>SUM(X147:AA147)</f>
        <v>0</v>
      </c>
      <c r="W147" s="33" t="str">
        <f t="shared" ref="W147:W152" si="24">IF(ISERROR(V147/G147),"",V147/G147)</f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500" t="s">
        <v>102</v>
      </c>
      <c r="B148" s="501"/>
      <c r="C148" s="316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2">
        <f>SUM(V138:V147)</f>
        <v>0</v>
      </c>
      <c r="W148" s="33" t="str">
        <f t="shared" si="24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9">
        <v>30700013</v>
      </c>
      <c r="B149" s="64" t="s">
        <v>103</v>
      </c>
      <c r="C149" s="315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321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2">
        <f>SUM(X149:AA149)</f>
        <v>0</v>
      </c>
      <c r="W149" s="33" t="str">
        <f t="shared" si="24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9">
        <v>30700014</v>
      </c>
      <c r="B150" s="64" t="s">
        <v>0</v>
      </c>
      <c r="C150" s="315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2">
        <f>SUM(X150:AA150)</f>
        <v>0</v>
      </c>
      <c r="W150" s="33" t="str">
        <f t="shared" si="24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9">
        <v>30700016</v>
      </c>
      <c r="B151" s="64" t="s">
        <v>1</v>
      </c>
      <c r="C151" s="315"/>
      <c r="D151" s="17">
        <v>7.8</v>
      </c>
      <c r="E151" s="17"/>
      <c r="F151" s="6"/>
      <c r="G151" s="93">
        <f>SUM('1:2'!G151)</f>
        <v>0</v>
      </c>
      <c r="H151" s="93">
        <f>SUM('1:2'!H151)</f>
        <v>0</v>
      </c>
      <c r="I151" s="93">
        <f>SUM('1:2'!I151)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2">
        <f>SUM(X151:AA151)</f>
        <v>0</v>
      </c>
      <c r="W151" s="33" t="str">
        <f t="shared" si="24"/>
        <v/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9">
        <v>30700017</v>
      </c>
      <c r="B152" s="64" t="s">
        <v>2</v>
      </c>
      <c r="C152" s="315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2">
        <f>SUM(X152:AA152)</f>
        <v>0</v>
      </c>
      <c r="W152" s="33" t="str">
        <f t="shared" si="24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9">
        <v>30700001</v>
      </c>
      <c r="B153" s="187" t="s">
        <v>359</v>
      </c>
      <c r="C153" s="184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2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65"/>
      <c r="B154" s="248" t="s">
        <v>239</v>
      </c>
      <c r="C154" s="315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2">
        <f>SUM(X154:AA154)</f>
        <v>0</v>
      </c>
      <c r="W154" s="33" t="str">
        <f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65">
        <v>30700019</v>
      </c>
      <c r="B155" s="66" t="s">
        <v>104</v>
      </c>
      <c r="C155" s="315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2">
        <f>SUM(X155:AA155)</f>
        <v>0</v>
      </c>
      <c r="W155" s="33" t="str">
        <f>IF(ISERROR(V155/G155),"",V155/G155)</f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65">
        <v>30601015</v>
      </c>
      <c r="B156" s="248" t="s">
        <v>440</v>
      </c>
      <c r="C156" s="315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>
        <f>SUM('1:2'!I156)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2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65">
        <v>30101016</v>
      </c>
      <c r="B157" s="248" t="s">
        <v>440</v>
      </c>
      <c r="C157" s="315" t="s">
        <v>60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2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2">
        <f>SUM(X158:AA158)</f>
        <v>0</v>
      </c>
      <c r="W158" s="33" t="str">
        <f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2">
        <f>SUM(X159:AA159)</f>
        <v>0</v>
      </c>
      <c r="W159" s="33" t="str">
        <f>IF(ISERROR(V159/G159),"",V159/G159)</f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9">
        <v>30700015</v>
      </c>
      <c r="B160" s="317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2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9">
        <v>30700012</v>
      </c>
      <c r="B161" s="317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2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6">
        <v>30101063</v>
      </c>
      <c r="B162" s="225" t="s">
        <v>433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>
        <f>SUM('1:2'!I162)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2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00" t="s">
        <v>106</v>
      </c>
      <c r="B163" s="501"/>
      <c r="C163" s="316" t="s">
        <v>71</v>
      </c>
      <c r="D163" s="20"/>
      <c r="E163" s="20"/>
      <c r="F163" s="32"/>
      <c r="G163" s="94">
        <f>SUM(G149:G162)</f>
        <v>0</v>
      </c>
      <c r="H163" s="30">
        <f>SUM(H149:H162)</f>
        <v>0</v>
      </c>
      <c r="I163" s="30">
        <f>SUM(I149:I162)</f>
        <v>0</v>
      </c>
      <c r="J163" s="31" t="str">
        <f t="array" ref="J163">IF(ISERROR(G163/I163),"",G163/I163)</f>
        <v/>
      </c>
      <c r="K163" s="30">
        <f>SUM(K149:K159)</f>
        <v>0</v>
      </c>
      <c r="L163" s="98"/>
      <c r="M163" s="89">
        <f t="shared" ref="M163:V163" si="25">SUM(M149:M159)</f>
        <v>0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202">
        <f t="shared" si="25"/>
        <v>0</v>
      </c>
      <c r="W163" s="33" t="str">
        <f>IF(ISERROR(V163/G163),"",V163/G163)</f>
        <v/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511" t="s">
        <v>108</v>
      </c>
      <c r="B164" s="512"/>
      <c r="C164" s="512"/>
      <c r="D164" s="512"/>
      <c r="E164" s="512"/>
      <c r="F164" s="513"/>
      <c r="G164" s="189">
        <f>SUM(G28,G86,G121,G137,G148,G163)</f>
        <v>2016</v>
      </c>
      <c r="H164" s="189">
        <f>SUM(H28,H86,H121,H137,H148,H163)</f>
        <v>10140.77</v>
      </c>
      <c r="I164" s="189">
        <f>SUM(I28,I86,I121,I137,I148,I163)</f>
        <v>83</v>
      </c>
      <c r="J164" s="52">
        <f t="array" ref="J164">IF(ISERROR(G164/I164),"",G164/I164)</f>
        <v>24.289156626506024</v>
      </c>
      <c r="K164" s="189">
        <f>SUM(K28,K86,K121,K137,K148,K163)</f>
        <v>96.401464237516876</v>
      </c>
      <c r="L164" s="52">
        <f>IF(ISERROR(G164/K164),"",G164/K164)</f>
        <v>20.912545426000143</v>
      </c>
      <c r="M164" s="189">
        <f t="shared" ref="M164:AA164" si="26">SUM(M28,M86,M121,M137,M148,M163)</f>
        <v>-11.859797570850199</v>
      </c>
      <c r="N164" s="189">
        <f t="shared" si="26"/>
        <v>0</v>
      </c>
      <c r="O164" s="189">
        <f t="shared" si="26"/>
        <v>0</v>
      </c>
      <c r="P164" s="189">
        <f t="shared" si="26"/>
        <v>0</v>
      </c>
      <c r="Q164" s="189">
        <f t="shared" si="26"/>
        <v>0</v>
      </c>
      <c r="R164" s="189">
        <f t="shared" si="26"/>
        <v>0</v>
      </c>
      <c r="S164" s="189">
        <f t="shared" si="26"/>
        <v>0</v>
      </c>
      <c r="T164" s="189">
        <f t="shared" si="26"/>
        <v>0</v>
      </c>
      <c r="U164" s="189">
        <f t="shared" si="26"/>
        <v>0</v>
      </c>
      <c r="V164" s="189">
        <f t="shared" si="26"/>
        <v>0</v>
      </c>
      <c r="W164" s="189">
        <f t="shared" si="26"/>
        <v>0</v>
      </c>
      <c r="X164" s="189">
        <f t="shared" si="26"/>
        <v>0</v>
      </c>
      <c r="Y164" s="189">
        <f t="shared" si="26"/>
        <v>0</v>
      </c>
      <c r="Z164" s="189">
        <f t="shared" si="26"/>
        <v>0</v>
      </c>
      <c r="AA164" s="189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432" t="s">
        <v>497</v>
      </c>
      <c r="B165" s="319" t="s">
        <v>110</v>
      </c>
      <c r="C165" s="514" t="s">
        <v>111</v>
      </c>
      <c r="D165" s="514"/>
      <c r="E165" s="493" t="s">
        <v>112</v>
      </c>
      <c r="F165" s="493"/>
      <c r="G165" s="504" t="s">
        <v>113</v>
      </c>
      <c r="H165" s="504"/>
      <c r="I165" s="493" t="s">
        <v>114</v>
      </c>
      <c r="J165" s="493"/>
      <c r="K165" s="493" t="s">
        <v>36</v>
      </c>
      <c r="L165" s="493"/>
      <c r="M165" s="493" t="s">
        <v>115</v>
      </c>
      <c r="N165" s="493"/>
      <c r="O165" s="493" t="s">
        <v>116</v>
      </c>
      <c r="P165" s="504" t="s">
        <v>117</v>
      </c>
      <c r="Q165" s="504"/>
      <c r="R165" s="504" t="s">
        <v>36</v>
      </c>
      <c r="S165" s="504"/>
      <c r="T165" s="504" t="s">
        <v>118</v>
      </c>
      <c r="U165" s="504"/>
      <c r="V165" s="504" t="s">
        <v>119</v>
      </c>
      <c r="W165" s="504"/>
      <c r="X165" s="504" t="s">
        <v>36</v>
      </c>
      <c r="Y165" s="504"/>
      <c r="Z165" s="504" t="s">
        <v>118</v>
      </c>
      <c r="AA165" s="504"/>
      <c r="AE165" s="14"/>
      <c r="AF165" s="14"/>
      <c r="AG165" s="3"/>
      <c r="AH165" s="32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433"/>
      <c r="B166" s="319" t="s">
        <v>120</v>
      </c>
      <c r="C166" s="515">
        <f>SUM('1:2'!C166)</f>
        <v>2</v>
      </c>
      <c r="D166" s="516"/>
      <c r="E166" s="517">
        <f>D166*11</f>
        <v>0</v>
      </c>
      <c r="F166" s="517"/>
      <c r="G166" s="515">
        <f>SUM('1:2'!G166)</f>
        <v>2</v>
      </c>
      <c r="H166" s="516"/>
      <c r="I166" s="493">
        <f>G166*11</f>
        <v>22</v>
      </c>
      <c r="J166" s="493"/>
      <c r="K166" s="493">
        <f>E166-I166</f>
        <v>-22</v>
      </c>
      <c r="L166" s="493"/>
      <c r="M166" s="518" t="str">
        <f>IF(ISERROR(K166/E166),"",K166/E166)</f>
        <v/>
      </c>
      <c r="N166" s="518"/>
      <c r="O166" s="493"/>
      <c r="P166" s="504" t="s">
        <v>70</v>
      </c>
      <c r="Q166" s="504"/>
      <c r="R166" s="519">
        <f>SUM(O28:U28)</f>
        <v>0</v>
      </c>
      <c r="S166" s="519"/>
      <c r="T166" s="520" t="str">
        <f t="array" ref="T166">IF(ISERROR(R166/R173),"",R166/R173)</f>
        <v/>
      </c>
      <c r="U166" s="520"/>
      <c r="V166" s="504" t="s">
        <v>41</v>
      </c>
      <c r="W166" s="504"/>
      <c r="X166" s="519">
        <f>SUM(P27,P85,P120,P136,P147,P161)</f>
        <v>0</v>
      </c>
      <c r="Y166" s="519"/>
      <c r="Z166" s="520" t="str">
        <f t="array" ref="Z166">IF(ISERROR(X166/X173),"",X166/X173)</f>
        <v/>
      </c>
      <c r="AA166" s="520"/>
      <c r="AE166" s="14"/>
      <c r="AF166" s="14"/>
      <c r="AG166" s="3"/>
      <c r="AH166" s="32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33"/>
      <c r="B167" s="319" t="s">
        <v>121</v>
      </c>
      <c r="C167" s="515">
        <f>SUM('1:2'!C167)</f>
        <v>2</v>
      </c>
      <c r="D167" s="516"/>
      <c r="E167" s="517">
        <f>D167*11</f>
        <v>0</v>
      </c>
      <c r="F167" s="517"/>
      <c r="G167" s="515">
        <f>SUM('1:2'!G167)</f>
        <v>2</v>
      </c>
      <c r="H167" s="516"/>
      <c r="I167" s="493">
        <f>G167*11</f>
        <v>22</v>
      </c>
      <c r="J167" s="493"/>
      <c r="K167" s="493">
        <f>E167-I167</f>
        <v>-22</v>
      </c>
      <c r="L167" s="493"/>
      <c r="M167" s="518" t="str">
        <f>IF(ISERROR(K167/E167),"",K167/E167)</f>
        <v/>
      </c>
      <c r="N167" s="518"/>
      <c r="O167" s="493"/>
      <c r="P167" s="504" t="s">
        <v>86</v>
      </c>
      <c r="Q167" s="504"/>
      <c r="R167" s="519">
        <f>SUM(O86:U86)</f>
        <v>0</v>
      </c>
      <c r="S167" s="519"/>
      <c r="T167" s="520" t="str">
        <f>IF(ISERROR(R167/R173),"",R167/R173)</f>
        <v/>
      </c>
      <c r="U167" s="520"/>
      <c r="V167" s="504" t="s">
        <v>42</v>
      </c>
      <c r="W167" s="504"/>
      <c r="X167" s="519">
        <f>SUM(P28,P86,P121,P137,P148,P163)</f>
        <v>0</v>
      </c>
      <c r="Y167" s="519"/>
      <c r="Z167" s="520" t="str">
        <f>IF(ISERROR(X167/X173),"",X167/X173)</f>
        <v/>
      </c>
      <c r="AA167" s="520"/>
      <c r="AE167" s="14"/>
      <c r="AF167" s="14"/>
      <c r="AG167" s="3"/>
      <c r="AH167" s="32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33"/>
      <c r="B168" s="319" t="s">
        <v>122</v>
      </c>
      <c r="C168" s="515">
        <f>SUM('1:2'!C168)</f>
        <v>2</v>
      </c>
      <c r="D168" s="516"/>
      <c r="E168" s="517">
        <f>D168*11</f>
        <v>0</v>
      </c>
      <c r="F168" s="517"/>
      <c r="G168" s="515">
        <f>SUM('1:2'!G168)</f>
        <v>2</v>
      </c>
      <c r="H168" s="516"/>
      <c r="I168" s="493">
        <f>G168*8</f>
        <v>16</v>
      </c>
      <c r="J168" s="493"/>
      <c r="K168" s="493">
        <f>E168-I168</f>
        <v>-16</v>
      </c>
      <c r="L168" s="493"/>
      <c r="M168" s="518" t="str">
        <f>IF(ISERROR(K168/E168),"",K168/E168)</f>
        <v/>
      </c>
      <c r="N168" s="518"/>
      <c r="O168" s="493"/>
      <c r="P168" s="504" t="s">
        <v>92</v>
      </c>
      <c r="Q168" s="504"/>
      <c r="R168" s="519">
        <f>SUM(O121:U121)</f>
        <v>0</v>
      </c>
      <c r="S168" s="519"/>
      <c r="T168" s="520" t="str">
        <f>IF(ISERROR(R168/R173),"",R168/R173)</f>
        <v/>
      </c>
      <c r="U168" s="520"/>
      <c r="V168" s="504" t="s">
        <v>43</v>
      </c>
      <c r="W168" s="504"/>
      <c r="X168" s="519">
        <f>SUM(P29,P87,P122,P138,P149,P164)</f>
        <v>0</v>
      </c>
      <c r="Y168" s="519"/>
      <c r="Z168" s="520" t="str">
        <f>IF(ISERROR(X168/X173),"",X168/X173)</f>
        <v/>
      </c>
      <c r="AA168" s="520"/>
      <c r="AE168" s="14"/>
      <c r="AF168" s="14"/>
      <c r="AG168" s="327"/>
      <c r="AH168" s="32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33"/>
      <c r="B169" s="319" t="s">
        <v>47</v>
      </c>
      <c r="C169" s="515">
        <f>SUM('1:2'!C169)</f>
        <v>2</v>
      </c>
      <c r="D169" s="516"/>
      <c r="E169" s="517">
        <f>D169*11</f>
        <v>0</v>
      </c>
      <c r="F169" s="517"/>
      <c r="G169" s="515">
        <f>SUM('1:2'!G169)</f>
        <v>2</v>
      </c>
      <c r="H169" s="516"/>
      <c r="I169" s="493">
        <f>G169*11</f>
        <v>22</v>
      </c>
      <c r="J169" s="493"/>
      <c r="K169" s="493">
        <f>E169-I169</f>
        <v>-22</v>
      </c>
      <c r="L169" s="493"/>
      <c r="M169" s="518" t="str">
        <f>IF(ISERROR(K169/E169),"",K169/E169)</f>
        <v/>
      </c>
      <c r="N169" s="518"/>
      <c r="O169" s="493"/>
      <c r="P169" s="504" t="s">
        <v>99</v>
      </c>
      <c r="Q169" s="504"/>
      <c r="R169" s="519">
        <f>SUM(O137:U137)</f>
        <v>0</v>
      </c>
      <c r="S169" s="519"/>
      <c r="T169" s="520" t="str">
        <f>IF(ISERROR(R169/R173),"",R169/R173)</f>
        <v/>
      </c>
      <c r="U169" s="520"/>
      <c r="V169" s="504" t="s">
        <v>44</v>
      </c>
      <c r="W169" s="504"/>
      <c r="X169" s="519">
        <f>SUM(P31,P88,P123,P139,P150,P165)</f>
        <v>0</v>
      </c>
      <c r="Y169" s="519"/>
      <c r="Z169" s="520" t="str">
        <f>IF(ISERROR(X169/X173),"",X169/X173)</f>
        <v/>
      </c>
      <c r="AA169" s="520"/>
      <c r="AE169" s="14"/>
      <c r="AF169" s="14"/>
      <c r="AG169" s="327"/>
      <c r="AH169" s="32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434"/>
      <c r="B170" s="319" t="s">
        <v>123</v>
      </c>
      <c r="C170" s="522">
        <f>SUM(C166:D169)</f>
        <v>8</v>
      </c>
      <c r="D170" s="493"/>
      <c r="E170" s="493">
        <f>SUM(F166:F169)</f>
        <v>0</v>
      </c>
      <c r="F170" s="493"/>
      <c r="G170" s="522">
        <f>SUM(G166:H169)</f>
        <v>8</v>
      </c>
      <c r="H170" s="493"/>
      <c r="I170" s="493">
        <f>SUM(I166:J169)</f>
        <v>82</v>
      </c>
      <c r="J170" s="493"/>
      <c r="K170" s="493">
        <f>SUM(K166:L169)</f>
        <v>-82</v>
      </c>
      <c r="L170" s="493"/>
      <c r="M170" s="518" t="str">
        <f>IF(ISERROR(K170/E170),"",K170/E170)</f>
        <v/>
      </c>
      <c r="N170" s="518"/>
      <c r="O170" s="493"/>
      <c r="P170" s="504" t="s">
        <v>102</v>
      </c>
      <c r="Q170" s="504"/>
      <c r="R170" s="519">
        <f>SUM(O148:U148)</f>
        <v>0</v>
      </c>
      <c r="S170" s="519"/>
      <c r="T170" s="520" t="str">
        <f>IF(ISERROR(R170/R173),"",R170/R173)</f>
        <v/>
      </c>
      <c r="U170" s="520"/>
      <c r="V170" s="504" t="s">
        <v>45</v>
      </c>
      <c r="W170" s="504"/>
      <c r="X170" s="519">
        <f>SUM(P32,P89,P124,P140,P151,P166)</f>
        <v>0</v>
      </c>
      <c r="Y170" s="519"/>
      <c r="Z170" s="520" t="str">
        <f>IF(ISERROR(X170/X173),"",X170/X173)</f>
        <v/>
      </c>
      <c r="AA170" s="520"/>
      <c r="AE170" s="14"/>
      <c r="AF170" s="14"/>
      <c r="AG170" s="327"/>
      <c r="AH170" s="32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24"/>
      <c r="AV170" s="324"/>
      <c r="AW170" s="324"/>
      <c r="AX170" s="324"/>
      <c r="AY170" s="324"/>
      <c r="AZ170" s="324"/>
      <c r="BA170" s="324"/>
    </row>
    <row r="171" spans="1:106" ht="17.25">
      <c r="A171" s="269" t="s">
        <v>498</v>
      </c>
      <c r="B171" s="319">
        <f>G164</f>
        <v>2016</v>
      </c>
      <c r="C171" s="519" t="s">
        <v>155</v>
      </c>
      <c r="D171" s="519"/>
      <c r="E171" s="504">
        <f>H164</f>
        <v>10140.77</v>
      </c>
      <c r="F171" s="504"/>
      <c r="G171" s="504" t="s">
        <v>34</v>
      </c>
      <c r="H171" s="504"/>
      <c r="I171" s="521">
        <f>L164</f>
        <v>20.912545426000143</v>
      </c>
      <c r="J171" s="521"/>
      <c r="K171" s="493" t="s">
        <v>32</v>
      </c>
      <c r="L171" s="493"/>
      <c r="M171" s="521">
        <f>J164</f>
        <v>24.289156626506024</v>
      </c>
      <c r="N171" s="521"/>
      <c r="O171" s="493"/>
      <c r="P171" s="504" t="s">
        <v>106</v>
      </c>
      <c r="Q171" s="504"/>
      <c r="R171" s="519">
        <f>SUM(O163:U163)</f>
        <v>0</v>
      </c>
      <c r="S171" s="519"/>
      <c r="T171" s="520" t="str">
        <f>IF(ISERROR(R171/R173),"",R171/R173)</f>
        <v/>
      </c>
      <c r="U171" s="520"/>
      <c r="V171" s="504" t="s">
        <v>46</v>
      </c>
      <c r="W171" s="504"/>
      <c r="X171" s="519">
        <f>SUM(P33,P90,P125,P141,P152,P167)</f>
        <v>0</v>
      </c>
      <c r="Y171" s="519"/>
      <c r="Z171" s="520" t="str">
        <f>IF(ISERROR(X171/X173),"",X171/X173)</f>
        <v/>
      </c>
      <c r="AA171" s="520"/>
      <c r="AE171" s="14"/>
      <c r="AF171" s="14"/>
      <c r="AG171" s="327"/>
      <c r="AH171" s="32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24"/>
      <c r="AV171" s="324"/>
      <c r="AW171" s="324"/>
      <c r="AX171" s="324"/>
      <c r="AY171" s="324"/>
      <c r="AZ171" s="324"/>
      <c r="BA171" s="324"/>
    </row>
    <row r="172" spans="1:106" ht="17.25">
      <c r="A172" s="270" t="s">
        <v>499</v>
      </c>
      <c r="B172" s="319">
        <f>I164+C170</f>
        <v>91</v>
      </c>
      <c r="C172" s="504" t="s">
        <v>114</v>
      </c>
      <c r="D172" s="504"/>
      <c r="E172" s="514">
        <f>K164+I170</f>
        <v>178.40146423751688</v>
      </c>
      <c r="F172" s="514"/>
      <c r="G172" s="504" t="s">
        <v>150</v>
      </c>
      <c r="H172" s="504"/>
      <c r="I172" s="521">
        <f>B172-E172</f>
        <v>-87.401464237516876</v>
      </c>
      <c r="J172" s="521"/>
      <c r="K172" s="493" t="s">
        <v>151</v>
      </c>
      <c r="L172" s="493"/>
      <c r="M172" s="518">
        <f>IF(ISERROR(I172/B172),"",I172/B172)</f>
        <v>-0.96045565096172392</v>
      </c>
      <c r="N172" s="518"/>
      <c r="O172" s="493"/>
      <c r="P172" s="504" t="s">
        <v>107</v>
      </c>
      <c r="Q172" s="504"/>
      <c r="R172" s="519"/>
      <c r="S172" s="519"/>
      <c r="T172" s="520" t="str">
        <f>IF(ISERROR(R172/R173),"",R172/R173)</f>
        <v/>
      </c>
      <c r="U172" s="520"/>
      <c r="V172" s="504" t="s">
        <v>47</v>
      </c>
      <c r="W172" s="504"/>
      <c r="X172" s="519"/>
      <c r="Y172" s="519"/>
      <c r="Z172" s="520" t="str">
        <f>IF(ISERROR(X172/X173),"",X172/X173)</f>
        <v/>
      </c>
      <c r="AA172" s="520"/>
      <c r="AE172" s="14"/>
      <c r="AF172" s="14"/>
      <c r="AG172" s="327"/>
      <c r="AH172" s="32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24"/>
      <c r="AV172" s="324"/>
      <c r="AW172" s="324"/>
      <c r="AX172" s="324"/>
      <c r="AY172" s="324"/>
      <c r="AZ172" s="324"/>
      <c r="BA172" s="324"/>
    </row>
    <row r="173" spans="1:106" ht="15.75" customHeight="1">
      <c r="A173" s="270" t="s">
        <v>501</v>
      </c>
      <c r="B173" s="319">
        <f>N164</f>
        <v>0</v>
      </c>
      <c r="C173" s="504" t="s">
        <v>149</v>
      </c>
      <c r="D173" s="504"/>
      <c r="E173" s="520">
        <f>IF(ISERROR(B173/B172),"",B173/B172)</f>
        <v>0</v>
      </c>
      <c r="F173" s="520"/>
      <c r="G173" s="504" t="s">
        <v>158</v>
      </c>
      <c r="H173" s="504"/>
      <c r="I173" s="493">
        <f>V164</f>
        <v>0</v>
      </c>
      <c r="J173" s="493"/>
      <c r="K173" s="493" t="s">
        <v>156</v>
      </c>
      <c r="L173" s="493"/>
      <c r="M173" s="518">
        <f t="array" ref="M173">IF(ISERROR(I173/B171),"",I173/B171)</f>
        <v>0</v>
      </c>
      <c r="N173" s="518"/>
      <c r="O173" s="493"/>
      <c r="P173" s="504" t="s">
        <v>123</v>
      </c>
      <c r="Q173" s="504"/>
      <c r="R173" s="519">
        <f>SUM(R166:S172)</f>
        <v>0</v>
      </c>
      <c r="S173" s="519"/>
      <c r="T173" s="520">
        <f>SUM(T166:U172)</f>
        <v>0</v>
      </c>
      <c r="U173" s="520"/>
      <c r="V173" s="504" t="s">
        <v>123</v>
      </c>
      <c r="W173" s="504"/>
      <c r="X173" s="519">
        <f>SUM(X166:Y172)</f>
        <v>0</v>
      </c>
      <c r="Y173" s="519"/>
      <c r="Z173" s="520">
        <f>SUM(Z166:AA172)</f>
        <v>0</v>
      </c>
      <c r="AA173" s="520"/>
      <c r="AE173" s="14"/>
      <c r="AF173" s="14"/>
      <c r="AG173" s="327"/>
      <c r="AH173" s="32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24"/>
      <c r="AV173" s="324"/>
      <c r="AW173" s="324"/>
      <c r="AX173" s="324"/>
      <c r="AY173" s="324"/>
      <c r="AZ173" s="324"/>
      <c r="BA173" s="324"/>
    </row>
    <row r="174" spans="1:106">
      <c r="A174" s="523" t="s">
        <v>128</v>
      </c>
      <c r="B174" s="523"/>
      <c r="C174" s="523"/>
      <c r="D174" s="523"/>
      <c r="E174" s="523"/>
      <c r="F174" s="523"/>
      <c r="G174" s="523"/>
      <c r="H174" s="523"/>
      <c r="I174" s="523"/>
      <c r="J174" s="524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  <c r="AC174" s="523"/>
      <c r="AD174" s="523"/>
      <c r="AE174" s="523"/>
      <c r="AF174" s="523"/>
      <c r="AG174" s="523"/>
      <c r="AH174" s="523"/>
      <c r="AI174" s="523"/>
      <c r="AJ174" s="523"/>
      <c r="AK174" s="523"/>
      <c r="AL174" s="523"/>
      <c r="AM174" s="523"/>
      <c r="AN174" s="523"/>
      <c r="AO174" s="523"/>
      <c r="AP174" s="523"/>
      <c r="AQ174" s="523"/>
      <c r="AR174" s="523"/>
      <c r="AS174" s="523"/>
      <c r="AT174" s="523"/>
      <c r="AU174" s="523"/>
      <c r="AV174" s="523"/>
      <c r="AW174" s="523"/>
      <c r="AX174" s="523"/>
      <c r="AY174" s="523"/>
      <c r="AZ174" s="523"/>
      <c r="BA174" s="523"/>
    </row>
    <row r="175" spans="1:106">
      <c r="A175" s="443" t="s">
        <v>496</v>
      </c>
      <c r="B175" s="484" t="s">
        <v>25</v>
      </c>
      <c r="C175" s="484" t="s">
        <v>26</v>
      </c>
      <c r="D175" s="484" t="s">
        <v>27</v>
      </c>
      <c r="E175" s="487" t="s">
        <v>28</v>
      </c>
      <c r="F175" s="490" t="s">
        <v>29</v>
      </c>
      <c r="G175" s="493" t="s">
        <v>30</v>
      </c>
      <c r="H175" s="493"/>
      <c r="I175" s="484" t="s">
        <v>31</v>
      </c>
      <c r="J175" s="494" t="s">
        <v>32</v>
      </c>
      <c r="K175" s="505" t="s">
        <v>33</v>
      </c>
      <c r="L175" s="484" t="s">
        <v>34</v>
      </c>
      <c r="M175" s="508" t="s">
        <v>35</v>
      </c>
      <c r="N175" s="502" t="s">
        <v>36</v>
      </c>
      <c r="O175" s="493" t="s">
        <v>37</v>
      </c>
      <c r="P175" s="493"/>
      <c r="Q175" s="493"/>
      <c r="R175" s="493"/>
      <c r="S175" s="493"/>
      <c r="T175" s="493"/>
      <c r="U175" s="493"/>
      <c r="V175" s="510" t="s">
        <v>38</v>
      </c>
      <c r="W175" s="502" t="s">
        <v>39</v>
      </c>
      <c r="X175" s="493" t="s">
        <v>40</v>
      </c>
      <c r="Y175" s="493"/>
      <c r="Z175" s="493"/>
      <c r="AA175" s="493"/>
      <c r="AB175" s="21"/>
      <c r="AC175" s="21"/>
      <c r="AD175" s="21"/>
      <c r="AE175" s="21"/>
      <c r="AF175" s="21"/>
      <c r="AG175" s="21"/>
      <c r="AH175" s="21"/>
      <c r="AI175" s="527"/>
      <c r="AJ175" s="525"/>
      <c r="AK175" s="525"/>
      <c r="AL175" s="525"/>
      <c r="AM175" s="525"/>
      <c r="AN175" s="525"/>
      <c r="AO175" s="525"/>
      <c r="AP175" s="525"/>
      <c r="AQ175" s="525"/>
      <c r="AR175" s="525"/>
      <c r="AS175" s="525"/>
      <c r="AT175" s="525"/>
      <c r="AU175" s="525"/>
      <c r="AV175" s="525"/>
      <c r="AW175" s="525"/>
      <c r="AX175" s="525"/>
      <c r="AY175" s="525"/>
      <c r="AZ175" s="525"/>
      <c r="BA175" s="525"/>
    </row>
    <row r="176" spans="1:106" ht="15.75" customHeight="1">
      <c r="A176" s="444"/>
      <c r="B176" s="485"/>
      <c r="C176" s="485"/>
      <c r="D176" s="485"/>
      <c r="E176" s="488"/>
      <c r="F176" s="491"/>
      <c r="G176" s="493"/>
      <c r="H176" s="493"/>
      <c r="I176" s="485"/>
      <c r="J176" s="495"/>
      <c r="K176" s="506"/>
      <c r="L176" s="485"/>
      <c r="M176" s="509"/>
      <c r="N176" s="502"/>
      <c r="O176" s="493" t="s">
        <v>41</v>
      </c>
      <c r="P176" s="493" t="s">
        <v>42</v>
      </c>
      <c r="Q176" s="493" t="s">
        <v>43</v>
      </c>
      <c r="R176" s="503" t="s">
        <v>44</v>
      </c>
      <c r="S176" s="504" t="s">
        <v>45</v>
      </c>
      <c r="T176" s="493" t="s">
        <v>46</v>
      </c>
      <c r="U176" s="493" t="s">
        <v>47</v>
      </c>
      <c r="V176" s="510"/>
      <c r="W176" s="502"/>
      <c r="X176" s="493" t="s">
        <v>13</v>
      </c>
      <c r="Y176" s="493" t="s">
        <v>48</v>
      </c>
      <c r="Z176" s="493" t="s">
        <v>49</v>
      </c>
      <c r="AA176" s="493" t="s">
        <v>47</v>
      </c>
      <c r="AB176" s="21"/>
      <c r="AC176" s="21"/>
      <c r="AD176" s="21"/>
      <c r="AE176" s="21"/>
      <c r="AF176" s="21"/>
      <c r="AG176" s="21"/>
      <c r="AH176" s="21"/>
      <c r="AI176" s="527"/>
      <c r="AJ176" s="525"/>
      <c r="AK176" s="525"/>
      <c r="AL176" s="525"/>
      <c r="AM176" s="525"/>
      <c r="AN176" s="525"/>
      <c r="AO176" s="525"/>
      <c r="AP176" s="525"/>
      <c r="AQ176" s="525"/>
      <c r="AR176" s="525"/>
      <c r="AS176" s="526"/>
      <c r="AT176" s="526"/>
      <c r="AU176" s="526"/>
      <c r="AV176" s="526"/>
      <c r="AW176" s="526"/>
      <c r="AX176" s="526"/>
      <c r="AY176" s="526"/>
      <c r="AZ176" s="526"/>
      <c r="BA176" s="526"/>
    </row>
    <row r="177" spans="1:53" ht="15.75" customHeight="1">
      <c r="A177" s="445"/>
      <c r="B177" s="486"/>
      <c r="C177" s="486"/>
      <c r="D177" s="486"/>
      <c r="E177" s="489"/>
      <c r="F177" s="492"/>
      <c r="G177" s="315" t="s">
        <v>50</v>
      </c>
      <c r="H177" s="315" t="s">
        <v>51</v>
      </c>
      <c r="I177" s="486"/>
      <c r="J177" s="496"/>
      <c r="K177" s="507"/>
      <c r="L177" s="486"/>
      <c r="M177" s="509"/>
      <c r="N177" s="502"/>
      <c r="O177" s="493"/>
      <c r="P177" s="493"/>
      <c r="Q177" s="493"/>
      <c r="R177" s="503"/>
      <c r="S177" s="504"/>
      <c r="T177" s="493"/>
      <c r="U177" s="493"/>
      <c r="V177" s="510"/>
      <c r="W177" s="502"/>
      <c r="X177" s="493"/>
      <c r="Y177" s="493"/>
      <c r="Z177" s="493"/>
      <c r="AA177" s="493"/>
      <c r="AB177" s="21"/>
      <c r="AC177" s="21"/>
      <c r="AD177" s="21"/>
      <c r="AE177" s="21"/>
      <c r="AF177" s="21"/>
      <c r="AG177" s="21"/>
      <c r="AH177" s="21"/>
      <c r="AI177" s="527"/>
      <c r="AJ177" s="525"/>
      <c r="AK177" s="525"/>
      <c r="AL177" s="324"/>
      <c r="AM177" s="324"/>
      <c r="AN177" s="324"/>
      <c r="AO177" s="324"/>
      <c r="AP177" s="324"/>
      <c r="AQ177" s="324"/>
      <c r="AR177" s="324"/>
      <c r="AS177" s="21"/>
      <c r="AT177" s="21"/>
      <c r="AU177" s="21"/>
      <c r="AV177" s="325"/>
      <c r="AW177" s="324"/>
      <c r="AX177" s="324"/>
      <c r="AY177" s="324"/>
      <c r="AZ177" s="324"/>
      <c r="BA177" s="324"/>
    </row>
    <row r="178" spans="1:53">
      <c r="A178" s="27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27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2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73"/>
      <c r="AC178" s="54"/>
      <c r="AD178" s="327"/>
      <c r="AE178" s="54"/>
      <c r="AF178" s="54"/>
      <c r="AG178" s="54"/>
      <c r="AH178" s="54"/>
      <c r="AI178" s="57"/>
      <c r="AJ178" s="57"/>
      <c r="AK178" s="57"/>
      <c r="AL178" s="326"/>
      <c r="AM178" s="54"/>
      <c r="AN178" s="326"/>
      <c r="AO178" s="32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6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27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2">
        <f t="shared" si="29"/>
        <v>0</v>
      </c>
      <c r="W179" s="33" t="str">
        <f t="shared" si="30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73"/>
      <c r="AC179" s="54"/>
      <c r="AD179" s="327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6"/>
      <c r="AO179" s="54"/>
      <c r="AP179" s="326"/>
      <c r="AQ179" s="54"/>
      <c r="AR179" s="54"/>
      <c r="AS179" s="326"/>
      <c r="AT179" s="326"/>
      <c r="AU179" s="326"/>
      <c r="AV179" s="326"/>
      <c r="AW179" s="55"/>
      <c r="AX179" s="54"/>
      <c r="AY179" s="54"/>
      <c r="AZ179" s="54"/>
      <c r="BA179" s="54"/>
    </row>
    <row r="180" spans="1:53">
      <c r="A180" s="26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27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2">
        <f t="shared" si="29"/>
        <v>0</v>
      </c>
      <c r="W180" s="33" t="str">
        <f t="shared" si="30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73"/>
      <c r="AC180" s="54"/>
      <c r="AD180" s="32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7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0</v>
      </c>
      <c r="H181" s="95">
        <f t="shared" si="27"/>
        <v>0</v>
      </c>
      <c r="I181" s="93">
        <f>SUM('1:2'!I181)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2">
        <f t="shared" si="29"/>
        <v>0</v>
      </c>
      <c r="W181" s="33" t="str">
        <f t="shared" si="30"/>
        <v/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73"/>
      <c r="AC181" s="54"/>
      <c r="AD181" s="32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7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555</v>
      </c>
      <c r="H182" s="95">
        <f t="shared" si="27"/>
        <v>2791.65</v>
      </c>
      <c r="I182" s="93">
        <f>SUM('1:2'!I182)</f>
        <v>34</v>
      </c>
      <c r="J182" s="31">
        <f t="array" ref="J182">IF(ISERROR(G182/I182),"",G182/I182)</f>
        <v>16.323529411764707</v>
      </c>
      <c r="K182" s="35">
        <f t="array" ref="K182">IF(ISERROR(G182/L182),"",G182/L182)</f>
        <v>27.75</v>
      </c>
      <c r="L182" s="87">
        <v>20</v>
      </c>
      <c r="M182" s="36">
        <f t="shared" si="28"/>
        <v>6.25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2">
        <f t="shared" si="29"/>
        <v>0</v>
      </c>
      <c r="W182" s="33">
        <f t="shared" si="30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73"/>
      <c r="AC182" s="54"/>
      <c r="AD182" s="32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7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405</v>
      </c>
      <c r="H183" s="95">
        <f t="shared" si="27"/>
        <v>2041.2</v>
      </c>
      <c r="I183" s="93">
        <f>SUM('1:2'!I183)</f>
        <v>24</v>
      </c>
      <c r="J183" s="31">
        <f t="array" ref="J183">IF(ISERROR(G183/I183),"",G183/I183)</f>
        <v>16.875</v>
      </c>
      <c r="K183" s="35">
        <f t="array" ref="K183">IF(ISERROR(G183/L183),"",G183/L183)</f>
        <v>21.315789473684209</v>
      </c>
      <c r="L183" s="87">
        <v>19</v>
      </c>
      <c r="M183" s="36">
        <f t="shared" si="28"/>
        <v>2.6842105263157912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2">
        <f t="shared" si="29"/>
        <v>0</v>
      </c>
      <c r="W183" s="33">
        <f t="shared" si="30"/>
        <v>0</v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73"/>
      <c r="AC183" s="54"/>
      <c r="AD183" s="32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9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2">
        <f t="shared" si="29"/>
        <v>0</v>
      </c>
      <c r="W184" s="33" t="str">
        <f t="shared" si="30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73"/>
      <c r="AC184" s="54"/>
      <c r="AD184" s="32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6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31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2">
        <f t="shared" si="29"/>
        <v>0</v>
      </c>
      <c r="W185" s="33" t="str">
        <f t="shared" si="30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73"/>
      <c r="AC185" s="54"/>
      <c r="AD185" s="32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6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31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2">
        <f t="shared" si="29"/>
        <v>0</v>
      </c>
      <c r="W186" s="33" t="str">
        <f t="shared" si="30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73"/>
      <c r="AC186" s="54"/>
      <c r="AD186" s="327"/>
      <c r="AE186" s="54"/>
      <c r="AF186" s="54"/>
      <c r="AG186" s="54"/>
      <c r="AH186" s="54"/>
      <c r="AI186" s="57"/>
      <c r="AJ186" s="57"/>
      <c r="AK186" s="57"/>
      <c r="AL186" s="326"/>
      <c r="AM186" s="54"/>
      <c r="AN186" s="54"/>
      <c r="AO186" s="54"/>
      <c r="AP186" s="326"/>
      <c r="AQ186" s="326"/>
      <c r="AR186" s="32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6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0</v>
      </c>
      <c r="H187" s="95">
        <f t="shared" si="31"/>
        <v>0</v>
      </c>
      <c r="I187" s="93">
        <f>SUM('1:2'!I187)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2">
        <f t="shared" si="29"/>
        <v>0</v>
      </c>
      <c r="W187" s="33" t="str">
        <f t="shared" si="30"/>
        <v/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73"/>
      <c r="AC187" s="54"/>
      <c r="AD187" s="32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62">
        <v>30100063</v>
      </c>
      <c r="B188" s="198" t="s">
        <v>171</v>
      </c>
      <c r="C188" s="16" t="s">
        <v>172</v>
      </c>
      <c r="D188" s="107"/>
      <c r="E188" s="17"/>
      <c r="F188" s="6"/>
      <c r="G188" s="93">
        <f>SUM('1:2'!G188)</f>
        <v>0</v>
      </c>
      <c r="H188" s="95">
        <f t="shared" si="31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2">
        <f t="shared" si="29"/>
        <v>0</v>
      </c>
      <c r="W188" s="33" t="str">
        <f t="shared" si="30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73"/>
      <c r="AC188" s="54"/>
      <c r="AD188" s="32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62">
        <v>30100061</v>
      </c>
      <c r="B189" s="198" t="s">
        <v>171</v>
      </c>
      <c r="C189" s="16" t="s">
        <v>173</v>
      </c>
      <c r="D189" s="107"/>
      <c r="E189" s="17"/>
      <c r="F189" s="6"/>
      <c r="G189" s="93">
        <f>SUM('1:2'!G189)</f>
        <v>0</v>
      </c>
      <c r="H189" s="95">
        <f t="shared" si="31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2">
        <f t="shared" si="29"/>
        <v>0</v>
      </c>
      <c r="W189" s="33" t="str">
        <f t="shared" si="30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73"/>
      <c r="AC189" s="54"/>
      <c r="AD189" s="32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60">
        <v>30200001</v>
      </c>
      <c r="B190" s="198" t="s">
        <v>67</v>
      </c>
      <c r="C190" s="16" t="s">
        <v>63</v>
      </c>
      <c r="D190" s="107">
        <v>5.0599999999999996</v>
      </c>
      <c r="E190" s="17"/>
      <c r="F190" s="6"/>
      <c r="G190" s="93">
        <f>SUM('1:2'!G190)</f>
        <v>0</v>
      </c>
      <c r="H190" s="95">
        <f t="shared" si="31"/>
        <v>0</v>
      </c>
      <c r="I190" s="93">
        <f>SUM('1:2'!I190)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2">
        <f>SUM(X190:AA190)</f>
        <v>0</v>
      </c>
      <c r="W190" s="33" t="str">
        <f>IF(ISERROR(V190/G190),"",V190/G190)</f>
        <v/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73"/>
      <c r="AC190" s="54"/>
      <c r="AD190" s="32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6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0</v>
      </c>
      <c r="H191" s="95">
        <f t="shared" si="31"/>
        <v>0</v>
      </c>
      <c r="I191" s="93">
        <f>SUM('1:2'!I191)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2">
        <f>SUM(X191:AA191)</f>
        <v>0</v>
      </c>
      <c r="W191" s="33" t="str">
        <f>IF(ISERROR(V191/G191),"",V191/G191)</f>
        <v/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73"/>
      <c r="AC191" s="54"/>
      <c r="AD191" s="32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6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0</v>
      </c>
      <c r="H192" s="95">
        <f t="shared" si="31"/>
        <v>0</v>
      </c>
      <c r="I192" s="93">
        <f>SUM('1:2'!I192)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2">
        <f>SUM(X192:AA192)</f>
        <v>0</v>
      </c>
      <c r="W192" s="33" t="str">
        <f>IF(ISERROR(V192/G192),"",V192/G192)</f>
        <v/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73"/>
      <c r="AC192" s="54"/>
      <c r="AD192" s="32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60">
        <v>30100003</v>
      </c>
      <c r="B193" s="139" t="s">
        <v>198</v>
      </c>
      <c r="C193" s="313" t="s">
        <v>190</v>
      </c>
      <c r="D193" s="107">
        <v>4.8</v>
      </c>
      <c r="E193" s="17"/>
      <c r="F193" s="6"/>
      <c r="G193" s="93">
        <f>SUM('1:2'!G193)</f>
        <v>0</v>
      </c>
      <c r="H193" s="95">
        <f t="shared" si="31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2">
        <f>SUM(X193:AA193)</f>
        <v>0</v>
      </c>
      <c r="W193" s="33" t="str">
        <f>IF(ISERROR(V193/G193),"",V193/G193)</f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73"/>
      <c r="AC193" s="54"/>
      <c r="AD193" s="32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60">
        <v>30100004</v>
      </c>
      <c r="B194" s="139" t="s">
        <v>198</v>
      </c>
      <c r="C194" s="313" t="s">
        <v>187</v>
      </c>
      <c r="D194" s="107">
        <v>4.8</v>
      </c>
      <c r="E194" s="17"/>
      <c r="F194" s="13"/>
      <c r="G194" s="93">
        <f>SUM('1:2'!G194)</f>
        <v>0</v>
      </c>
      <c r="H194" s="95">
        <f t="shared" si="31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2">
        <f>SUM(X194:AA194)</f>
        <v>0</v>
      </c>
      <c r="W194" s="33" t="str">
        <f>IF(ISERROR(V194/G194),"",V194/G194)</f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73"/>
      <c r="AC194" s="54"/>
      <c r="AD194" s="32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60">
        <v>30100006</v>
      </c>
      <c r="B195" s="139" t="s">
        <v>198</v>
      </c>
      <c r="C195" s="313" t="s">
        <v>179</v>
      </c>
      <c r="D195" s="107">
        <v>4.8</v>
      </c>
      <c r="E195" s="17"/>
      <c r="F195" s="13"/>
      <c r="G195" s="93">
        <f>SUM('1:2'!G195)</f>
        <v>0</v>
      </c>
      <c r="H195" s="95">
        <f t="shared" si="31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2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73"/>
      <c r="AC195" s="54"/>
      <c r="AD195" s="32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60">
        <v>30100005</v>
      </c>
      <c r="B196" s="139" t="s">
        <v>198</v>
      </c>
      <c r="C196" s="313" t="s">
        <v>199</v>
      </c>
      <c r="D196" s="107">
        <v>4.8</v>
      </c>
      <c r="E196" s="17"/>
      <c r="F196" s="13"/>
      <c r="G196" s="93">
        <f>SUM('1:2'!G196)</f>
        <v>0</v>
      </c>
      <c r="H196" s="95">
        <f t="shared" si="31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2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73"/>
      <c r="AC196" s="54"/>
      <c r="AD196" s="32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60">
        <v>30100009</v>
      </c>
      <c r="B197" s="139" t="s">
        <v>200</v>
      </c>
      <c r="C197" s="125" t="s">
        <v>190</v>
      </c>
      <c r="D197" s="107">
        <v>4.99</v>
      </c>
      <c r="E197" s="17"/>
      <c r="F197" s="13"/>
      <c r="G197" s="93">
        <f>SUM('1:2'!G197)</f>
        <v>0</v>
      </c>
      <c r="H197" s="95">
        <f t="shared" si="31"/>
        <v>0</v>
      </c>
      <c r="I197" s="93">
        <f>SUM('1:2'!I197)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2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73"/>
      <c r="AC197" s="54"/>
      <c r="AD197" s="32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9">
        <v>30200004</v>
      </c>
      <c r="B198" s="139" t="s">
        <v>200</v>
      </c>
      <c r="C198" s="125" t="s">
        <v>189</v>
      </c>
      <c r="D198" s="107">
        <v>4.99</v>
      </c>
      <c r="E198" s="17"/>
      <c r="F198" s="13"/>
      <c r="G198" s="93">
        <f>SUM('1:2'!G198)</f>
        <v>0</v>
      </c>
      <c r="H198" s="95">
        <f t="shared" si="31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2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73"/>
      <c r="AC198" s="54"/>
      <c r="AD198" s="32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497" t="s">
        <v>70</v>
      </c>
      <c r="B199" s="498"/>
      <c r="C199" s="31" t="s">
        <v>71</v>
      </c>
      <c r="D199" s="30"/>
      <c r="E199" s="30"/>
      <c r="F199" s="30"/>
      <c r="G199" s="94">
        <f>SUM(G178:G198)</f>
        <v>960</v>
      </c>
      <c r="H199" s="30">
        <f>SUM(H178:H198)</f>
        <v>4832.8500000000004</v>
      </c>
      <c r="I199" s="30">
        <f>SUM(I178:I198)</f>
        <v>58</v>
      </c>
      <c r="J199" s="31">
        <f t="array" ref="J199">IF(ISERROR(G199/I199),"",G199/I199)</f>
        <v>16.551724137931036</v>
      </c>
      <c r="K199" s="30">
        <f>SUM(K178:K198)</f>
        <v>49.065789473684205</v>
      </c>
      <c r="L199" s="98"/>
      <c r="M199" s="89">
        <f t="shared" ref="M199:AA199" si="33">SUM(M178:M198)</f>
        <v>8.9342105263157912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202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6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321">
        <f t="shared" ref="H200:H256" si="34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2">
        <f>SUM(X200:AA200)</f>
        <v>0</v>
      </c>
      <c r="W200" s="33" t="str">
        <f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25"/>
      <c r="AC200" s="54"/>
      <c r="AD200" s="32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60">
        <v>30100011</v>
      </c>
      <c r="B201" s="186" t="s">
        <v>425</v>
      </c>
      <c r="C201" s="183" t="s">
        <v>427</v>
      </c>
      <c r="D201" s="17">
        <v>5.03</v>
      </c>
      <c r="E201" s="17"/>
      <c r="F201" s="6"/>
      <c r="G201" s="93">
        <f>SUM('1:2'!G201)</f>
        <v>0</v>
      </c>
      <c r="H201" s="321">
        <f t="shared" si="34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2"/>
      <c r="W201" s="33"/>
      <c r="X201" s="93"/>
      <c r="Y201" s="93"/>
      <c r="Z201" s="93"/>
      <c r="AA201" s="93"/>
      <c r="AB201" s="25"/>
      <c r="AC201" s="54"/>
      <c r="AD201" s="32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6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321">
        <f t="shared" si="34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2">
        <f>SUM(X202:AA202)</f>
        <v>0</v>
      </c>
      <c r="W202" s="33" t="str">
        <f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25"/>
      <c r="AC202" s="54"/>
      <c r="AD202" s="32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6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321">
        <f t="shared" si="34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2">
        <f>SUM(X203:AA203)</f>
        <v>0</v>
      </c>
      <c r="W203" s="33" t="str">
        <f>IF(ISERROR(V203/G203),"",V203/G203)</f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25"/>
      <c r="AC203" s="54"/>
      <c r="AD203" s="32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6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321">
        <f t="shared" si="34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2">
        <f>SUM(X204:AA204)</f>
        <v>0</v>
      </c>
      <c r="W204" s="33" t="str">
        <f>IF(ISERROR(V204/G204),"",V204/G204)</f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25"/>
      <c r="AC204" s="54"/>
      <c r="AD204" s="32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60">
        <v>30100016</v>
      </c>
      <c r="B205" s="312" t="s">
        <v>414</v>
      </c>
      <c r="C205" s="183" t="s">
        <v>415</v>
      </c>
      <c r="D205" s="17">
        <v>5.03</v>
      </c>
      <c r="E205" s="17"/>
      <c r="F205" s="6"/>
      <c r="G205" s="93">
        <f>SUM('1:2'!G205)</f>
        <v>0</v>
      </c>
      <c r="H205" s="321">
        <f t="shared" si="34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2"/>
      <c r="W205" s="33"/>
      <c r="X205" s="93"/>
      <c r="Y205" s="93"/>
      <c r="Z205" s="93"/>
      <c r="AA205" s="93"/>
      <c r="AB205" s="25"/>
      <c r="AC205" s="54"/>
      <c r="AD205" s="32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60">
        <v>30100017</v>
      </c>
      <c r="B206" s="312" t="s">
        <v>414</v>
      </c>
      <c r="C206" s="183" t="s">
        <v>416</v>
      </c>
      <c r="D206" s="17">
        <v>5.03</v>
      </c>
      <c r="E206" s="17"/>
      <c r="F206" s="6"/>
      <c r="G206" s="93">
        <f>SUM('1:2'!G206)</f>
        <v>0</v>
      </c>
      <c r="H206" s="321">
        <f t="shared" si="34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2"/>
      <c r="W206" s="33"/>
      <c r="X206" s="93"/>
      <c r="Y206" s="93"/>
      <c r="Z206" s="93"/>
      <c r="AA206" s="93"/>
      <c r="AB206" s="25"/>
      <c r="AC206" s="54"/>
      <c r="AD206" s="32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60">
        <v>30100015</v>
      </c>
      <c r="B207" s="312" t="s">
        <v>414</v>
      </c>
      <c r="C207" s="183" t="s">
        <v>61</v>
      </c>
      <c r="D207" s="17">
        <v>5.03</v>
      </c>
      <c r="E207" s="17"/>
      <c r="F207" s="6"/>
      <c r="G207" s="93">
        <f>SUM('1:2'!G207)</f>
        <v>0</v>
      </c>
      <c r="H207" s="321">
        <f t="shared" si="34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2"/>
      <c r="W207" s="33"/>
      <c r="X207" s="93"/>
      <c r="Y207" s="93"/>
      <c r="Z207" s="93"/>
      <c r="AA207" s="93"/>
      <c r="AB207" s="25"/>
      <c r="AC207" s="54"/>
      <c r="AD207" s="32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6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0</v>
      </c>
      <c r="H208" s="321">
        <f t="shared" si="34"/>
        <v>0</v>
      </c>
      <c r="I208" s="93">
        <f>SUM('1:2'!I208)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2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25"/>
      <c r="AC208" s="54"/>
      <c r="AD208" s="32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6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0</v>
      </c>
      <c r="H209" s="321">
        <f t="shared" si="34"/>
        <v>0</v>
      </c>
      <c r="I209" s="93">
        <f>SUM('1:2'!I209)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2">
        <f t="shared" si="36"/>
        <v>0</v>
      </c>
      <c r="W209" s="33" t="str">
        <f t="shared" si="37"/>
        <v/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25"/>
      <c r="AC209" s="54"/>
      <c r="AD209" s="32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6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321">
        <f t="shared" si="34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2">
        <f t="shared" si="36"/>
        <v>0</v>
      </c>
      <c r="W210" s="33" t="str">
        <f t="shared" si="37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25"/>
      <c r="AC210" s="54"/>
      <c r="AD210" s="32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6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683</v>
      </c>
      <c r="H211" s="321">
        <f t="shared" si="34"/>
        <v>3469.64</v>
      </c>
      <c r="I211" s="93">
        <f>SUM('1:2'!I211)</f>
        <v>19</v>
      </c>
      <c r="J211" s="31">
        <f t="array" ref="J211">IF(ISERROR(G211/I211),"",G211/I211)</f>
        <v>35.94736842105263</v>
      </c>
      <c r="K211" s="35">
        <f t="array" ref="K211">IF(ISERROR(G211/L211),"",G211/L211)</f>
        <v>32.523809523809526</v>
      </c>
      <c r="L211" s="87">
        <v>21</v>
      </c>
      <c r="M211" s="36">
        <f t="shared" si="35"/>
        <v>-13.523809523809526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2">
        <f t="shared" si="36"/>
        <v>0</v>
      </c>
      <c r="W211" s="33">
        <f t="shared" si="37"/>
        <v>0</v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25"/>
      <c r="AC211" s="54"/>
      <c r="AD211" s="32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6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321">
        <f t="shared" si="34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2">
        <f t="shared" si="36"/>
        <v>0</v>
      </c>
      <c r="W212" s="33" t="str">
        <f t="shared" si="37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25"/>
      <c r="AC212" s="54"/>
      <c r="AD212" s="32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6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0</v>
      </c>
      <c r="H213" s="321">
        <f t="shared" si="34"/>
        <v>0</v>
      </c>
      <c r="I213" s="93">
        <f>SUM('1:2'!I213)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2">
        <f t="shared" si="36"/>
        <v>0</v>
      </c>
      <c r="W213" s="33" t="str">
        <f t="shared" si="37"/>
        <v/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73"/>
      <c r="AC213" s="54"/>
      <c r="AD213" s="32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6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321">
        <f t="shared" si="34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2">
        <f t="shared" si="36"/>
        <v>0</v>
      </c>
      <c r="W214" s="33" t="str">
        <f t="shared" si="37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25"/>
      <c r="AC214" s="54"/>
      <c r="AD214" s="32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6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321">
        <f t="shared" si="34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2">
        <f t="shared" si="36"/>
        <v>0</v>
      </c>
      <c r="W215" s="33" t="str">
        <f t="shared" si="37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73"/>
      <c r="AC215" s="54"/>
      <c r="AD215" s="32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6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0</v>
      </c>
      <c r="H216" s="321">
        <f t="shared" si="34"/>
        <v>0</v>
      </c>
      <c r="I216" s="93">
        <f>SUM('1:2'!I216)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2">
        <f t="shared" si="36"/>
        <v>0</v>
      </c>
      <c r="W216" s="33" t="str">
        <f t="shared" si="37"/>
        <v/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25"/>
      <c r="AC216" s="54"/>
      <c r="AD216" s="32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6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0</v>
      </c>
      <c r="H217" s="321">
        <f t="shared" si="34"/>
        <v>0</v>
      </c>
      <c r="I217" s="93">
        <f>SUM('1:2'!I217)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2">
        <f t="shared" si="36"/>
        <v>0</v>
      </c>
      <c r="W217" s="33" t="str">
        <f t="shared" si="37"/>
        <v/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25"/>
      <c r="AC217" s="54"/>
      <c r="AD217" s="32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6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0</v>
      </c>
      <c r="H218" s="321">
        <f t="shared" si="34"/>
        <v>0</v>
      </c>
      <c r="I218" s="93">
        <f>SUM('1:2'!I218)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2">
        <f t="shared" si="36"/>
        <v>0</v>
      </c>
      <c r="W218" s="33" t="str">
        <f t="shared" si="37"/>
        <v/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25"/>
      <c r="AC218" s="54"/>
      <c r="AD218" s="32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6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321">
        <f t="shared" si="34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2">
        <f t="shared" si="36"/>
        <v>0</v>
      </c>
      <c r="W219" s="33" t="str">
        <f t="shared" si="37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25"/>
      <c r="AC219" s="54"/>
      <c r="AD219" s="32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6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321">
        <f t="shared" si="34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2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25"/>
      <c r="AC220" s="54"/>
      <c r="AD220" s="32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6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321">
        <f t="shared" si="34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2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25"/>
      <c r="AC221" s="54"/>
      <c r="AD221" s="32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60">
        <v>30100021</v>
      </c>
      <c r="B222" s="186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321">
        <f t="shared" si="34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2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25"/>
      <c r="AC222" s="54"/>
      <c r="AD222" s="32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60">
        <v>30100018</v>
      </c>
      <c r="B223" s="186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321">
        <f t="shared" si="34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2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25"/>
      <c r="AC223" s="54"/>
      <c r="AD223" s="32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63">
        <v>30700007</v>
      </c>
      <c r="B224" s="186" t="s">
        <v>418</v>
      </c>
      <c r="C224" s="183" t="s">
        <v>364</v>
      </c>
      <c r="D224" s="17">
        <v>5.03</v>
      </c>
      <c r="E224" s="17"/>
      <c r="F224" s="6"/>
      <c r="G224" s="93">
        <f>SUM('1:2'!G224)</f>
        <v>0</v>
      </c>
      <c r="H224" s="321">
        <f t="shared" si="34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2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25"/>
      <c r="AC224" s="54"/>
      <c r="AD224" s="32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63">
        <v>30700006</v>
      </c>
      <c r="B225" s="186" t="s">
        <v>418</v>
      </c>
      <c r="C225" s="183" t="s">
        <v>365</v>
      </c>
      <c r="D225" s="17">
        <v>5.03</v>
      </c>
      <c r="E225" s="17"/>
      <c r="F225" s="6"/>
      <c r="G225" s="93">
        <f>SUM('1:2'!G225)</f>
        <v>0</v>
      </c>
      <c r="H225" s="321">
        <f t="shared" si="34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2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25"/>
      <c r="AC225" s="54"/>
      <c r="AD225" s="32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63">
        <v>30700008</v>
      </c>
      <c r="B226" s="186" t="s">
        <v>418</v>
      </c>
      <c r="C226" s="183" t="s">
        <v>366</v>
      </c>
      <c r="D226" s="17">
        <v>5.03</v>
      </c>
      <c r="E226" s="17"/>
      <c r="F226" s="6"/>
      <c r="G226" s="93">
        <f>SUM('1:2'!G226)</f>
        <v>0</v>
      </c>
      <c r="H226" s="321">
        <f t="shared" si="34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2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25"/>
      <c r="AC226" s="54"/>
      <c r="AD226" s="32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63">
        <v>30700009</v>
      </c>
      <c r="B227" s="186" t="s">
        <v>418</v>
      </c>
      <c r="C227" s="183" t="s">
        <v>367</v>
      </c>
      <c r="D227" s="17">
        <v>5.03</v>
      </c>
      <c r="E227" s="17"/>
      <c r="F227" s="6"/>
      <c r="G227" s="93">
        <f>SUM('1:2'!G227)</f>
        <v>0</v>
      </c>
      <c r="H227" s="321">
        <f t="shared" si="34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2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25"/>
      <c r="AC227" s="54"/>
      <c r="AD227" s="32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6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321">
        <f t="shared" si="34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2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73"/>
      <c r="AC228" s="54"/>
      <c r="AD228" s="32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6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321">
        <f t="shared" si="34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2">
        <f t="shared" si="38"/>
        <v>0</v>
      </c>
      <c r="W229" s="33" t="str">
        <f t="shared" si="39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73"/>
      <c r="AC229" s="54"/>
      <c r="AD229" s="32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6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321">
        <f t="shared" si="34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2">
        <f t="shared" si="38"/>
        <v>0</v>
      </c>
      <c r="W230" s="33" t="str">
        <f t="shared" si="39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73"/>
      <c r="AC230" s="54"/>
      <c r="AD230" s="32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6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321">
        <f t="shared" si="34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2">
        <f t="shared" si="38"/>
        <v>0</v>
      </c>
      <c r="W231" s="33" t="str">
        <f t="shared" si="39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73"/>
      <c r="AC231" s="54"/>
      <c r="AD231" s="32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6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321">
        <f t="shared" si="34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2">
        <f t="shared" si="38"/>
        <v>0</v>
      </c>
      <c r="W232" s="33" t="str">
        <f t="shared" si="39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73"/>
      <c r="AC232" s="54"/>
      <c r="AD232" s="32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6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321">
        <f t="shared" si="34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2">
        <f t="shared" si="38"/>
        <v>0</v>
      </c>
      <c r="W233" s="33" t="str">
        <f t="shared" si="39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73"/>
      <c r="AC233" s="54"/>
      <c r="AD233" s="32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6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321">
        <f t="shared" si="34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2">
        <f t="shared" si="38"/>
        <v>0</v>
      </c>
      <c r="W234" s="33" t="str">
        <f t="shared" si="39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73"/>
      <c r="AC234" s="54"/>
      <c r="AD234" s="32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6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321">
        <f t="shared" si="34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2">
        <f t="shared" si="38"/>
        <v>0</v>
      </c>
      <c r="W235" s="33" t="str">
        <f t="shared" si="39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73"/>
      <c r="AC235" s="54"/>
      <c r="AD235" s="32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6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321">
        <f t="shared" si="34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2">
        <f t="shared" si="38"/>
        <v>0</v>
      </c>
      <c r="W236" s="33" t="str">
        <f t="shared" si="39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73"/>
      <c r="AC236" s="54"/>
      <c r="AD236" s="32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6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321">
        <f t="shared" si="34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2">
        <f t="shared" si="38"/>
        <v>0</v>
      </c>
      <c r="W237" s="33" t="str">
        <f t="shared" si="39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73"/>
      <c r="AC237" s="54"/>
      <c r="AD237" s="32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60">
        <v>30100043</v>
      </c>
      <c r="B238" s="188" t="s">
        <v>429</v>
      </c>
      <c r="C238" s="183" t="s">
        <v>427</v>
      </c>
      <c r="D238" s="17">
        <v>5.03</v>
      </c>
      <c r="E238" s="17"/>
      <c r="F238" s="6"/>
      <c r="G238" s="93">
        <f>SUM('1:2'!G238)</f>
        <v>0</v>
      </c>
      <c r="H238" s="321">
        <f t="shared" si="34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2"/>
      <c r="W238" s="33"/>
      <c r="X238" s="93"/>
      <c r="Y238" s="93"/>
      <c r="Z238" s="93"/>
      <c r="AA238" s="93"/>
      <c r="AB238" s="73"/>
      <c r="AC238" s="54"/>
      <c r="AD238" s="32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60">
        <v>30100064</v>
      </c>
      <c r="B239" s="188" t="s">
        <v>400</v>
      </c>
      <c r="C239" s="183" t="s">
        <v>398</v>
      </c>
      <c r="D239" s="17">
        <v>5</v>
      </c>
      <c r="E239" s="17"/>
      <c r="F239" s="6"/>
      <c r="G239" s="93">
        <f>SUM('1:2'!G239)</f>
        <v>0</v>
      </c>
      <c r="H239" s="321">
        <f t="shared" si="34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2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73"/>
      <c r="AC239" s="54"/>
      <c r="AD239" s="32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6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0</v>
      </c>
      <c r="H240" s="321">
        <f t="shared" si="34"/>
        <v>0</v>
      </c>
      <c r="I240" s="93">
        <f>SUM('1:2'!I240)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2">
        <f>SUM(X240:AA240)</f>
        <v>0</v>
      </c>
      <c r="W240" s="33" t="str">
        <f>IF(ISERROR(V240/G240),"",V240/G240)</f>
        <v/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73"/>
      <c r="AC240" s="54"/>
      <c r="AD240" s="32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6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321">
        <f t="shared" si="34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2">
        <f>SUM(X241:AA241)</f>
        <v>0</v>
      </c>
      <c r="W241" s="33" t="str">
        <f>IF(ISERROR(V241/G241),"",V241/G241)</f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73"/>
      <c r="AC241" s="54"/>
      <c r="AD241" s="32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60"/>
      <c r="B242" s="188" t="s">
        <v>360</v>
      </c>
      <c r="C242" s="183" t="s">
        <v>361</v>
      </c>
      <c r="D242" s="17"/>
      <c r="E242" s="17"/>
      <c r="F242" s="6"/>
      <c r="G242" s="93">
        <f>SUM('1:2'!G242)</f>
        <v>0</v>
      </c>
      <c r="H242" s="321">
        <f t="shared" si="34"/>
        <v>0</v>
      </c>
      <c r="I242" s="93">
        <f>SUM('1:2'!I242)</f>
        <v>0</v>
      </c>
      <c r="J242" s="31"/>
      <c r="K242" s="35"/>
      <c r="L242" s="87"/>
      <c r="M242" s="36">
        <f t="shared" si="40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2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73"/>
      <c r="AC242" s="54"/>
      <c r="AD242" s="32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6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321">
        <f t="shared" si="34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2">
        <f>SUM(X243:AA243)</f>
        <v>0</v>
      </c>
      <c r="W243" s="33" t="str">
        <f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73"/>
      <c r="AC243" s="54"/>
      <c r="AD243" s="32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6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321">
        <f t="shared" si="34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2">
        <f>SUM(X244:AA244)</f>
        <v>0</v>
      </c>
      <c r="W244" s="33" t="str">
        <f>IF(ISERROR(V244/G244),"",V244/G244)</f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73"/>
      <c r="AC244" s="54"/>
      <c r="AD244" s="32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6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321">
        <f t="shared" si="34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2">
        <f>SUM(X245:AA245)</f>
        <v>0</v>
      </c>
      <c r="W245" s="33" t="str">
        <f>IF(ISERROR(V245/G245),"",V245/G245)</f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73"/>
      <c r="AC245" s="54"/>
      <c r="AD245" s="32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6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321">
        <f t="shared" si="34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2">
        <f>SUM(X246:AA246)</f>
        <v>0</v>
      </c>
      <c r="W246" s="33" t="str">
        <f>IF(ISERROR(V246/G246),"",V246/G246)</f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73"/>
      <c r="AC246" s="54"/>
      <c r="AD246" s="32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62">
        <v>30600013</v>
      </c>
      <c r="B247" s="193" t="s">
        <v>377</v>
      </c>
      <c r="C247" s="183" t="s">
        <v>374</v>
      </c>
      <c r="D247" s="17"/>
      <c r="E247" s="17"/>
      <c r="F247" s="6"/>
      <c r="G247" s="93">
        <f>SUM('1:2'!G247)</f>
        <v>0</v>
      </c>
      <c r="H247" s="321">
        <f t="shared" si="34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2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73"/>
      <c r="AC247" s="54"/>
      <c r="AD247" s="32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62">
        <v>30600014</v>
      </c>
      <c r="B248" s="193" t="s">
        <v>377</v>
      </c>
      <c r="C248" s="183" t="s">
        <v>369</v>
      </c>
      <c r="D248" s="17"/>
      <c r="E248" s="17"/>
      <c r="F248" s="6"/>
      <c r="G248" s="93">
        <f>SUM('1:2'!G248)</f>
        <v>0</v>
      </c>
      <c r="H248" s="321">
        <f t="shared" si="34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2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73"/>
      <c r="AC248" s="54"/>
      <c r="AD248" s="32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62">
        <v>30600012</v>
      </c>
      <c r="B249" s="193" t="s">
        <v>377</v>
      </c>
      <c r="C249" s="183" t="s">
        <v>370</v>
      </c>
      <c r="D249" s="17"/>
      <c r="E249" s="17"/>
      <c r="F249" s="6"/>
      <c r="G249" s="93">
        <f>SUM('1:2'!G249)</f>
        <v>0</v>
      </c>
      <c r="H249" s="321">
        <f t="shared" si="34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2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73"/>
      <c r="AC249" s="54"/>
      <c r="AD249" s="32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62">
        <v>30600011</v>
      </c>
      <c r="B250" s="193" t="s">
        <v>377</v>
      </c>
      <c r="C250" s="183" t="s">
        <v>371</v>
      </c>
      <c r="D250" s="17"/>
      <c r="E250" s="17"/>
      <c r="F250" s="6"/>
      <c r="G250" s="93">
        <f>SUM('1:2'!G250)</f>
        <v>0</v>
      </c>
      <c r="H250" s="321">
        <f t="shared" si="34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2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73"/>
      <c r="AC250" s="54"/>
      <c r="AD250" s="32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62">
        <v>30300002</v>
      </c>
      <c r="B251" s="193" t="s">
        <v>407</v>
      </c>
      <c r="C251" s="183" t="s">
        <v>408</v>
      </c>
      <c r="D251" s="17"/>
      <c r="E251" s="17"/>
      <c r="F251" s="6"/>
      <c r="G251" s="93">
        <f>SUM('1:2'!G251)</f>
        <v>0</v>
      </c>
      <c r="H251" s="321">
        <f t="shared" si="34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2"/>
      <c r="W251" s="33"/>
      <c r="X251" s="93"/>
      <c r="Y251" s="93"/>
      <c r="Z251" s="93"/>
      <c r="AA251" s="93"/>
      <c r="AB251" s="73"/>
      <c r="AC251" s="54"/>
      <c r="AD251" s="32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62">
        <v>30300001</v>
      </c>
      <c r="B252" s="193" t="s">
        <v>407</v>
      </c>
      <c r="C252" s="183" t="s">
        <v>409</v>
      </c>
      <c r="D252" s="17"/>
      <c r="E252" s="17"/>
      <c r="F252" s="6"/>
      <c r="G252" s="93">
        <f>SUM('1:2'!G252)</f>
        <v>0</v>
      </c>
      <c r="H252" s="321">
        <f t="shared" si="34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2"/>
      <c r="W252" s="33"/>
      <c r="X252" s="93"/>
      <c r="Y252" s="93"/>
      <c r="Z252" s="93"/>
      <c r="AA252" s="93"/>
      <c r="AB252" s="73"/>
      <c r="AC252" s="54"/>
      <c r="AD252" s="32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62">
        <v>30300003</v>
      </c>
      <c r="B253" s="193" t="s">
        <v>407</v>
      </c>
      <c r="C253" s="183" t="s">
        <v>410</v>
      </c>
      <c r="D253" s="17"/>
      <c r="E253" s="17"/>
      <c r="F253" s="6"/>
      <c r="G253" s="93">
        <f>SUM('1:2'!G253)</f>
        <v>0</v>
      </c>
      <c r="H253" s="321">
        <f t="shared" si="34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2"/>
      <c r="W253" s="33"/>
      <c r="X253" s="93"/>
      <c r="Y253" s="93"/>
      <c r="Z253" s="93"/>
      <c r="AA253" s="93"/>
      <c r="AB253" s="73"/>
      <c r="AC253" s="54"/>
      <c r="AD253" s="32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62">
        <v>30300005</v>
      </c>
      <c r="B254" s="185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321">
        <f t="shared" si="34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2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73"/>
      <c r="AC254" s="54"/>
      <c r="AD254" s="32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62">
        <v>30300004</v>
      </c>
      <c r="B255" s="185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321">
        <f t="shared" si="34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2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73"/>
      <c r="AC255" s="54"/>
      <c r="AD255" s="32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62">
        <v>30300006</v>
      </c>
      <c r="B256" s="185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321">
        <f t="shared" si="34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2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73"/>
      <c r="AC256" s="54"/>
      <c r="AD256" s="32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499" t="s">
        <v>86</v>
      </c>
      <c r="B257" s="499"/>
      <c r="C257" s="316" t="s">
        <v>71</v>
      </c>
      <c r="D257" s="20"/>
      <c r="E257" s="20"/>
      <c r="F257" s="32"/>
      <c r="G257" s="94">
        <f>SUM(G200:G256)</f>
        <v>683</v>
      </c>
      <c r="H257" s="30">
        <f>SUM(H200:H256)</f>
        <v>3469.64</v>
      </c>
      <c r="I257" s="30">
        <f>SUM(I200:I256)</f>
        <v>19</v>
      </c>
      <c r="J257" s="31">
        <f t="array" ref="J257">IF(ISERROR(G257/I257),"",G257/I257)</f>
        <v>35.94736842105263</v>
      </c>
      <c r="K257" s="30">
        <f>SUM(K200:K256)</f>
        <v>32.523809523809526</v>
      </c>
      <c r="L257" s="98"/>
      <c r="M257" s="89">
        <f t="shared" ref="M257:V257" si="41">SUM(M200:M256)</f>
        <v>-13.523809523809526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202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321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2">
        <f t="shared" ref="V258:V264" si="45">SUM(X258:AA258)</f>
        <v>0</v>
      </c>
      <c r="W258" s="33" t="str">
        <f t="shared" si="42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73"/>
      <c r="AC258" s="54"/>
      <c r="AD258" s="32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321">
        <f t="shared" ref="H259:H291" si="46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2">
        <f t="shared" si="45"/>
        <v>0</v>
      </c>
      <c r="W259" s="33" t="str">
        <f t="shared" si="42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73"/>
      <c r="AC259" s="54"/>
      <c r="AD259" s="32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321">
        <f t="shared" si="46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2">
        <f t="shared" si="45"/>
        <v>0</v>
      </c>
      <c r="W260" s="33" t="str">
        <f t="shared" si="42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73"/>
      <c r="AC260" s="54"/>
      <c r="AD260" s="32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9">
        <v>30400014</v>
      </c>
      <c r="B261" s="211" t="s">
        <v>507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321">
        <f t="shared" si="46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2">
        <f t="shared" si="45"/>
        <v>0</v>
      </c>
      <c r="W261" s="33" t="str">
        <f t="shared" si="42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73"/>
      <c r="AC261" s="54"/>
      <c r="AD261" s="32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9">
        <v>30400013</v>
      </c>
      <c r="B262" s="211" t="s">
        <v>468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321">
        <f t="shared" si="46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2">
        <f t="shared" si="45"/>
        <v>0</v>
      </c>
      <c r="W262" s="33" t="str">
        <f t="shared" si="42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73"/>
      <c r="AC262" s="54"/>
      <c r="AD262" s="32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9">
        <v>30400016</v>
      </c>
      <c r="B263" s="211" t="s">
        <v>507</v>
      </c>
      <c r="C263" s="16" t="s">
        <v>60</v>
      </c>
      <c r="D263" s="17">
        <v>5.03</v>
      </c>
      <c r="E263" s="17"/>
      <c r="F263" s="6"/>
      <c r="G263" s="93">
        <f>SUM('1:2'!G263)</f>
        <v>0</v>
      </c>
      <c r="H263" s="321">
        <f t="shared" si="46"/>
        <v>0</v>
      </c>
      <c r="I263" s="93">
        <f>SUM('1:2'!I263)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2">
        <f t="shared" si="45"/>
        <v>0</v>
      </c>
      <c r="W263" s="33" t="str">
        <f t="shared" si="42"/>
        <v/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73"/>
      <c r="AC263" s="54"/>
      <c r="AD263" s="32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9">
        <v>30400017</v>
      </c>
      <c r="B264" s="211" t="s">
        <v>507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321">
        <f t="shared" si="46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2">
        <f t="shared" si="45"/>
        <v>0</v>
      </c>
      <c r="W264" s="33" t="str">
        <f t="shared" si="42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73"/>
      <c r="AC264" s="54"/>
      <c r="AD264" s="32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9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SUM('1:2'!G265)</f>
        <v>0</v>
      </c>
      <c r="H265" s="321">
        <f t="shared" si="46"/>
        <v>0</v>
      </c>
      <c r="I265" s="93">
        <f>SUM('1:2'!I265)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3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6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321">
        <f t="shared" si="46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3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6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321">
        <f t="shared" si="46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3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6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321">
        <f t="shared" si="46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3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64">
        <v>30600003</v>
      </c>
      <c r="B269" s="65" t="s">
        <v>162</v>
      </c>
      <c r="C269" s="191" t="s">
        <v>89</v>
      </c>
      <c r="D269" s="17">
        <v>5.03</v>
      </c>
      <c r="E269" s="17"/>
      <c r="F269" s="6"/>
      <c r="G269" s="93">
        <f>SUM('1:2'!G269)</f>
        <v>0</v>
      </c>
      <c r="H269" s="321">
        <f t="shared" si="46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3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6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321">
        <f t="shared" si="46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2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73"/>
      <c r="AC270" s="54"/>
      <c r="AD270" s="32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6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321">
        <f t="shared" si="46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2">
        <f t="shared" si="49"/>
        <v>0</v>
      </c>
      <c r="W271" s="33" t="str">
        <f t="shared" si="50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73"/>
      <c r="AC271" s="54"/>
      <c r="AD271" s="32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6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321">
        <f t="shared" si="46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2">
        <f t="shared" si="49"/>
        <v>0</v>
      </c>
      <c r="W272" s="33" t="str">
        <f t="shared" si="50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73"/>
      <c r="AC272" s="54"/>
      <c r="AD272" s="32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6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321">
        <f t="shared" si="46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2">
        <f t="shared" si="49"/>
        <v>0</v>
      </c>
      <c r="W273" s="33" t="str">
        <f t="shared" si="50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73"/>
      <c r="AC273" s="54"/>
      <c r="AD273" s="32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6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321">
        <f t="shared" si="46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2">
        <f t="shared" si="49"/>
        <v>0</v>
      </c>
      <c r="W274" s="33" t="str">
        <f t="shared" si="50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73"/>
      <c r="AC274" s="54"/>
      <c r="AD274" s="32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6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321">
        <f t="shared" si="46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2">
        <f t="shared" si="49"/>
        <v>0</v>
      </c>
      <c r="W275" s="33" t="str">
        <f t="shared" si="50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73"/>
      <c r="AC275" s="54"/>
      <c r="AD275" s="32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6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321">
        <f t="shared" si="46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2">
        <f t="shared" si="49"/>
        <v>0</v>
      </c>
      <c r="W276" s="33" t="str">
        <f t="shared" si="50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73"/>
      <c r="AC276" s="54"/>
      <c r="AD276" s="32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6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321">
        <f t="shared" si="46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2">
        <f t="shared" si="49"/>
        <v>0</v>
      </c>
      <c r="W277" s="33" t="str">
        <f t="shared" si="50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73"/>
      <c r="AC277" s="54"/>
      <c r="AD277" s="32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9">
        <v>30400026</v>
      </c>
      <c r="B278" s="186" t="s">
        <v>393</v>
      </c>
      <c r="C278" s="183" t="s">
        <v>395</v>
      </c>
      <c r="D278" s="17">
        <v>5</v>
      </c>
      <c r="E278" s="17"/>
      <c r="F278" s="6"/>
      <c r="G278" s="93">
        <f>SUM('1:2'!G278)</f>
        <v>0</v>
      </c>
      <c r="H278" s="321">
        <f t="shared" si="46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2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73"/>
      <c r="AC278" s="54"/>
      <c r="AD278" s="32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9">
        <v>30400028</v>
      </c>
      <c r="B279" s="186" t="s">
        <v>393</v>
      </c>
      <c r="C279" s="183" t="s">
        <v>402</v>
      </c>
      <c r="D279" s="17">
        <v>5</v>
      </c>
      <c r="E279" s="17"/>
      <c r="F279" s="6"/>
      <c r="G279" s="93">
        <f>SUM('1:2'!G279)</f>
        <v>0</v>
      </c>
      <c r="H279" s="321">
        <f t="shared" si="46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2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73"/>
      <c r="AC279" s="54"/>
      <c r="AD279" s="32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9">
        <v>30400027</v>
      </c>
      <c r="B280" s="186" t="s">
        <v>404</v>
      </c>
      <c r="C280" s="183" t="s">
        <v>405</v>
      </c>
      <c r="D280" s="17">
        <v>5</v>
      </c>
      <c r="E280" s="17"/>
      <c r="F280" s="6"/>
      <c r="G280" s="93">
        <f>SUM('1:2'!G280)</f>
        <v>0</v>
      </c>
      <c r="H280" s="321">
        <f t="shared" si="46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2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73"/>
      <c r="AC280" s="54"/>
      <c r="AD280" s="32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9"/>
      <c r="B281" s="61" t="s">
        <v>342</v>
      </c>
      <c r="C281" s="183" t="s">
        <v>372</v>
      </c>
      <c r="D281" s="17">
        <v>5</v>
      </c>
      <c r="E281" s="17"/>
      <c r="F281" s="6"/>
      <c r="G281" s="93">
        <f>SUM('1:2'!G281)</f>
        <v>0</v>
      </c>
      <c r="H281" s="321">
        <f t="shared" si="46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2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73"/>
      <c r="AC281" s="54"/>
      <c r="AD281" s="32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9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321">
        <f t="shared" si="46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2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73"/>
      <c r="AC282" s="54"/>
      <c r="AD282" s="32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9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321">
        <f t="shared" si="46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2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73"/>
      <c r="AC283" s="54"/>
      <c r="AD283" s="32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9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321">
        <f t="shared" si="46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2">
        <f>SUM(X284:AA284)</f>
        <v>0</v>
      </c>
      <c r="W284" s="33" t="str">
        <f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73"/>
      <c r="AC284" s="54"/>
      <c r="AD284" s="32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9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321">
        <f t="shared" si="46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2">
        <f>SUM(X285:AA285)</f>
        <v>0</v>
      </c>
      <c r="W285" s="33" t="str">
        <f>IF(ISERROR(V285/G285),"",V285/G285)</f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73"/>
      <c r="AC285" s="54"/>
      <c r="AD285" s="32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9">
        <v>30400004</v>
      </c>
      <c r="B286" s="211" t="s">
        <v>419</v>
      </c>
      <c r="C286" s="183" t="s">
        <v>73</v>
      </c>
      <c r="D286" s="17"/>
      <c r="E286" s="17"/>
      <c r="F286" s="6"/>
      <c r="G286" s="93">
        <f>SUM('1:2'!G286)</f>
        <v>0</v>
      </c>
      <c r="H286" s="321">
        <f t="shared" si="46"/>
        <v>0</v>
      </c>
      <c r="I286" s="93">
        <f>SUM('1:2'!I286)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2"/>
      <c r="W286" s="33"/>
      <c r="X286" s="93"/>
      <c r="Y286" s="93"/>
      <c r="Z286" s="93"/>
      <c r="AA286" s="93"/>
      <c r="AB286" s="73"/>
      <c r="AC286" s="54"/>
      <c r="AD286" s="32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9">
        <v>30400003</v>
      </c>
      <c r="B287" s="211" t="s">
        <v>419</v>
      </c>
      <c r="C287" s="183" t="s">
        <v>60</v>
      </c>
      <c r="D287" s="17"/>
      <c r="E287" s="17"/>
      <c r="F287" s="6"/>
      <c r="G287" s="93">
        <f>SUM('1:2'!G287)</f>
        <v>0</v>
      </c>
      <c r="H287" s="321">
        <f t="shared" si="46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2"/>
      <c r="W287" s="33"/>
      <c r="X287" s="93"/>
      <c r="Y287" s="93"/>
      <c r="Z287" s="93"/>
      <c r="AA287" s="93"/>
      <c r="AB287" s="73"/>
      <c r="AC287" s="54"/>
      <c r="AD287" s="32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9">
        <v>30400005</v>
      </c>
      <c r="B288" s="211" t="s">
        <v>419</v>
      </c>
      <c r="C288" s="183" t="s">
        <v>422</v>
      </c>
      <c r="D288" s="17"/>
      <c r="E288" s="17"/>
      <c r="F288" s="6"/>
      <c r="G288" s="93">
        <f>SUM('1:2'!G288)</f>
        <v>0</v>
      </c>
      <c r="H288" s="321">
        <f t="shared" si="46"/>
        <v>0</v>
      </c>
      <c r="I288" s="93">
        <f>SUM('1:2'!I288)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2"/>
      <c r="W288" s="33"/>
      <c r="X288" s="93"/>
      <c r="Y288" s="93"/>
      <c r="Z288" s="93"/>
      <c r="AA288" s="93"/>
      <c r="AB288" s="73"/>
      <c r="AC288" s="54"/>
      <c r="AD288" s="32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321">
        <f t="shared" si="46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2">
        <f>SUM(X289:AA289)</f>
        <v>0</v>
      </c>
      <c r="W289" s="33" t="str">
        <f t="shared" ref="W289:W313" si="51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73"/>
      <c r="AC289" s="54"/>
      <c r="AD289" s="327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321">
        <f t="shared" si="46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2">
        <f>SUM(X290:AA290)</f>
        <v>0</v>
      </c>
      <c r="W290" s="33" t="str">
        <f t="shared" si="51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73"/>
      <c r="AC290" s="54"/>
      <c r="AD290" s="32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321">
        <f t="shared" si="46"/>
        <v>0</v>
      </c>
      <c r="I291" s="93">
        <f>SUM('1:2'!I291)</f>
        <v>0</v>
      </c>
      <c r="J291" s="31" t="str">
        <f t="array" ref="J291">IF(ISERROR(G291/I291),"",G291/I291)</f>
        <v/>
      </c>
      <c r="K291" s="321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2">
        <f>SUM(X291:AA291)</f>
        <v>0</v>
      </c>
      <c r="W291" s="33" t="str">
        <f t="shared" si="51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73"/>
      <c r="AC291" s="54"/>
      <c r="AD291" s="32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500" t="s">
        <v>92</v>
      </c>
      <c r="B292" s="501"/>
      <c r="C292" s="316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202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7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321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2">
        <f t="shared" ref="V293:V307" si="55">SUM(X293:AA293)</f>
        <v>0</v>
      </c>
      <c r="W293" s="33" t="str">
        <f t="shared" si="51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73"/>
      <c r="AC293" s="54"/>
      <c r="AD293" s="32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321">
        <f t="shared" ref="H294:H307" si="56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2">
        <f t="shared" si="55"/>
        <v>0</v>
      </c>
      <c r="W294" s="33" t="str">
        <f t="shared" si="51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73"/>
      <c r="AC294" s="54"/>
      <c r="AD294" s="32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95</v>
      </c>
      <c r="H295" s="321">
        <f t="shared" si="56"/>
        <v>478.8</v>
      </c>
      <c r="I295" s="93">
        <f>SUM('1:2'!I295)</f>
        <v>3</v>
      </c>
      <c r="J295" s="31">
        <f t="array" ref="J295">IF(ISERROR(G295/I295),"",G295/I295)</f>
        <v>31.666666666666668</v>
      </c>
      <c r="K295" s="35">
        <f t="array" ref="K295">IF(ISERROR(G295/L295),"",G295/L295)</f>
        <v>4.75</v>
      </c>
      <c r="L295" s="87">
        <v>20</v>
      </c>
      <c r="M295" s="36">
        <f t="shared" si="53"/>
        <v>-1.75</v>
      </c>
      <c r="N295" s="31">
        <f t="shared" si="54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2">
        <f t="shared" si="55"/>
        <v>0</v>
      </c>
      <c r="W295" s="33">
        <f t="shared" si="51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73"/>
      <c r="AC295" s="54"/>
      <c r="AD295" s="32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321">
        <f t="shared" si="56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2">
        <f t="shared" si="55"/>
        <v>0</v>
      </c>
      <c r="W296" s="33" t="str">
        <f t="shared" si="51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73"/>
      <c r="AC296" s="54"/>
      <c r="AD296" s="32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9">
        <v>30100054</v>
      </c>
      <c r="B297" s="63" t="s">
        <v>95</v>
      </c>
      <c r="C297" s="322" t="s">
        <v>72</v>
      </c>
      <c r="D297" s="17">
        <v>5.03</v>
      </c>
      <c r="E297" s="17"/>
      <c r="F297" s="6"/>
      <c r="G297" s="93">
        <f>SUM('1:2'!G297)</f>
        <v>0</v>
      </c>
      <c r="H297" s="321">
        <f t="shared" si="56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2">
        <f t="shared" si="55"/>
        <v>0</v>
      </c>
      <c r="W297" s="33" t="str">
        <f t="shared" si="51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73"/>
      <c r="AC297" s="54"/>
      <c r="AD297" s="32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321">
        <f t="shared" si="56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2">
        <f t="shared" si="55"/>
        <v>0</v>
      </c>
      <c r="W298" s="33" t="str">
        <f t="shared" si="51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73"/>
      <c r="AC298" s="54"/>
      <c r="AD298" s="32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321">
        <f t="shared" si="56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2">
        <f t="shared" si="55"/>
        <v>0</v>
      </c>
      <c r="W299" s="33" t="str">
        <f t="shared" si="51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73"/>
      <c r="AC299" s="54"/>
      <c r="AD299" s="32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9"/>
      <c r="B300" s="63" t="s">
        <v>95</v>
      </c>
      <c r="C300" s="322" t="s">
        <v>96</v>
      </c>
      <c r="D300" s="17">
        <v>5.03</v>
      </c>
      <c r="E300" s="17"/>
      <c r="F300" s="6"/>
      <c r="G300" s="93">
        <f>SUM('1:2'!G300)</f>
        <v>0</v>
      </c>
      <c r="H300" s="321">
        <f t="shared" si="56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2">
        <f t="shared" si="55"/>
        <v>0</v>
      </c>
      <c r="W300" s="33" t="str">
        <f t="shared" si="51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73"/>
      <c r="AC300" s="54"/>
      <c r="AD300" s="32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9">
        <v>30101067</v>
      </c>
      <c r="B301" s="63" t="s">
        <v>97</v>
      </c>
      <c r="C301" s="322" t="s">
        <v>82</v>
      </c>
      <c r="D301" s="17">
        <v>5.03</v>
      </c>
      <c r="E301" s="17"/>
      <c r="F301" s="6"/>
      <c r="G301" s="93">
        <f>SUM('1:2'!G301)</f>
        <v>0</v>
      </c>
      <c r="H301" s="321">
        <f t="shared" si="56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2">
        <f t="shared" si="55"/>
        <v>0</v>
      </c>
      <c r="W301" s="33" t="str">
        <f t="shared" si="51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73"/>
      <c r="AC301" s="54"/>
      <c r="AD301" s="32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9">
        <v>30101068</v>
      </c>
      <c r="B302" s="63" t="s">
        <v>97</v>
      </c>
      <c r="C302" s="322" t="s">
        <v>72</v>
      </c>
      <c r="D302" s="17">
        <v>5.03</v>
      </c>
      <c r="E302" s="17"/>
      <c r="F302" s="6"/>
      <c r="G302" s="93">
        <f>SUM('1:2'!G302)</f>
        <v>0</v>
      </c>
      <c r="H302" s="321">
        <f t="shared" si="56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2">
        <f t="shared" si="55"/>
        <v>0</v>
      </c>
      <c r="W302" s="33" t="str">
        <f t="shared" si="51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73"/>
      <c r="AC302" s="54"/>
      <c r="AD302" s="32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9">
        <v>30101069</v>
      </c>
      <c r="B303" s="63" t="s">
        <v>97</v>
      </c>
      <c r="C303" s="322" t="s">
        <v>60</v>
      </c>
      <c r="D303" s="17">
        <v>5.03</v>
      </c>
      <c r="E303" s="17"/>
      <c r="F303" s="6"/>
      <c r="G303" s="93">
        <f>SUM('1:2'!G303)</f>
        <v>0</v>
      </c>
      <c r="H303" s="321">
        <f t="shared" si="56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2">
        <f t="shared" si="55"/>
        <v>0</v>
      </c>
      <c r="W303" s="33" t="str">
        <f t="shared" si="51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73"/>
      <c r="AC303" s="54"/>
      <c r="AD303" s="32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9">
        <v>30101070</v>
      </c>
      <c r="B304" s="63" t="s">
        <v>97</v>
      </c>
      <c r="C304" s="322" t="s">
        <v>96</v>
      </c>
      <c r="D304" s="17">
        <v>5.03</v>
      </c>
      <c r="E304" s="17"/>
      <c r="F304" s="6"/>
      <c r="G304" s="93">
        <f>SUM('1:2'!G304)</f>
        <v>0</v>
      </c>
      <c r="H304" s="321">
        <f t="shared" si="56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2">
        <f t="shared" si="55"/>
        <v>0</v>
      </c>
      <c r="W304" s="33" t="str">
        <f t="shared" si="51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73"/>
      <c r="AC304" s="54"/>
      <c r="AD304" s="32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9">
        <v>30101071</v>
      </c>
      <c r="B305" s="63" t="s">
        <v>97</v>
      </c>
      <c r="C305" s="322" t="s">
        <v>73</v>
      </c>
      <c r="D305" s="17">
        <v>5.03</v>
      </c>
      <c r="E305" s="17"/>
      <c r="F305" s="6"/>
      <c r="G305" s="93">
        <f>SUM('1:2'!G305)</f>
        <v>0</v>
      </c>
      <c r="H305" s="321">
        <f t="shared" si="56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2">
        <f t="shared" si="55"/>
        <v>0</v>
      </c>
      <c r="W305" s="33" t="str">
        <f t="shared" si="51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73"/>
      <c r="AC305" s="54"/>
      <c r="AD305" s="32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6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0</v>
      </c>
      <c r="H306" s="321">
        <f t="shared" si="56"/>
        <v>0</v>
      </c>
      <c r="I306" s="93">
        <f>SUM('1:2'!I306)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2">
        <f t="shared" si="55"/>
        <v>0</v>
      </c>
      <c r="W306" s="33" t="str">
        <f t="shared" si="51"/>
        <v/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73"/>
      <c r="AC306" s="54"/>
      <c r="AD306" s="32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6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0</v>
      </c>
      <c r="H307" s="321">
        <f t="shared" si="56"/>
        <v>0</v>
      </c>
      <c r="I307" s="93">
        <f>SUM('1:2'!I307)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2">
        <f t="shared" si="55"/>
        <v>0</v>
      </c>
      <c r="W307" s="33" t="str">
        <f t="shared" si="51"/>
        <v/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73"/>
      <c r="AC307" s="54"/>
      <c r="AD307" s="32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500" t="s">
        <v>99</v>
      </c>
      <c r="B308" s="501"/>
      <c r="C308" s="316" t="s">
        <v>71</v>
      </c>
      <c r="D308" s="20"/>
      <c r="E308" s="20"/>
      <c r="F308" s="32"/>
      <c r="G308" s="99">
        <f>SUM(G293:G307)</f>
        <v>95</v>
      </c>
      <c r="H308" s="30">
        <f>SUM(H293:H307)</f>
        <v>478.8</v>
      </c>
      <c r="I308" s="30">
        <f>SUM(I293:I307)</f>
        <v>3</v>
      </c>
      <c r="J308" s="31">
        <f t="array" ref="J308">IF(ISERROR(G308/I308),"",G308/I308)</f>
        <v>31.666666666666668</v>
      </c>
      <c r="K308" s="30">
        <f>SUM(K293:K307)</f>
        <v>4.75</v>
      </c>
      <c r="L308" s="30"/>
      <c r="M308" s="89">
        <f t="shared" ref="M308:V308" si="57">SUM(M293:M307)</f>
        <v>-1.75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204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6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321">
        <f t="shared" ref="H309:H318" si="58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2">
        <f>SUM(X309:AA309)</f>
        <v>0</v>
      </c>
      <c r="W309" s="33" t="str">
        <f t="shared" si="51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73"/>
      <c r="AC309" s="54"/>
      <c r="AD309" s="32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6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321">
        <f t="shared" si="58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2">
        <f>SUM(X310:AA310)</f>
        <v>0</v>
      </c>
      <c r="W310" s="33" t="str">
        <f t="shared" si="51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73"/>
      <c r="AC310" s="54"/>
      <c r="AD310" s="32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6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321">
        <f t="shared" si="58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2">
        <f>SUM(X311:AA311)</f>
        <v>0</v>
      </c>
      <c r="W311" s="33" t="str">
        <f t="shared" si="51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73"/>
      <c r="AC311" s="54"/>
      <c r="AD311" s="32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6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321">
        <f t="shared" si="58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2">
        <f>SUM(X312:AA312)</f>
        <v>0</v>
      </c>
      <c r="W312" s="33" t="str">
        <f t="shared" si="51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73"/>
      <c r="AC312" s="54"/>
      <c r="AD312" s="32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6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321">
        <f t="shared" si="58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2">
        <f>SUM(X313:AA313)</f>
        <v>0</v>
      </c>
      <c r="W313" s="33" t="str">
        <f t="shared" si="51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73"/>
      <c r="AC313" s="54"/>
      <c r="AD313" s="32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60">
        <v>30400019</v>
      </c>
      <c r="B314" s="188" t="s">
        <v>436</v>
      </c>
      <c r="C314" s="183" t="s">
        <v>438</v>
      </c>
      <c r="D314" s="17">
        <v>5.03</v>
      </c>
      <c r="E314" s="17"/>
      <c r="F314" s="6"/>
      <c r="G314" s="93">
        <f>SUM('1:2'!G314)</f>
        <v>0</v>
      </c>
      <c r="H314" s="329">
        <f t="shared" si="58"/>
        <v>0</v>
      </c>
      <c r="I314" s="93">
        <f>SUM('1:2'!I314)</f>
        <v>0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2"/>
      <c r="W314" s="33"/>
      <c r="X314" s="93"/>
      <c r="Y314" s="93"/>
      <c r="Z314" s="93"/>
      <c r="AA314" s="93"/>
      <c r="AB314" s="73"/>
      <c r="AC314" s="54"/>
      <c r="AD314" s="327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60">
        <v>30400020</v>
      </c>
      <c r="B315" s="188" t="s">
        <v>436</v>
      </c>
      <c r="C315" s="183" t="s">
        <v>510</v>
      </c>
      <c r="D315" s="17">
        <v>5.03</v>
      </c>
      <c r="E315" s="17"/>
      <c r="F315" s="6"/>
      <c r="G315" s="93"/>
      <c r="H315" s="329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2"/>
      <c r="W315" s="33"/>
      <c r="X315" s="93"/>
      <c r="Y315" s="93"/>
      <c r="Z315" s="93"/>
      <c r="AA315" s="93"/>
      <c r="AB315" s="73"/>
      <c r="AC315" s="54"/>
      <c r="AD315" s="330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60">
        <v>30400021</v>
      </c>
      <c r="B316" s="188" t="s">
        <v>436</v>
      </c>
      <c r="C316" s="183" t="s">
        <v>511</v>
      </c>
      <c r="D316" s="17">
        <v>5.03</v>
      </c>
      <c r="E316" s="17"/>
      <c r="F316" s="6"/>
      <c r="G316" s="93"/>
      <c r="H316" s="331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2"/>
      <c r="W316" s="33"/>
      <c r="X316" s="93"/>
      <c r="Y316" s="93"/>
      <c r="Z316" s="93"/>
      <c r="AA316" s="93"/>
      <c r="AB316" s="73"/>
      <c r="AC316" s="54"/>
      <c r="AD316" s="33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60">
        <v>30400018</v>
      </c>
      <c r="B317" s="188" t="s">
        <v>436</v>
      </c>
      <c r="C317" s="16" t="s">
        <v>55</v>
      </c>
      <c r="D317" s="17">
        <v>5.03</v>
      </c>
      <c r="E317" s="17"/>
      <c r="F317" s="6"/>
      <c r="G317" s="93"/>
      <c r="H317" s="35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2"/>
      <c r="W317" s="33"/>
      <c r="X317" s="93"/>
      <c r="Y317" s="93"/>
      <c r="Z317" s="93"/>
      <c r="AA317" s="93"/>
      <c r="AB317" s="73"/>
      <c r="AC317" s="54"/>
      <c r="AD317" s="35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6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321">
        <f t="shared" si="58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2">
        <f>SUM(X318:AA318)</f>
        <v>0</v>
      </c>
      <c r="W318" s="33" t="str">
        <f t="shared" ref="W318:W323" si="59">IF(ISERROR(V318/G318),"",V318/G318)</f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73"/>
      <c r="AC318" s="54"/>
      <c r="AD318" s="32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500" t="s">
        <v>102</v>
      </c>
      <c r="B319" s="501"/>
      <c r="C319" s="316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2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9">
        <v>30700013</v>
      </c>
      <c r="B320" s="64" t="s">
        <v>103</v>
      </c>
      <c r="C320" s="315"/>
      <c r="D320" s="17">
        <v>3.65</v>
      </c>
      <c r="E320" s="17"/>
      <c r="F320" s="53"/>
      <c r="G320" s="93">
        <f>SUM('1:2'!G320)</f>
        <v>0</v>
      </c>
      <c r="H320" s="321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321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2">
        <f>SUM(X320:AA320)</f>
        <v>0</v>
      </c>
      <c r="W320" s="33" t="str">
        <f t="shared" si="59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73"/>
      <c r="AC320" s="54"/>
      <c r="AD320" s="32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9">
        <v>30700014</v>
      </c>
      <c r="B321" s="64" t="s">
        <v>0</v>
      </c>
      <c r="C321" s="315"/>
      <c r="D321" s="17">
        <v>6.58</v>
      </c>
      <c r="E321" s="17"/>
      <c r="F321" s="6"/>
      <c r="G321" s="93">
        <f>SUM('1:2'!G321)</f>
        <v>0</v>
      </c>
      <c r="H321" s="321">
        <f t="shared" ref="H321:H333" si="60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2">
        <f>SUM(X321:AA321)</f>
        <v>0</v>
      </c>
      <c r="W321" s="33" t="str">
        <f t="shared" si="59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73"/>
      <c r="AC321" s="54"/>
      <c r="AD321" s="32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9">
        <v>30700016</v>
      </c>
      <c r="B322" s="64" t="s">
        <v>1</v>
      </c>
      <c r="C322" s="315"/>
      <c r="D322" s="17">
        <v>7.8</v>
      </c>
      <c r="E322" s="17"/>
      <c r="F322" s="6"/>
      <c r="G322" s="93">
        <f>SUM('1:2'!G322)</f>
        <v>0</v>
      </c>
      <c r="H322" s="321">
        <f t="shared" si="60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2">
        <f>SUM(X322:AA322)</f>
        <v>0</v>
      </c>
      <c r="W322" s="33" t="str">
        <f t="shared" si="59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73"/>
      <c r="AC322" s="54"/>
      <c r="AD322" s="32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9">
        <v>30700017</v>
      </c>
      <c r="B323" s="64" t="s">
        <v>2</v>
      </c>
      <c r="C323" s="315"/>
      <c r="D323" s="17">
        <v>4.4000000000000004</v>
      </c>
      <c r="E323" s="17"/>
      <c r="F323" s="6"/>
      <c r="G323" s="93">
        <f>SUM('1:2'!G323)</f>
        <v>0</v>
      </c>
      <c r="H323" s="321">
        <f t="shared" si="60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2">
        <f>SUM(X323:AA323)</f>
        <v>0</v>
      </c>
      <c r="W323" s="33" t="str">
        <f t="shared" si="59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73"/>
      <c r="AC323" s="54"/>
      <c r="AD323" s="32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9">
        <v>30700001</v>
      </c>
      <c r="B324" s="187" t="s">
        <v>359</v>
      </c>
      <c r="C324" s="315"/>
      <c r="D324" s="17"/>
      <c r="E324" s="17"/>
      <c r="F324" s="6"/>
      <c r="G324" s="93">
        <f>SUM('1:2'!G324)</f>
        <v>0</v>
      </c>
      <c r="H324" s="321">
        <f t="shared" si="60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2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73"/>
      <c r="AC324" s="54"/>
      <c r="AD324" s="32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65"/>
      <c r="B325" s="66" t="s">
        <v>104</v>
      </c>
      <c r="C325" s="315" t="s">
        <v>53</v>
      </c>
      <c r="D325" s="17">
        <v>6.04</v>
      </c>
      <c r="E325" s="17"/>
      <c r="F325" s="6"/>
      <c r="G325" s="93">
        <f>SUM('1:2'!G325)</f>
        <v>0</v>
      </c>
      <c r="H325" s="321">
        <f t="shared" si="60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2">
        <f>SUM(X325:AA325)</f>
        <v>0</v>
      </c>
      <c r="W325" s="33" t="str">
        <f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73"/>
      <c r="AC325" s="54"/>
      <c r="AD325" s="32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65">
        <v>30700019</v>
      </c>
      <c r="B326" s="66" t="s">
        <v>104</v>
      </c>
      <c r="C326" s="315" t="s">
        <v>60</v>
      </c>
      <c r="D326" s="17">
        <v>6.04</v>
      </c>
      <c r="E326" s="17"/>
      <c r="F326" s="6"/>
      <c r="G326" s="93">
        <f>SUM('1:2'!G326)</f>
        <v>0</v>
      </c>
      <c r="H326" s="321">
        <f t="shared" si="60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2">
        <f>SUM(X326:AA326)</f>
        <v>0</v>
      </c>
      <c r="W326" s="33" t="str">
        <f>IF(ISERROR(V326/G326),"",V326/G326)</f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73"/>
      <c r="AC326" s="54"/>
      <c r="AD326" s="32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65">
        <v>30601015</v>
      </c>
      <c r="B327" s="248" t="s">
        <v>440</v>
      </c>
      <c r="C327" s="315" t="s">
        <v>53</v>
      </c>
      <c r="D327" s="17">
        <v>6</v>
      </c>
      <c r="E327" s="17"/>
      <c r="F327" s="6"/>
      <c r="G327" s="93">
        <f>SUM('1:2'!G327)</f>
        <v>0</v>
      </c>
      <c r="H327" s="321">
        <f t="shared" si="60"/>
        <v>0</v>
      </c>
      <c r="I327" s="93">
        <f>SUM('1:2'!I327)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2"/>
      <c r="W327" s="33"/>
      <c r="X327" s="93"/>
      <c r="Y327" s="93"/>
      <c r="Z327" s="93"/>
      <c r="AA327" s="93"/>
      <c r="AB327" s="73"/>
      <c r="AC327" s="54"/>
      <c r="AD327" s="327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65">
        <v>30101016</v>
      </c>
      <c r="B328" s="248" t="s">
        <v>440</v>
      </c>
      <c r="C328" s="315" t="s">
        <v>60</v>
      </c>
      <c r="D328" s="17">
        <v>6</v>
      </c>
      <c r="E328" s="17"/>
      <c r="F328" s="6"/>
      <c r="G328" s="93">
        <f>SUM('1:2'!G328)</f>
        <v>0</v>
      </c>
      <c r="H328" s="321">
        <f t="shared" si="60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2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73"/>
      <c r="AC328" s="54"/>
      <c r="AD328" s="32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21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2"/>
      <c r="W329" s="33"/>
      <c r="X329" s="93"/>
      <c r="Y329" s="93"/>
      <c r="Z329" s="93"/>
      <c r="AA329" s="93"/>
      <c r="AB329" s="73"/>
      <c r="AC329" s="54"/>
      <c r="AD329" s="327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321">
        <f t="shared" si="60"/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2">
        <f>SUM(X330:AA330)</f>
        <v>0</v>
      </c>
      <c r="W330" s="33" t="str">
        <f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73"/>
      <c r="AC330" s="54"/>
      <c r="AD330" s="32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9">
        <v>30700015</v>
      </c>
      <c r="B331" s="317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321">
        <f t="shared" si="60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2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73"/>
      <c r="AC331" s="54"/>
      <c r="AD331" s="32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9">
        <v>30700012</v>
      </c>
      <c r="B332" s="317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321">
        <f t="shared" si="60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2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73"/>
      <c r="AC332" s="54"/>
      <c r="AD332" s="32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9"/>
      <c r="B333" s="195" t="s">
        <v>435</v>
      </c>
      <c r="C333" s="16"/>
      <c r="D333" s="17">
        <v>4.5</v>
      </c>
      <c r="E333" s="17"/>
      <c r="F333" s="6"/>
      <c r="G333" s="93">
        <f>SUM('1:2'!G333)</f>
        <v>0</v>
      </c>
      <c r="H333" s="321">
        <f t="shared" si="60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2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73"/>
      <c r="AC333" s="54"/>
      <c r="AD333" s="32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500" t="s">
        <v>106</v>
      </c>
      <c r="B334" s="501"/>
      <c r="C334" s="316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202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511" t="s">
        <v>108</v>
      </c>
      <c r="B335" s="512"/>
      <c r="C335" s="512"/>
      <c r="D335" s="512"/>
      <c r="E335" s="512"/>
      <c r="F335" s="513"/>
      <c r="G335" s="189">
        <f>SUM(G199,G257,G292,G308,G319,G334)</f>
        <v>1738</v>
      </c>
      <c r="H335" s="189">
        <f>SUM(H199,H257,H292,H308,H319,H334)</f>
        <v>8781.2899999999991</v>
      </c>
      <c r="I335" s="189">
        <f>SUM(I199,I257,I292,I308,I319,I334)</f>
        <v>80</v>
      </c>
      <c r="J335" s="52">
        <f t="array" ref="J335">IF(ISERROR(G335/I335),"",G335/I335)</f>
        <v>21.725000000000001</v>
      </c>
      <c r="K335" s="189">
        <f>SUM(K199,K257,K292,K308,K319,K334)</f>
        <v>86.339598997493738</v>
      </c>
      <c r="L335" s="52">
        <f>IF(ISERROR(G335/K335),"",G335/K335)</f>
        <v>20.129813204836065</v>
      </c>
      <c r="M335" s="189">
        <f t="shared" ref="M335:AA335" si="62">SUM(M199,M257,M292,M308,M319,M334)</f>
        <v>-6.3395989974937343</v>
      </c>
      <c r="N335" s="189">
        <f t="shared" si="62"/>
        <v>0</v>
      </c>
      <c r="O335" s="189">
        <f t="shared" si="62"/>
        <v>0</v>
      </c>
      <c r="P335" s="189">
        <f t="shared" si="62"/>
        <v>0</v>
      </c>
      <c r="Q335" s="189">
        <f t="shared" si="62"/>
        <v>0</v>
      </c>
      <c r="R335" s="189">
        <f t="shared" si="62"/>
        <v>0</v>
      </c>
      <c r="S335" s="189">
        <f t="shared" si="62"/>
        <v>0</v>
      </c>
      <c r="T335" s="189">
        <f t="shared" si="62"/>
        <v>0</v>
      </c>
      <c r="U335" s="189">
        <f t="shared" si="62"/>
        <v>0</v>
      </c>
      <c r="V335" s="189">
        <f t="shared" si="62"/>
        <v>0</v>
      </c>
      <c r="W335" s="189">
        <f t="shared" si="62"/>
        <v>0</v>
      </c>
      <c r="X335" s="189">
        <f t="shared" si="62"/>
        <v>0</v>
      </c>
      <c r="Y335" s="189">
        <f t="shared" si="62"/>
        <v>0</v>
      </c>
      <c r="Z335" s="189">
        <f t="shared" si="62"/>
        <v>0</v>
      </c>
      <c r="AA335" s="189">
        <f t="shared" si="62"/>
        <v>0</v>
      </c>
      <c r="AB335" s="76"/>
      <c r="AC335" s="71"/>
      <c r="AD335" s="327"/>
      <c r="AE335" s="77"/>
      <c r="AF335" s="77"/>
      <c r="AG335" s="77"/>
      <c r="AH335" s="77"/>
      <c r="AI335" s="57"/>
      <c r="AJ335" s="57"/>
      <c r="AK335" s="57"/>
      <c r="AL335" s="528"/>
      <c r="AM335" s="528"/>
      <c r="AN335" s="528"/>
      <c r="AO335" s="528"/>
      <c r="AP335" s="528"/>
      <c r="AQ335" s="528"/>
      <c r="AR335" s="528"/>
      <c r="AS335" s="528"/>
      <c r="AT335" s="528"/>
      <c r="AU335" s="528"/>
      <c r="AV335" s="528"/>
      <c r="AW335" s="528"/>
      <c r="AX335" s="528"/>
      <c r="AY335" s="528"/>
      <c r="AZ335" s="528"/>
      <c r="BA335" s="528"/>
    </row>
    <row r="336" spans="1:53" ht="15.75" customHeight="1">
      <c r="A336" s="432" t="s">
        <v>497</v>
      </c>
      <c r="B336" s="319" t="s">
        <v>110</v>
      </c>
      <c r="C336" s="514" t="s">
        <v>111</v>
      </c>
      <c r="D336" s="514"/>
      <c r="E336" s="493" t="s">
        <v>112</v>
      </c>
      <c r="F336" s="493"/>
      <c r="G336" s="504" t="s">
        <v>113</v>
      </c>
      <c r="H336" s="504"/>
      <c r="I336" s="493" t="s">
        <v>114</v>
      </c>
      <c r="J336" s="493"/>
      <c r="K336" s="493" t="s">
        <v>36</v>
      </c>
      <c r="L336" s="493"/>
      <c r="M336" s="493" t="s">
        <v>115</v>
      </c>
      <c r="N336" s="493"/>
      <c r="O336" s="493" t="s">
        <v>116</v>
      </c>
      <c r="P336" s="504" t="s">
        <v>117</v>
      </c>
      <c r="Q336" s="504"/>
      <c r="R336" s="504" t="s">
        <v>36</v>
      </c>
      <c r="S336" s="504"/>
      <c r="T336" s="504" t="s">
        <v>118</v>
      </c>
      <c r="U336" s="504"/>
      <c r="V336" s="504" t="s">
        <v>119</v>
      </c>
      <c r="W336" s="504"/>
      <c r="X336" s="504" t="s">
        <v>36</v>
      </c>
      <c r="Y336" s="504"/>
      <c r="Z336" s="504" t="s">
        <v>118</v>
      </c>
      <c r="AA336" s="504"/>
      <c r="AB336" s="12"/>
      <c r="AC336" s="12"/>
      <c r="AD336" s="12"/>
      <c r="AE336" s="3"/>
      <c r="AF336" s="3"/>
      <c r="AG336" s="3"/>
      <c r="AH336" s="32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433"/>
      <c r="B337" s="319" t="s">
        <v>120</v>
      </c>
      <c r="C337" s="515">
        <f>SUM('1:2'!C337)</f>
        <v>2</v>
      </c>
      <c r="D337" s="516"/>
      <c r="E337" s="517">
        <f>D337*11</f>
        <v>0</v>
      </c>
      <c r="F337" s="517"/>
      <c r="G337" s="515">
        <f>SUM('1:2'!G337)</f>
        <v>2</v>
      </c>
      <c r="H337" s="516"/>
      <c r="I337" s="493">
        <f>G337*11</f>
        <v>22</v>
      </c>
      <c r="J337" s="493"/>
      <c r="K337" s="493">
        <f>E337-I337</f>
        <v>-22</v>
      </c>
      <c r="L337" s="493"/>
      <c r="M337" s="518" t="str">
        <f>IF(ISERROR(K337/E337),"",K337/E337)</f>
        <v/>
      </c>
      <c r="N337" s="518"/>
      <c r="O337" s="493"/>
      <c r="P337" s="504" t="s">
        <v>70</v>
      </c>
      <c r="Q337" s="504"/>
      <c r="R337" s="519">
        <f>SUM(O199:U199)</f>
        <v>0</v>
      </c>
      <c r="S337" s="519"/>
      <c r="T337" s="520" t="str">
        <f t="array" ref="T337">IF(ISERROR(R337/R344),"",R337/R344)</f>
        <v/>
      </c>
      <c r="U337" s="520"/>
      <c r="V337" s="504" t="s">
        <v>41</v>
      </c>
      <c r="W337" s="504"/>
      <c r="X337" s="529">
        <f>SUM(P198,P256,P291,P307,P318,P333)</f>
        <v>0</v>
      </c>
      <c r="Y337" s="530"/>
      <c r="Z337" s="520" t="str">
        <f t="array" ref="Z337">IF(ISERROR(X337/X344),"",X337/X344)</f>
        <v/>
      </c>
      <c r="AA337" s="520"/>
      <c r="AB337" s="12"/>
      <c r="AC337" s="22"/>
      <c r="AD337" s="22"/>
      <c r="AE337" s="3"/>
      <c r="AF337" s="3"/>
      <c r="AG337" s="3"/>
      <c r="AH337" s="32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33"/>
      <c r="B338" s="319" t="s">
        <v>121</v>
      </c>
      <c r="C338" s="515">
        <f>SUM('1:2'!C338)</f>
        <v>0</v>
      </c>
      <c r="D338" s="516"/>
      <c r="E338" s="517">
        <f>D338*11</f>
        <v>0</v>
      </c>
      <c r="F338" s="517"/>
      <c r="G338" s="515">
        <f>SUM('1:2'!G338)</f>
        <v>0</v>
      </c>
      <c r="H338" s="516"/>
      <c r="I338" s="493">
        <f>G338*11</f>
        <v>0</v>
      </c>
      <c r="J338" s="493"/>
      <c r="K338" s="493">
        <f>E338-I338</f>
        <v>0</v>
      </c>
      <c r="L338" s="493"/>
      <c r="M338" s="518" t="str">
        <f>IF(ISERROR(K338/E338),"",K338/E338)</f>
        <v/>
      </c>
      <c r="N338" s="518"/>
      <c r="O338" s="493"/>
      <c r="P338" s="504" t="s">
        <v>86</v>
      </c>
      <c r="Q338" s="504"/>
      <c r="R338" s="519">
        <f>SUM(O257:U257)</f>
        <v>0</v>
      </c>
      <c r="S338" s="519"/>
      <c r="T338" s="520" t="str">
        <f>IF(ISERROR(R338/R344),"",R338/R344)</f>
        <v/>
      </c>
      <c r="U338" s="520"/>
      <c r="V338" s="504" t="s">
        <v>42</v>
      </c>
      <c r="W338" s="504"/>
      <c r="X338" s="529">
        <f>SUM(P199,P257,P292,P308,P319,P334)</f>
        <v>0</v>
      </c>
      <c r="Y338" s="530"/>
      <c r="Z338" s="520" t="str">
        <f>IF(ISERROR(X338/X344),"",X338/X344)</f>
        <v/>
      </c>
      <c r="AA338" s="520"/>
      <c r="AB338" s="12"/>
      <c r="AC338" s="22"/>
      <c r="AD338" s="22"/>
      <c r="AE338" s="3"/>
      <c r="AF338" s="3"/>
      <c r="AG338" s="3"/>
      <c r="AH338" s="32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33"/>
      <c r="B339" s="319" t="s">
        <v>122</v>
      </c>
      <c r="C339" s="515">
        <f>SUM('1:2'!C339)</f>
        <v>0</v>
      </c>
      <c r="D339" s="516"/>
      <c r="E339" s="517">
        <f>D339*11</f>
        <v>0</v>
      </c>
      <c r="F339" s="517"/>
      <c r="G339" s="515">
        <f>SUM('1:2'!G339)</f>
        <v>2</v>
      </c>
      <c r="H339" s="516"/>
      <c r="I339" s="493">
        <f>G339*8</f>
        <v>16</v>
      </c>
      <c r="J339" s="493"/>
      <c r="K339" s="493">
        <f>E339-I339</f>
        <v>-16</v>
      </c>
      <c r="L339" s="493"/>
      <c r="M339" s="518" t="str">
        <f>IF(ISERROR(K339/E339),"",K339/E339)</f>
        <v/>
      </c>
      <c r="N339" s="518"/>
      <c r="O339" s="493"/>
      <c r="P339" s="504" t="s">
        <v>92</v>
      </c>
      <c r="Q339" s="504"/>
      <c r="R339" s="519">
        <f>SUM(O292:U292)</f>
        <v>0</v>
      </c>
      <c r="S339" s="519"/>
      <c r="T339" s="520" t="str">
        <f>IF(ISERROR(R339/R344),"",R339/R344)</f>
        <v/>
      </c>
      <c r="U339" s="520"/>
      <c r="V339" s="504" t="s">
        <v>43</v>
      </c>
      <c r="W339" s="504"/>
      <c r="X339" s="529">
        <f>SUM(P200,P258,P293,P309,P320,P335)</f>
        <v>0</v>
      </c>
      <c r="Y339" s="530"/>
      <c r="Z339" s="520" t="str">
        <f>IF(ISERROR(X339/X344),"",X339/X344)</f>
        <v/>
      </c>
      <c r="AA339" s="520"/>
      <c r="AB339" s="12"/>
      <c r="AC339" s="22"/>
      <c r="AD339" s="22"/>
      <c r="AE339" s="3"/>
      <c r="AF339" s="3"/>
      <c r="AG339" s="327"/>
      <c r="AH339" s="32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433"/>
      <c r="B340" s="319" t="s">
        <v>47</v>
      </c>
      <c r="C340" s="515">
        <f>SUM('1:2'!C340)</f>
        <v>2</v>
      </c>
      <c r="D340" s="516"/>
      <c r="E340" s="517">
        <f>D340*11</f>
        <v>0</v>
      </c>
      <c r="F340" s="517"/>
      <c r="G340" s="515">
        <f>SUM('1:2'!G340)</f>
        <v>2</v>
      </c>
      <c r="H340" s="516"/>
      <c r="I340" s="493">
        <f>G340*11</f>
        <v>22</v>
      </c>
      <c r="J340" s="493"/>
      <c r="K340" s="493">
        <f>E340-I340</f>
        <v>-22</v>
      </c>
      <c r="L340" s="493"/>
      <c r="M340" s="518" t="str">
        <f>IF(ISERROR(K340/E340),"",K340/E340)</f>
        <v/>
      </c>
      <c r="N340" s="518"/>
      <c r="O340" s="493"/>
      <c r="P340" s="504" t="s">
        <v>99</v>
      </c>
      <c r="Q340" s="504"/>
      <c r="R340" s="519">
        <f>SUM(O308:U308)</f>
        <v>0</v>
      </c>
      <c r="S340" s="519"/>
      <c r="T340" s="520" t="str">
        <f>IF(ISERROR(R340/R344),"",R340/R344)</f>
        <v/>
      </c>
      <c r="U340" s="520"/>
      <c r="V340" s="504" t="s">
        <v>44</v>
      </c>
      <c r="W340" s="504"/>
      <c r="X340" s="529">
        <f>SUM(P202,P259,P294,P310,P321,P336)</f>
        <v>0</v>
      </c>
      <c r="Y340" s="530"/>
      <c r="Z340" s="520" t="str">
        <f>IF(ISERROR(X340/X344),"",X340/X344)</f>
        <v/>
      </c>
      <c r="AA340" s="520"/>
      <c r="AB340" s="12"/>
      <c r="AC340" s="22"/>
      <c r="AD340" s="22"/>
      <c r="AE340" s="3"/>
      <c r="AF340" s="3"/>
      <c r="AG340" s="327"/>
      <c r="AH340" s="32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434"/>
      <c r="B341" s="319" t="s">
        <v>123</v>
      </c>
      <c r="C341" s="522">
        <f>SUM(C337:D340)</f>
        <v>4</v>
      </c>
      <c r="D341" s="493"/>
      <c r="E341" s="517">
        <f>SUM(F337:F340)</f>
        <v>0</v>
      </c>
      <c r="F341" s="493"/>
      <c r="G341" s="522">
        <f>SUM(G337:H340)</f>
        <v>6</v>
      </c>
      <c r="H341" s="493"/>
      <c r="I341" s="493">
        <f>SUM(I337:J340)</f>
        <v>60</v>
      </c>
      <c r="J341" s="493"/>
      <c r="K341" s="493">
        <f>SUM(K337:L340)</f>
        <v>-60</v>
      </c>
      <c r="L341" s="493"/>
      <c r="M341" s="518" t="str">
        <f>IF(ISERROR(K341/E341),"",K341/E341)</f>
        <v/>
      </c>
      <c r="N341" s="518"/>
      <c r="O341" s="493"/>
      <c r="P341" s="504" t="s">
        <v>102</v>
      </c>
      <c r="Q341" s="504"/>
      <c r="R341" s="519">
        <f>SUM(O319:U319)</f>
        <v>0</v>
      </c>
      <c r="S341" s="519"/>
      <c r="T341" s="520" t="str">
        <f>IF(ISERROR(R341/R344),"",R341/R344)</f>
        <v/>
      </c>
      <c r="U341" s="520"/>
      <c r="V341" s="504" t="s">
        <v>45</v>
      </c>
      <c r="W341" s="504"/>
      <c r="X341" s="529">
        <f>SUM(P203,P260,P295,P311,P322,P337)</f>
        <v>0</v>
      </c>
      <c r="Y341" s="530"/>
      <c r="Z341" s="520" t="str">
        <f>IF(ISERROR(X341/X344),"",X341/X344)</f>
        <v/>
      </c>
      <c r="AA341" s="520"/>
      <c r="AB341" s="12"/>
      <c r="AC341" s="22"/>
      <c r="AD341" s="22"/>
      <c r="AE341" s="3"/>
      <c r="AF341" s="3"/>
      <c r="AG341" s="327"/>
      <c r="AH341" s="32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24"/>
      <c r="AV341" s="324"/>
      <c r="AW341" s="324"/>
      <c r="AX341" s="324"/>
      <c r="AY341" s="324"/>
      <c r="AZ341" s="324"/>
      <c r="BA341" s="324"/>
    </row>
    <row r="342" spans="1:53" ht="17.25">
      <c r="A342" s="269" t="s">
        <v>498</v>
      </c>
      <c r="B342" s="319">
        <f>G335</f>
        <v>1738</v>
      </c>
      <c r="C342" s="519" t="s">
        <v>155</v>
      </c>
      <c r="D342" s="519"/>
      <c r="E342" s="504">
        <f>H335</f>
        <v>8781.2899999999991</v>
      </c>
      <c r="F342" s="504"/>
      <c r="G342" s="504" t="s">
        <v>34</v>
      </c>
      <c r="H342" s="504"/>
      <c r="I342" s="521">
        <f>L335</f>
        <v>20.129813204836065</v>
      </c>
      <c r="J342" s="521"/>
      <c r="K342" s="493" t="s">
        <v>32</v>
      </c>
      <c r="L342" s="493"/>
      <c r="M342" s="521">
        <f>J335</f>
        <v>21.725000000000001</v>
      </c>
      <c r="N342" s="521"/>
      <c r="O342" s="493"/>
      <c r="P342" s="504" t="s">
        <v>106</v>
      </c>
      <c r="Q342" s="504"/>
      <c r="R342" s="519">
        <f>SUM(O334:U334)</f>
        <v>0</v>
      </c>
      <c r="S342" s="519"/>
      <c r="T342" s="520" t="str">
        <f>IF(ISERROR(R342/R344),"",R342/R344)</f>
        <v/>
      </c>
      <c r="U342" s="520"/>
      <c r="V342" s="504" t="s">
        <v>46</v>
      </c>
      <c r="W342" s="504"/>
      <c r="X342" s="529">
        <f>SUM(P204,P261,P296,P312,P323,P338)</f>
        <v>0</v>
      </c>
      <c r="Y342" s="530"/>
      <c r="Z342" s="520" t="str">
        <f>IF(ISERROR(X342/X344),"",X342/X344)</f>
        <v/>
      </c>
      <c r="AA342" s="520"/>
      <c r="AB342" s="12"/>
      <c r="AC342" s="22"/>
      <c r="AD342" s="22"/>
      <c r="AE342" s="3"/>
      <c r="AF342" s="3"/>
      <c r="AG342" s="327"/>
      <c r="AH342" s="32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24"/>
      <c r="AV342" s="324"/>
      <c r="AW342" s="324"/>
      <c r="AX342" s="324"/>
      <c r="AY342" s="324"/>
      <c r="AZ342" s="324"/>
      <c r="BA342" s="324"/>
    </row>
    <row r="343" spans="1:53" ht="15.75" customHeight="1">
      <c r="A343" s="270" t="s">
        <v>499</v>
      </c>
      <c r="B343" s="319">
        <f>I335+C341</f>
        <v>84</v>
      </c>
      <c r="C343" s="504" t="s">
        <v>114</v>
      </c>
      <c r="D343" s="504"/>
      <c r="E343" s="514">
        <f>K335+I341</f>
        <v>146.33959899749374</v>
      </c>
      <c r="F343" s="514"/>
      <c r="G343" s="504" t="s">
        <v>150</v>
      </c>
      <c r="H343" s="504"/>
      <c r="I343" s="521">
        <f>B343-E343</f>
        <v>-62.339598997493738</v>
      </c>
      <c r="J343" s="521"/>
      <c r="K343" s="493" t="s">
        <v>151</v>
      </c>
      <c r="L343" s="493"/>
      <c r="M343" s="518">
        <f>IF(ISERROR(I343/B343),"",I343/B343)</f>
        <v>-0.74213808330349684</v>
      </c>
      <c r="N343" s="518"/>
      <c r="O343" s="493"/>
      <c r="P343" s="504" t="s">
        <v>107</v>
      </c>
      <c r="Q343" s="504"/>
      <c r="R343" s="519"/>
      <c r="S343" s="519"/>
      <c r="T343" s="520" t="str">
        <f>IF(ISERROR(R343/R344),"",R343/R344)</f>
        <v/>
      </c>
      <c r="U343" s="520"/>
      <c r="V343" s="504" t="s">
        <v>47</v>
      </c>
      <c r="W343" s="504"/>
      <c r="X343" s="529">
        <f>SUM(P205,P262,P297,P313,P324,P339)</f>
        <v>0</v>
      </c>
      <c r="Y343" s="530"/>
      <c r="Z343" s="520" t="str">
        <f>IF(ISERROR(X343/X344),"",X343/X344)</f>
        <v/>
      </c>
      <c r="AA343" s="520"/>
      <c r="AB343" s="12"/>
      <c r="AC343" s="22"/>
      <c r="AD343" s="22"/>
      <c r="AE343" s="3"/>
      <c r="AF343" s="3"/>
      <c r="AG343" s="327"/>
      <c r="AH343" s="32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24"/>
      <c r="AV343" s="324"/>
      <c r="AW343" s="324"/>
      <c r="AX343" s="324"/>
      <c r="AY343" s="324"/>
      <c r="AZ343" s="324"/>
      <c r="BA343" s="324"/>
    </row>
    <row r="344" spans="1:53" ht="15.75" customHeight="1">
      <c r="A344" s="270" t="s">
        <v>501</v>
      </c>
      <c r="B344" s="319">
        <f>N335</f>
        <v>0</v>
      </c>
      <c r="C344" s="504" t="s">
        <v>149</v>
      </c>
      <c r="D344" s="504"/>
      <c r="E344" s="520">
        <f>IF(ISERROR(B344/B343),"",B344/B343)</f>
        <v>0</v>
      </c>
      <c r="F344" s="520"/>
      <c r="G344" s="504" t="s">
        <v>158</v>
      </c>
      <c r="H344" s="504"/>
      <c r="I344" s="493">
        <f>V335</f>
        <v>0</v>
      </c>
      <c r="J344" s="493"/>
      <c r="K344" s="493" t="s">
        <v>156</v>
      </c>
      <c r="L344" s="493"/>
      <c r="M344" s="518">
        <f t="array" ref="M344">IF(ISERROR(I344/B342),"",I344/B342)</f>
        <v>0</v>
      </c>
      <c r="N344" s="518"/>
      <c r="O344" s="493"/>
      <c r="P344" s="504" t="s">
        <v>123</v>
      </c>
      <c r="Q344" s="504"/>
      <c r="R344" s="519">
        <f>SUM(R337:S343)</f>
        <v>0</v>
      </c>
      <c r="S344" s="519"/>
      <c r="T344" s="520">
        <f>SUM(T337:U343)</f>
        <v>0</v>
      </c>
      <c r="U344" s="520"/>
      <c r="V344" s="504" t="s">
        <v>123</v>
      </c>
      <c r="W344" s="504"/>
      <c r="X344" s="519">
        <f>SUM(X337:Y343)</f>
        <v>0</v>
      </c>
      <c r="Y344" s="519"/>
      <c r="Z344" s="520">
        <f>SUM(Z337:AA343)</f>
        <v>0</v>
      </c>
      <c r="AA344" s="520"/>
      <c r="AB344" s="12"/>
      <c r="AC344" s="22"/>
      <c r="AD344" s="22"/>
      <c r="AE344" s="3"/>
      <c r="AF344" s="3"/>
      <c r="AG344" s="327"/>
      <c r="AH344" s="32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24"/>
      <c r="AV344" s="324"/>
      <c r="AW344" s="324"/>
      <c r="AX344" s="324"/>
      <c r="AY344" s="324"/>
      <c r="AZ344" s="324"/>
      <c r="BA344" s="324"/>
    </row>
    <row r="345" spans="1:53" ht="15.75" customHeight="1">
      <c r="A345" s="523" t="s">
        <v>129</v>
      </c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  <c r="Y345" s="523"/>
      <c r="Z345" s="523"/>
      <c r="AA345" s="523"/>
      <c r="AB345" s="523"/>
      <c r="AC345" s="523"/>
      <c r="AD345" s="523"/>
      <c r="AE345" s="523"/>
      <c r="AF345" s="523"/>
      <c r="AG345" s="523"/>
      <c r="AH345" s="523"/>
      <c r="AI345" s="523"/>
      <c r="AJ345" s="523"/>
      <c r="AK345" s="523"/>
      <c r="AL345" s="523"/>
      <c r="AM345" s="523"/>
      <c r="AN345" s="523"/>
      <c r="AO345" s="523"/>
      <c r="AP345" s="523"/>
      <c r="AQ345" s="523"/>
      <c r="AR345" s="523"/>
      <c r="AS345" s="523"/>
      <c r="AT345" s="523"/>
      <c r="AU345" s="523"/>
      <c r="AV345" s="523"/>
      <c r="AW345" s="523"/>
      <c r="AX345" s="523"/>
      <c r="AY345" s="523"/>
      <c r="AZ345" s="523"/>
      <c r="BA345" s="523"/>
    </row>
    <row r="346" spans="1:53">
      <c r="A346" s="443" t="s">
        <v>496</v>
      </c>
      <c r="B346" s="484" t="s">
        <v>25</v>
      </c>
      <c r="C346" s="484" t="s">
        <v>26</v>
      </c>
      <c r="D346" s="484" t="s">
        <v>27</v>
      </c>
      <c r="E346" s="487" t="s">
        <v>28</v>
      </c>
      <c r="F346" s="490" t="s">
        <v>29</v>
      </c>
      <c r="G346" s="493" t="s">
        <v>30</v>
      </c>
      <c r="H346" s="493"/>
      <c r="I346" s="484" t="s">
        <v>31</v>
      </c>
      <c r="J346" s="494" t="s">
        <v>32</v>
      </c>
      <c r="K346" s="505" t="s">
        <v>33</v>
      </c>
      <c r="L346" s="484" t="s">
        <v>34</v>
      </c>
      <c r="M346" s="508" t="s">
        <v>35</v>
      </c>
      <c r="N346" s="502" t="s">
        <v>36</v>
      </c>
      <c r="O346" s="493" t="s">
        <v>37</v>
      </c>
      <c r="P346" s="493"/>
      <c r="Q346" s="493"/>
      <c r="R346" s="493"/>
      <c r="S346" s="493"/>
      <c r="T346" s="493"/>
      <c r="U346" s="493"/>
      <c r="V346" s="510" t="s">
        <v>38</v>
      </c>
      <c r="W346" s="502" t="s">
        <v>39</v>
      </c>
      <c r="X346" s="493" t="s">
        <v>40</v>
      </c>
      <c r="Y346" s="493"/>
      <c r="Z346" s="493"/>
      <c r="AA346" s="493"/>
      <c r="AB346" s="21"/>
      <c r="AC346" s="21"/>
      <c r="AD346" s="21"/>
      <c r="AE346" s="21"/>
      <c r="AF346" s="21"/>
      <c r="AG346" s="21"/>
      <c r="AH346" s="21"/>
      <c r="AI346" s="527"/>
      <c r="AJ346" s="525"/>
      <c r="AK346" s="525"/>
      <c r="AL346" s="525"/>
      <c r="AM346" s="525"/>
      <c r="AN346" s="525"/>
      <c r="AO346" s="525"/>
      <c r="AP346" s="525"/>
      <c r="AQ346" s="525"/>
      <c r="AR346" s="525"/>
      <c r="AS346" s="525"/>
      <c r="AT346" s="525"/>
      <c r="AU346" s="525"/>
      <c r="AV346" s="525"/>
      <c r="AW346" s="525"/>
      <c r="AX346" s="525"/>
      <c r="AY346" s="525"/>
      <c r="AZ346" s="525"/>
      <c r="BA346" s="525"/>
    </row>
    <row r="347" spans="1:53">
      <c r="A347" s="444"/>
      <c r="B347" s="485"/>
      <c r="C347" s="485"/>
      <c r="D347" s="485"/>
      <c r="E347" s="488"/>
      <c r="F347" s="491"/>
      <c r="G347" s="493"/>
      <c r="H347" s="493"/>
      <c r="I347" s="485"/>
      <c r="J347" s="495"/>
      <c r="K347" s="506"/>
      <c r="L347" s="485"/>
      <c r="M347" s="509"/>
      <c r="N347" s="502"/>
      <c r="O347" s="493" t="s">
        <v>41</v>
      </c>
      <c r="P347" s="493" t="s">
        <v>42</v>
      </c>
      <c r="Q347" s="493" t="s">
        <v>43</v>
      </c>
      <c r="R347" s="503" t="s">
        <v>44</v>
      </c>
      <c r="S347" s="504" t="s">
        <v>45</v>
      </c>
      <c r="T347" s="493" t="s">
        <v>46</v>
      </c>
      <c r="U347" s="493" t="s">
        <v>47</v>
      </c>
      <c r="V347" s="510"/>
      <c r="W347" s="502"/>
      <c r="X347" s="493" t="s">
        <v>13</v>
      </c>
      <c r="Y347" s="493" t="s">
        <v>48</v>
      </c>
      <c r="Z347" s="493" t="s">
        <v>49</v>
      </c>
      <c r="AA347" s="493" t="s">
        <v>47</v>
      </c>
      <c r="AB347" s="21"/>
      <c r="AC347" s="21"/>
      <c r="AD347" s="21"/>
      <c r="AE347" s="21"/>
      <c r="AF347" s="21"/>
      <c r="AG347" s="21"/>
      <c r="AH347" s="21"/>
      <c r="AI347" s="527"/>
      <c r="AJ347" s="525"/>
      <c r="AK347" s="525"/>
      <c r="AL347" s="525"/>
      <c r="AM347" s="525"/>
      <c r="AN347" s="525"/>
      <c r="AO347" s="525"/>
      <c r="AP347" s="525"/>
      <c r="AQ347" s="525"/>
      <c r="AR347" s="525"/>
      <c r="AS347" s="526"/>
      <c r="AT347" s="526"/>
      <c r="AU347" s="526"/>
      <c r="AV347" s="526"/>
      <c r="AW347" s="526"/>
      <c r="AX347" s="526"/>
      <c r="AY347" s="526"/>
      <c r="AZ347" s="526"/>
      <c r="BA347" s="526"/>
    </row>
    <row r="348" spans="1:53" ht="15.75" customHeight="1">
      <c r="A348" s="445"/>
      <c r="B348" s="486"/>
      <c r="C348" s="486"/>
      <c r="D348" s="486"/>
      <c r="E348" s="489"/>
      <c r="F348" s="492"/>
      <c r="G348" s="315" t="s">
        <v>50</v>
      </c>
      <c r="H348" s="315" t="s">
        <v>51</v>
      </c>
      <c r="I348" s="486"/>
      <c r="J348" s="496"/>
      <c r="K348" s="507"/>
      <c r="L348" s="486"/>
      <c r="M348" s="509"/>
      <c r="N348" s="502"/>
      <c r="O348" s="493"/>
      <c r="P348" s="493"/>
      <c r="Q348" s="493"/>
      <c r="R348" s="503"/>
      <c r="S348" s="504"/>
      <c r="T348" s="493"/>
      <c r="U348" s="493"/>
      <c r="V348" s="510"/>
      <c r="W348" s="502"/>
      <c r="X348" s="493"/>
      <c r="Y348" s="493"/>
      <c r="Z348" s="493"/>
      <c r="AA348" s="493"/>
      <c r="AB348" s="21"/>
      <c r="AC348" s="21"/>
      <c r="AD348" s="21"/>
      <c r="AE348" s="21"/>
      <c r="AF348" s="21"/>
      <c r="AG348" s="21"/>
      <c r="AH348" s="21"/>
      <c r="AI348" s="527"/>
      <c r="AJ348" s="525"/>
      <c r="AK348" s="525"/>
      <c r="AL348" s="324"/>
      <c r="AM348" s="324"/>
      <c r="AN348" s="324"/>
      <c r="AO348" s="324"/>
      <c r="AP348" s="324"/>
      <c r="AQ348" s="324"/>
      <c r="AR348" s="324"/>
      <c r="AS348" s="21"/>
      <c r="AT348" s="21"/>
      <c r="AU348" s="21"/>
      <c r="AV348" s="325"/>
      <c r="AW348" s="324"/>
      <c r="AX348" s="324"/>
      <c r="AY348" s="324"/>
      <c r="AZ348" s="324"/>
      <c r="BA348" s="324"/>
    </row>
    <row r="349" spans="1:53">
      <c r="A349" s="27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63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2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73"/>
      <c r="AC349" s="54"/>
      <c r="AD349" s="327"/>
      <c r="AE349" s="54"/>
      <c r="AF349" s="54"/>
      <c r="AG349" s="54"/>
      <c r="AH349" s="54"/>
      <c r="AI349" s="57"/>
      <c r="AJ349" s="57"/>
      <c r="AK349" s="57"/>
      <c r="AL349" s="326"/>
      <c r="AM349" s="54"/>
      <c r="AN349" s="326"/>
      <c r="AO349" s="32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6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63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2">
        <f t="shared" si="65"/>
        <v>0</v>
      </c>
      <c r="W350" s="33" t="str">
        <f t="shared" si="66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73"/>
      <c r="AC350" s="54"/>
      <c r="AD350" s="327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6"/>
      <c r="AO350" s="54"/>
      <c r="AP350" s="326"/>
      <c r="AQ350" s="54"/>
      <c r="AR350" s="54"/>
      <c r="AS350" s="326"/>
      <c r="AT350" s="326"/>
      <c r="AU350" s="326"/>
      <c r="AV350" s="326"/>
      <c r="AW350" s="55"/>
      <c r="AX350" s="54"/>
      <c r="AY350" s="54"/>
      <c r="AZ350" s="54"/>
      <c r="BA350" s="54"/>
    </row>
    <row r="351" spans="1:53">
      <c r="A351" s="26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63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2">
        <f t="shared" si="65"/>
        <v>0</v>
      </c>
      <c r="W351" s="33" t="str">
        <f t="shared" si="66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73"/>
      <c r="AC351" s="54"/>
      <c r="AD351" s="32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7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63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2">
        <f t="shared" si="65"/>
        <v>0</v>
      </c>
      <c r="W352" s="33" t="str">
        <f t="shared" si="66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73"/>
      <c r="AC352" s="54"/>
      <c r="AD352" s="32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7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63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2">
        <f t="shared" si="65"/>
        <v>0</v>
      </c>
      <c r="W353" s="33" t="str">
        <f t="shared" si="66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73"/>
      <c r="AC353" s="54"/>
      <c r="AD353" s="32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7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63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2">
        <f t="shared" si="65"/>
        <v>0</v>
      </c>
      <c r="W354" s="33" t="str">
        <f t="shared" si="66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73"/>
      <c r="AC354" s="54"/>
      <c r="AD354" s="32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9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63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2">
        <f t="shared" si="65"/>
        <v>0</v>
      </c>
      <c r="W355" s="33" t="str">
        <f t="shared" si="66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73"/>
      <c r="AC355" s="54"/>
      <c r="AD355" s="32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6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63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2">
        <f t="shared" si="65"/>
        <v>0</v>
      </c>
      <c r="W356" s="33" t="str">
        <f t="shared" si="66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73"/>
      <c r="AC356" s="54"/>
      <c r="AD356" s="32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6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63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2">
        <f t="shared" si="65"/>
        <v>0</v>
      </c>
      <c r="W357" s="33" t="str">
        <f t="shared" si="66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73"/>
      <c r="AC357" s="54"/>
      <c r="AD357" s="327"/>
      <c r="AE357" s="54"/>
      <c r="AF357" s="54"/>
      <c r="AG357" s="54"/>
      <c r="AH357" s="54"/>
      <c r="AI357" s="57"/>
      <c r="AJ357" s="57"/>
      <c r="AK357" s="57"/>
      <c r="AL357" s="326"/>
      <c r="AM357" s="54"/>
      <c r="AN357" s="54"/>
      <c r="AO357" s="54"/>
      <c r="AP357" s="326"/>
      <c r="AQ357" s="326"/>
      <c r="AR357" s="32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6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63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2">
        <f t="shared" si="65"/>
        <v>0</v>
      </c>
      <c r="W358" s="33" t="str">
        <f t="shared" si="66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73"/>
      <c r="AC358" s="54"/>
      <c r="AD358" s="32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6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2"/>
      <c r="W359" s="33"/>
      <c r="X359" s="93"/>
      <c r="Y359" s="93"/>
      <c r="Z359" s="93"/>
      <c r="AA359" s="93"/>
      <c r="AB359" s="73"/>
      <c r="AC359" s="54"/>
      <c r="AD359" s="327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6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2"/>
      <c r="W360" s="33"/>
      <c r="X360" s="93"/>
      <c r="Y360" s="93"/>
      <c r="Z360" s="93"/>
      <c r="AA360" s="93"/>
      <c r="AB360" s="73"/>
      <c r="AC360" s="54"/>
      <c r="AD360" s="327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6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63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2">
        <f>SUM(X361:AA361)</f>
        <v>0</v>
      </c>
      <c r="W361" s="33" t="str">
        <f>IF(ISERROR(V361/G361),"",V361/G361)</f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73"/>
      <c r="AC361" s="54"/>
      <c r="AD361" s="32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6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63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2">
        <f>SUM(X362:AA362)</f>
        <v>0</v>
      </c>
      <c r="W362" s="33" t="str">
        <f>IF(ISERROR(V362/G362),"",V362/G362)</f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73"/>
      <c r="AC362" s="54"/>
      <c r="AD362" s="32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6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63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2">
        <f>SUM(X363:AA363)</f>
        <v>0</v>
      </c>
      <c r="W363" s="33" t="str">
        <f>IF(ISERROR(V363/G363),"",V363/G363)</f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73"/>
      <c r="AC363" s="54"/>
      <c r="AD363" s="32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60">
        <v>30100003</v>
      </c>
      <c r="B364" s="139" t="s">
        <v>198</v>
      </c>
      <c r="C364" s="313" t="s">
        <v>190</v>
      </c>
      <c r="D364" s="107">
        <v>4.8</v>
      </c>
      <c r="E364" s="17"/>
      <c r="F364" s="6"/>
      <c r="G364" s="93">
        <f>SUM('1:2'!G364)</f>
        <v>0</v>
      </c>
      <c r="H364" s="95">
        <f t="shared" si="63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2">
        <f>SUM(X364:AA364)</f>
        <v>0</v>
      </c>
      <c r="W364" s="33" t="str">
        <f>IF(ISERROR(V364/G364),"",V364/G364)</f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73"/>
      <c r="AC364" s="54"/>
      <c r="AD364" s="32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60">
        <v>30100004</v>
      </c>
      <c r="B365" s="139" t="s">
        <v>198</v>
      </c>
      <c r="C365" s="313" t="s">
        <v>187</v>
      </c>
      <c r="D365" s="107">
        <v>4.8</v>
      </c>
      <c r="E365" s="17"/>
      <c r="F365" s="6"/>
      <c r="G365" s="93">
        <f>SUM('1:2'!G365)</f>
        <v>0</v>
      </c>
      <c r="H365" s="95">
        <f t="shared" si="63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2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73"/>
      <c r="AC365" s="54"/>
      <c r="AD365" s="32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60">
        <v>30100006</v>
      </c>
      <c r="B366" s="139" t="s">
        <v>198</v>
      </c>
      <c r="C366" s="313" t="s">
        <v>179</v>
      </c>
      <c r="D366" s="107">
        <v>4.8</v>
      </c>
      <c r="E366" s="17"/>
      <c r="F366" s="6"/>
      <c r="G366" s="93">
        <f>SUM('1:2'!G366)</f>
        <v>0</v>
      </c>
      <c r="H366" s="95">
        <f t="shared" si="63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2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73"/>
      <c r="AC366" s="54"/>
      <c r="AD366" s="32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60">
        <v>30100005</v>
      </c>
      <c r="B367" s="139" t="s">
        <v>198</v>
      </c>
      <c r="C367" s="313" t="s">
        <v>199</v>
      </c>
      <c r="D367" s="107">
        <v>4.8</v>
      </c>
      <c r="E367" s="17"/>
      <c r="F367" s="6"/>
      <c r="G367" s="93">
        <f>SUM('1:2'!G367)</f>
        <v>0</v>
      </c>
      <c r="H367" s="95">
        <f t="shared" si="63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2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73"/>
      <c r="AC367" s="54"/>
      <c r="AD367" s="32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60">
        <v>30100009</v>
      </c>
      <c r="B368" s="139" t="s">
        <v>200</v>
      </c>
      <c r="C368" s="125" t="s">
        <v>190</v>
      </c>
      <c r="D368" s="107">
        <v>4.99</v>
      </c>
      <c r="E368" s="17"/>
      <c r="F368" s="6"/>
      <c r="G368" s="93">
        <f>SUM('1:2'!G368)</f>
        <v>0</v>
      </c>
      <c r="H368" s="95">
        <f t="shared" si="63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2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73"/>
      <c r="AC368" s="54"/>
      <c r="AD368" s="32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9">
        <v>30200004</v>
      </c>
      <c r="B369" s="139" t="s">
        <v>200</v>
      </c>
      <c r="C369" s="125" t="s">
        <v>189</v>
      </c>
      <c r="D369" s="107">
        <v>4.99</v>
      </c>
      <c r="E369" s="17"/>
      <c r="F369" s="13"/>
      <c r="G369" s="93">
        <f>SUM('1:2'!G369)</f>
        <v>0</v>
      </c>
      <c r="H369" s="95">
        <f t="shared" si="63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2">
        <f>SUM(X369:AA369)</f>
        <v>0</v>
      </c>
      <c r="W369" s="33" t="str">
        <f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73"/>
      <c r="AC369" s="54"/>
      <c r="AD369" s="32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497" t="s">
        <v>70</v>
      </c>
      <c r="B370" s="498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202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6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321">
        <f t="shared" ref="H371:H427" si="70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2">
        <f>SUM(X371:AA371)</f>
        <v>0</v>
      </c>
      <c r="W371" s="33" t="str">
        <f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25"/>
      <c r="AC371" s="54"/>
      <c r="AD371" s="32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60">
        <v>30100011</v>
      </c>
      <c r="B372" s="186" t="s">
        <v>425</v>
      </c>
      <c r="C372" s="183" t="s">
        <v>427</v>
      </c>
      <c r="D372" s="17">
        <v>5.03</v>
      </c>
      <c r="E372" s="17"/>
      <c r="F372" s="6"/>
      <c r="G372" s="93">
        <f>SUM('1:2'!G372)</f>
        <v>0</v>
      </c>
      <c r="H372" s="321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2"/>
      <c r="W372" s="33"/>
      <c r="X372" s="93"/>
      <c r="Y372" s="93"/>
      <c r="Z372" s="93"/>
      <c r="AA372" s="93"/>
      <c r="AB372" s="25"/>
      <c r="AC372" s="54"/>
      <c r="AD372" s="32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6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321">
        <f t="shared" si="70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2">
        <f>SUM(X373:AA373)</f>
        <v>0</v>
      </c>
      <c r="W373" s="33" t="str">
        <f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25"/>
      <c r="AC373" s="54"/>
      <c r="AD373" s="32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6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321">
        <f t="shared" si="70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2">
        <f>SUM(X374:AA374)</f>
        <v>0</v>
      </c>
      <c r="W374" s="33" t="str">
        <f>IF(ISERROR(V374/G374),"",V374/G374)</f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25"/>
      <c r="AC374" s="54"/>
      <c r="AD374" s="32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6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321">
        <f t="shared" si="70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2">
        <f>SUM(X375:AA375)</f>
        <v>0</v>
      </c>
      <c r="W375" s="33" t="str">
        <f>IF(ISERROR(V375/G375),"",V375/G375)</f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25"/>
      <c r="AC375" s="54"/>
      <c r="AD375" s="32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60">
        <v>30100016</v>
      </c>
      <c r="B376" s="312" t="s">
        <v>414</v>
      </c>
      <c r="C376" s="183" t="s">
        <v>415</v>
      </c>
      <c r="D376" s="17"/>
      <c r="E376" s="17"/>
      <c r="F376" s="6"/>
      <c r="G376" s="93">
        <f>SUM('1:2'!G376)</f>
        <v>0</v>
      </c>
      <c r="H376" s="321">
        <f t="shared" si="70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202"/>
      <c r="W376" s="33"/>
      <c r="X376" s="93"/>
      <c r="Y376" s="93"/>
      <c r="Z376" s="93"/>
      <c r="AA376" s="93"/>
      <c r="AB376" s="25"/>
      <c r="AC376" s="54"/>
      <c r="AD376" s="32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60">
        <v>30100017</v>
      </c>
      <c r="B377" s="312" t="s">
        <v>414</v>
      </c>
      <c r="C377" s="183" t="s">
        <v>416</v>
      </c>
      <c r="D377" s="17"/>
      <c r="E377" s="17"/>
      <c r="F377" s="6"/>
      <c r="G377" s="93">
        <f>SUM('1:2'!G377)</f>
        <v>0</v>
      </c>
      <c r="H377" s="321">
        <f t="shared" si="70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202"/>
      <c r="W377" s="33"/>
      <c r="X377" s="93"/>
      <c r="Y377" s="93"/>
      <c r="Z377" s="93"/>
      <c r="AA377" s="93"/>
      <c r="AB377" s="25"/>
      <c r="AC377" s="54"/>
      <c r="AD377" s="32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60">
        <v>30100015</v>
      </c>
      <c r="B378" s="312" t="s">
        <v>414</v>
      </c>
      <c r="C378" s="183" t="s">
        <v>61</v>
      </c>
      <c r="D378" s="17"/>
      <c r="E378" s="17"/>
      <c r="F378" s="6"/>
      <c r="G378" s="93">
        <f>SUM('1:2'!G378)</f>
        <v>0</v>
      </c>
      <c r="H378" s="321">
        <f t="shared" si="70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202"/>
      <c r="W378" s="33"/>
      <c r="X378" s="93"/>
      <c r="Y378" s="93"/>
      <c r="Z378" s="93"/>
      <c r="AA378" s="93"/>
      <c r="AB378" s="25"/>
      <c r="AC378" s="54"/>
      <c r="AD378" s="32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6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321">
        <f t="shared" si="70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2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25"/>
      <c r="AC379" s="54"/>
      <c r="AD379" s="32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6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321">
        <f t="shared" si="70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2">
        <f t="shared" si="73"/>
        <v>0</v>
      </c>
      <c r="W380" s="33" t="str">
        <f t="shared" si="74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25"/>
      <c r="AC380" s="54"/>
      <c r="AD380" s="32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6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321">
        <f t="shared" si="70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2">
        <f t="shared" si="73"/>
        <v>0</v>
      </c>
      <c r="W381" s="33" t="str">
        <f t="shared" si="74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25"/>
      <c r="AC381" s="54"/>
      <c r="AD381" s="32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6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321">
        <f t="shared" si="70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2">
        <f t="shared" si="73"/>
        <v>0</v>
      </c>
      <c r="W382" s="33" t="str">
        <f t="shared" si="74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25"/>
      <c r="AC382" s="54"/>
      <c r="AD382" s="32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6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321">
        <f t="shared" si="70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2">
        <f t="shared" si="73"/>
        <v>0</v>
      </c>
      <c r="W383" s="33" t="str">
        <f t="shared" si="74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25"/>
      <c r="AC383" s="54"/>
      <c r="AD383" s="32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6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321">
        <f t="shared" si="70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2">
        <f t="shared" si="73"/>
        <v>0</v>
      </c>
      <c r="W384" s="33" t="str">
        <f t="shared" si="74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73"/>
      <c r="AC384" s="54"/>
      <c r="AD384" s="32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6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321">
        <f t="shared" si="70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2">
        <f t="shared" si="73"/>
        <v>0</v>
      </c>
      <c r="W385" s="33" t="str">
        <f t="shared" si="74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25"/>
      <c r="AC385" s="54"/>
      <c r="AD385" s="32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6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321">
        <f t="shared" si="70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2">
        <f t="shared" si="73"/>
        <v>0</v>
      </c>
      <c r="W386" s="33" t="str">
        <f t="shared" si="74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73"/>
      <c r="AC386" s="54"/>
      <c r="AD386" s="32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6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321">
        <f t="shared" si="70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2">
        <f t="shared" si="73"/>
        <v>0</v>
      </c>
      <c r="W387" s="33" t="str">
        <f t="shared" si="74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25"/>
      <c r="AC387" s="54"/>
      <c r="AD387" s="32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6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321">
        <f t="shared" si="70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2">
        <f t="shared" si="73"/>
        <v>0</v>
      </c>
      <c r="W388" s="33" t="str">
        <f t="shared" si="74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25"/>
      <c r="AC388" s="54"/>
      <c r="AD388" s="32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6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321">
        <f t="shared" si="70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2">
        <f t="shared" si="73"/>
        <v>0</v>
      </c>
      <c r="W389" s="33" t="str">
        <f t="shared" si="74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25"/>
      <c r="AC389" s="54"/>
      <c r="AD389" s="32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6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321">
        <f t="shared" si="70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2">
        <f t="shared" si="73"/>
        <v>0</v>
      </c>
      <c r="W390" s="33" t="str">
        <f t="shared" si="74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25"/>
      <c r="AC390" s="54"/>
      <c r="AD390" s="32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6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321">
        <f t="shared" si="70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2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25"/>
      <c r="AC391" s="54"/>
      <c r="AD391" s="32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6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321">
        <f t="shared" si="70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2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25"/>
      <c r="AC392" s="54"/>
      <c r="AD392" s="32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60">
        <v>30100021</v>
      </c>
      <c r="B393" s="186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321">
        <f t="shared" si="70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2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25"/>
      <c r="AC393" s="54"/>
      <c r="AD393" s="32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60">
        <v>30100018</v>
      </c>
      <c r="B394" s="186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321">
        <f t="shared" si="70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2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25"/>
      <c r="AC394" s="54"/>
      <c r="AD394" s="32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63">
        <v>30700007</v>
      </c>
      <c r="B395" s="186" t="s">
        <v>418</v>
      </c>
      <c r="C395" s="183" t="s">
        <v>364</v>
      </c>
      <c r="D395" s="17">
        <v>5.03</v>
      </c>
      <c r="E395" s="17"/>
      <c r="F395" s="6"/>
      <c r="G395" s="93">
        <f>SUM('1:2'!G395)</f>
        <v>0</v>
      </c>
      <c r="H395" s="321">
        <f t="shared" si="70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2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25"/>
      <c r="AC395" s="54"/>
      <c r="AD395" s="32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63">
        <v>30700006</v>
      </c>
      <c r="B396" s="186" t="s">
        <v>418</v>
      </c>
      <c r="C396" s="183" t="s">
        <v>365</v>
      </c>
      <c r="D396" s="17">
        <v>5.03</v>
      </c>
      <c r="E396" s="17"/>
      <c r="F396" s="6"/>
      <c r="G396" s="93">
        <f>SUM('1:2'!G396)</f>
        <v>0</v>
      </c>
      <c r="H396" s="321">
        <f t="shared" si="70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2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25"/>
      <c r="AC396" s="54"/>
      <c r="AD396" s="32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63">
        <v>30700008</v>
      </c>
      <c r="B397" s="186" t="s">
        <v>418</v>
      </c>
      <c r="C397" s="183" t="s">
        <v>366</v>
      </c>
      <c r="D397" s="17">
        <v>5.03</v>
      </c>
      <c r="E397" s="17"/>
      <c r="F397" s="6"/>
      <c r="G397" s="93">
        <f>SUM('1:2'!G397)</f>
        <v>0</v>
      </c>
      <c r="H397" s="321">
        <f t="shared" si="70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2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25"/>
      <c r="AC397" s="54"/>
      <c r="AD397" s="32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63">
        <v>30700009</v>
      </c>
      <c r="B398" s="186" t="s">
        <v>418</v>
      </c>
      <c r="C398" s="183" t="s">
        <v>367</v>
      </c>
      <c r="D398" s="17">
        <v>5.03</v>
      </c>
      <c r="E398" s="17"/>
      <c r="F398" s="6"/>
      <c r="G398" s="93">
        <f>SUM('1:2'!G398)</f>
        <v>0</v>
      </c>
      <c r="H398" s="321">
        <f t="shared" si="70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2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25"/>
      <c r="AC398" s="54"/>
      <c r="AD398" s="32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6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321">
        <f t="shared" si="70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2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73"/>
      <c r="AC399" s="54"/>
      <c r="AD399" s="32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6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321">
        <f t="shared" si="70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2">
        <f t="shared" si="76"/>
        <v>0</v>
      </c>
      <c r="W400" s="33" t="str">
        <f t="shared" si="77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73"/>
      <c r="AC400" s="54"/>
      <c r="AD400" s="32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6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321">
        <f t="shared" si="70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2">
        <f t="shared" si="76"/>
        <v>0</v>
      </c>
      <c r="W401" s="33" t="str">
        <f t="shared" si="77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73"/>
      <c r="AC401" s="54"/>
      <c r="AD401" s="32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6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321">
        <f t="shared" si="70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2">
        <f t="shared" si="76"/>
        <v>0</v>
      </c>
      <c r="W402" s="33" t="str">
        <f t="shared" si="77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73"/>
      <c r="AC402" s="54"/>
      <c r="AD402" s="32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6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321">
        <f t="shared" si="70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2">
        <f t="shared" si="76"/>
        <v>0</v>
      </c>
      <c r="W403" s="33" t="str">
        <f t="shared" si="77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73"/>
      <c r="AC403" s="54"/>
      <c r="AD403" s="32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6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321">
        <f t="shared" si="70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2">
        <f t="shared" si="76"/>
        <v>0</v>
      </c>
      <c r="W404" s="33" t="str">
        <f t="shared" si="77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73"/>
      <c r="AC404" s="54"/>
      <c r="AD404" s="32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6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321">
        <f t="shared" si="70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2">
        <f t="shared" si="76"/>
        <v>0</v>
      </c>
      <c r="W405" s="33" t="str">
        <f t="shared" si="77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73"/>
      <c r="AC405" s="54"/>
      <c r="AD405" s="32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6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321">
        <f t="shared" si="70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2">
        <f t="shared" si="76"/>
        <v>0</v>
      </c>
      <c r="W406" s="33" t="str">
        <f t="shared" si="77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73"/>
      <c r="AC406" s="54"/>
      <c r="AD406" s="32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6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321">
        <f t="shared" si="70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2">
        <f t="shared" si="76"/>
        <v>0</v>
      </c>
      <c r="W407" s="33" t="str">
        <f t="shared" si="77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73"/>
      <c r="AC407" s="54"/>
      <c r="AD407" s="32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6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321">
        <f t="shared" si="70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2">
        <f t="shared" si="76"/>
        <v>0</v>
      </c>
      <c r="W408" s="33" t="str">
        <f t="shared" si="77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73"/>
      <c r="AC408" s="54"/>
      <c r="AD408" s="32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60">
        <v>30100043</v>
      </c>
      <c r="B409" s="188" t="s">
        <v>429</v>
      </c>
      <c r="C409" s="183" t="s">
        <v>427</v>
      </c>
      <c r="D409" s="17">
        <v>50.3</v>
      </c>
      <c r="E409" s="17"/>
      <c r="F409" s="6"/>
      <c r="G409" s="93">
        <f>SUM('1:2'!G409)</f>
        <v>0</v>
      </c>
      <c r="H409" s="321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2"/>
      <c r="W409" s="33"/>
      <c r="X409" s="93"/>
      <c r="Y409" s="93"/>
      <c r="Z409" s="93"/>
      <c r="AA409" s="93"/>
      <c r="AB409" s="73"/>
      <c r="AC409" s="54"/>
      <c r="AD409" s="32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60">
        <v>30100064</v>
      </c>
      <c r="B410" s="188" t="s">
        <v>400</v>
      </c>
      <c r="C410" s="183" t="s">
        <v>398</v>
      </c>
      <c r="D410" s="17">
        <v>5</v>
      </c>
      <c r="E410" s="17"/>
      <c r="F410" s="6"/>
      <c r="G410" s="93">
        <f>SUM('1:2'!G410)</f>
        <v>0</v>
      </c>
      <c r="H410" s="321">
        <f t="shared" si="70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2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73"/>
      <c r="AC410" s="54"/>
      <c r="AD410" s="32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6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321">
        <f t="shared" si="70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2">
        <f>SUM(X411:AA411)</f>
        <v>0</v>
      </c>
      <c r="W411" s="33" t="str">
        <f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73"/>
      <c r="AC411" s="54"/>
      <c r="AD411" s="32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6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321">
        <f t="shared" si="70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2">
        <f>SUM(X412:AA412)</f>
        <v>0</v>
      </c>
      <c r="W412" s="33" t="str">
        <f>IF(ISERROR(V412/G412),"",V412/G412)</f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73"/>
      <c r="AC412" s="54"/>
      <c r="AD412" s="32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60"/>
      <c r="B413" s="188" t="s">
        <v>360</v>
      </c>
      <c r="C413" s="183" t="s">
        <v>361</v>
      </c>
      <c r="D413" s="17"/>
      <c r="E413" s="17"/>
      <c r="F413" s="6"/>
      <c r="G413" s="93">
        <f>SUM('1:2'!G413)</f>
        <v>0</v>
      </c>
      <c r="H413" s="321">
        <f t="shared" si="70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2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73"/>
      <c r="AC413" s="54"/>
      <c r="AD413" s="32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6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321">
        <f t="shared" si="70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2">
        <f>SUM(X414:AA414)</f>
        <v>0</v>
      </c>
      <c r="W414" s="33" t="str">
        <f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73"/>
      <c r="AC414" s="54"/>
      <c r="AD414" s="32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6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321">
        <f t="shared" si="70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2">
        <f>SUM(X415:AA415)</f>
        <v>0</v>
      </c>
      <c r="W415" s="33" t="str">
        <f>IF(ISERROR(V415/G415),"",V415/G415)</f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73"/>
      <c r="AC415" s="54"/>
      <c r="AD415" s="32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6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321">
        <f t="shared" si="70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2">
        <f>SUM(X416:AA416)</f>
        <v>0</v>
      </c>
      <c r="W416" s="33" t="str">
        <f>IF(ISERROR(V416/G416),"",V416/G416)</f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73"/>
      <c r="AC416" s="54"/>
      <c r="AD416" s="32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6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321">
        <f t="shared" si="70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2">
        <f>SUM(X417:AA417)</f>
        <v>0</v>
      </c>
      <c r="W417" s="33" t="str">
        <f>IF(ISERROR(V417/G417),"",V417/G417)</f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73"/>
      <c r="AC417" s="54"/>
      <c r="AD417" s="32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62">
        <v>30600013</v>
      </c>
      <c r="B418" s="193" t="s">
        <v>368</v>
      </c>
      <c r="C418" s="183" t="s">
        <v>374</v>
      </c>
      <c r="D418" s="17"/>
      <c r="E418" s="17"/>
      <c r="F418" s="6"/>
      <c r="G418" s="93">
        <f>SUM('1:2'!G418)</f>
        <v>0</v>
      </c>
      <c r="H418" s="321">
        <f t="shared" si="70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2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73"/>
      <c r="AC418" s="54"/>
      <c r="AD418" s="32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62">
        <v>30600014</v>
      </c>
      <c r="B419" s="193" t="s">
        <v>368</v>
      </c>
      <c r="C419" s="183" t="s">
        <v>369</v>
      </c>
      <c r="D419" s="17"/>
      <c r="E419" s="17"/>
      <c r="F419" s="6"/>
      <c r="G419" s="93">
        <f>SUM('1:2'!G419)</f>
        <v>0</v>
      </c>
      <c r="H419" s="321">
        <f t="shared" si="70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2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73"/>
      <c r="AC419" s="54"/>
      <c r="AD419" s="32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62">
        <v>30600012</v>
      </c>
      <c r="B420" s="193" t="s">
        <v>368</v>
      </c>
      <c r="C420" s="183" t="s">
        <v>370</v>
      </c>
      <c r="D420" s="17"/>
      <c r="E420" s="17"/>
      <c r="F420" s="6"/>
      <c r="G420" s="93">
        <f>SUM('1:2'!G420)</f>
        <v>0</v>
      </c>
      <c r="H420" s="321">
        <f t="shared" si="70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2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73"/>
      <c r="AC420" s="54"/>
      <c r="AD420" s="32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62">
        <v>30600011</v>
      </c>
      <c r="B421" s="193" t="s">
        <v>368</v>
      </c>
      <c r="C421" s="183" t="s">
        <v>371</v>
      </c>
      <c r="D421" s="17"/>
      <c r="E421" s="17"/>
      <c r="F421" s="6"/>
      <c r="G421" s="93">
        <f>SUM('1:2'!G421)</f>
        <v>0</v>
      </c>
      <c r="H421" s="321">
        <f t="shared" si="70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2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73"/>
      <c r="AC421" s="54"/>
      <c r="AD421" s="32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62">
        <v>30300002</v>
      </c>
      <c r="B422" s="193" t="s">
        <v>407</v>
      </c>
      <c r="C422" s="183" t="s">
        <v>408</v>
      </c>
      <c r="D422" s="17"/>
      <c r="E422" s="17"/>
      <c r="F422" s="6"/>
      <c r="G422" s="93">
        <f>SUM('1:2'!G422)</f>
        <v>0</v>
      </c>
      <c r="H422" s="321">
        <f t="shared" si="70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202"/>
      <c r="W422" s="33"/>
      <c r="X422" s="93"/>
      <c r="Y422" s="93"/>
      <c r="Z422" s="93"/>
      <c r="AA422" s="93"/>
      <c r="AB422" s="73"/>
      <c r="AC422" s="54"/>
      <c r="AD422" s="32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62">
        <v>30300001</v>
      </c>
      <c r="B423" s="193" t="s">
        <v>407</v>
      </c>
      <c r="C423" s="183" t="s">
        <v>409</v>
      </c>
      <c r="D423" s="17"/>
      <c r="E423" s="17"/>
      <c r="F423" s="6"/>
      <c r="G423" s="93">
        <f>SUM('1:2'!G423)</f>
        <v>0</v>
      </c>
      <c r="H423" s="321">
        <f t="shared" si="70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202"/>
      <c r="W423" s="33"/>
      <c r="X423" s="93"/>
      <c r="Y423" s="93"/>
      <c r="Z423" s="93"/>
      <c r="AA423" s="93"/>
      <c r="AB423" s="73"/>
      <c r="AC423" s="54"/>
      <c r="AD423" s="32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62">
        <v>30300003</v>
      </c>
      <c r="B424" s="193" t="s">
        <v>407</v>
      </c>
      <c r="C424" s="183" t="s">
        <v>410</v>
      </c>
      <c r="D424" s="17"/>
      <c r="E424" s="17"/>
      <c r="F424" s="6"/>
      <c r="G424" s="93">
        <f>SUM('1:2'!G424)</f>
        <v>0</v>
      </c>
      <c r="H424" s="321">
        <f t="shared" si="70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202"/>
      <c r="W424" s="33"/>
      <c r="X424" s="93"/>
      <c r="Y424" s="93"/>
      <c r="Z424" s="93"/>
      <c r="AA424" s="93"/>
      <c r="AB424" s="73"/>
      <c r="AC424" s="54"/>
      <c r="AD424" s="32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6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321">
        <f t="shared" si="70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2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73"/>
      <c r="AC425" s="54"/>
      <c r="AD425" s="32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6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321">
        <f t="shared" si="70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2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73"/>
      <c r="AC426" s="54"/>
      <c r="AD426" s="32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6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321">
        <f t="shared" si="70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2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73"/>
      <c r="AC427" s="54"/>
      <c r="AD427" s="32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499" t="s">
        <v>86</v>
      </c>
      <c r="B428" s="499"/>
      <c r="C428" s="31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202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0</v>
      </c>
      <c r="H429" s="321">
        <f>D429*G429</f>
        <v>0</v>
      </c>
      <c r="I429" s="93">
        <f>SUM('1:2'!I429)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2">
        <f t="shared" ref="V429:V435" si="83">SUM(X429:AA429)</f>
        <v>0</v>
      </c>
      <c r="W429" s="33" t="str">
        <f t="shared" si="80"/>
        <v/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73"/>
      <c r="AC429" s="54"/>
      <c r="AD429" s="32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321">
        <f t="shared" ref="H430:H462" si="84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2">
        <f t="shared" si="83"/>
        <v>0</v>
      </c>
      <c r="W430" s="33" t="str">
        <f t="shared" si="80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73"/>
      <c r="AC430" s="54"/>
      <c r="AD430" s="32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321">
        <f t="shared" si="84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2">
        <f t="shared" si="83"/>
        <v>0</v>
      </c>
      <c r="W431" s="33" t="str">
        <f t="shared" si="80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73"/>
      <c r="AC431" s="54"/>
      <c r="AD431" s="32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9">
        <v>30400014</v>
      </c>
      <c r="B432" s="211" t="s">
        <v>507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321">
        <f t="shared" si="84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2">
        <f t="shared" si="83"/>
        <v>0</v>
      </c>
      <c r="W432" s="33" t="str">
        <f t="shared" si="80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73"/>
      <c r="AC432" s="54"/>
      <c r="AD432" s="32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9">
        <v>30400013</v>
      </c>
      <c r="B433" s="211" t="s">
        <v>468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321">
        <f t="shared" si="84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2">
        <f t="shared" si="83"/>
        <v>0</v>
      </c>
      <c r="W433" s="33" t="str">
        <f t="shared" si="80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73"/>
      <c r="AC433" s="54"/>
      <c r="AD433" s="32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9">
        <v>30400016</v>
      </c>
      <c r="B434" s="211" t="s">
        <v>507</v>
      </c>
      <c r="C434" s="16" t="s">
        <v>60</v>
      </c>
      <c r="D434" s="17">
        <v>5.03</v>
      </c>
      <c r="E434" s="17"/>
      <c r="F434" s="6"/>
      <c r="G434" s="93">
        <f>SUM('1:2'!G434)</f>
        <v>0</v>
      </c>
      <c r="H434" s="321">
        <f t="shared" si="84"/>
        <v>0</v>
      </c>
      <c r="I434" s="93">
        <f>SUM('1:2'!I434)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2">
        <f t="shared" si="83"/>
        <v>0</v>
      </c>
      <c r="W434" s="33" t="str">
        <f t="shared" si="80"/>
        <v/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73"/>
      <c r="AC434" s="54"/>
      <c r="AD434" s="32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9">
        <v>30400017</v>
      </c>
      <c r="B435" s="211" t="s">
        <v>507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321">
        <f t="shared" si="84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2">
        <f t="shared" si="83"/>
        <v>0</v>
      </c>
      <c r="W435" s="33" t="str">
        <f t="shared" si="80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73"/>
      <c r="AC435" s="54"/>
      <c r="AD435" s="32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9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SUM('1:2'!G436)</f>
        <v>0</v>
      </c>
      <c r="H436" s="321">
        <f t="shared" si="84"/>
        <v>0</v>
      </c>
      <c r="I436" s="93">
        <f>SUM('1:2'!I436)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3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6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321">
        <f t="shared" si="84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3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6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321">
        <f t="shared" si="84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3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6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321">
        <f t="shared" si="84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3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64">
        <v>30600003</v>
      </c>
      <c r="B440" s="65" t="s">
        <v>162</v>
      </c>
      <c r="C440" s="191" t="s">
        <v>89</v>
      </c>
      <c r="D440" s="17">
        <v>5.03</v>
      </c>
      <c r="E440" s="17"/>
      <c r="F440" s="6"/>
      <c r="G440" s="93">
        <f>SUM('1:2'!G440)</f>
        <v>0</v>
      </c>
      <c r="H440" s="321">
        <f t="shared" si="84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3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6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321">
        <f t="shared" si="84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2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73"/>
      <c r="AC441" s="54"/>
      <c r="AD441" s="32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6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321">
        <f t="shared" si="84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2">
        <f t="shared" si="87"/>
        <v>0</v>
      </c>
      <c r="W442" s="33" t="str">
        <f t="shared" si="88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73"/>
      <c r="AC442" s="54"/>
      <c r="AD442" s="32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6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321">
        <f t="shared" si="84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2">
        <f t="shared" si="87"/>
        <v>0</v>
      </c>
      <c r="W443" s="33" t="str">
        <f t="shared" si="88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73"/>
      <c r="AC443" s="54"/>
      <c r="AD443" s="32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6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321">
        <f t="shared" si="84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2">
        <f t="shared" si="87"/>
        <v>0</v>
      </c>
      <c r="W444" s="33" t="str">
        <f t="shared" si="88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73"/>
      <c r="AC444" s="54"/>
      <c r="AD444" s="32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6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321">
        <f t="shared" si="84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2">
        <f t="shared" si="87"/>
        <v>0</v>
      </c>
      <c r="W445" s="33" t="str">
        <f t="shared" si="88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73"/>
      <c r="AC445" s="54"/>
      <c r="AD445" s="32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6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321">
        <f t="shared" si="84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2">
        <f t="shared" si="87"/>
        <v>0</v>
      </c>
      <c r="W446" s="33" t="str">
        <f t="shared" si="88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73"/>
      <c r="AC446" s="54"/>
      <c r="AD446" s="32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6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321">
        <f t="shared" si="84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2">
        <f t="shared" si="87"/>
        <v>0</v>
      </c>
      <c r="W447" s="33" t="str">
        <f t="shared" si="88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73"/>
      <c r="AC447" s="54"/>
      <c r="AD447" s="32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6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321">
        <f t="shared" si="84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2">
        <f t="shared" si="87"/>
        <v>0</v>
      </c>
      <c r="W448" s="33" t="str">
        <f t="shared" si="88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73"/>
      <c r="AC448" s="54"/>
      <c r="AD448" s="32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9">
        <v>30400026</v>
      </c>
      <c r="B449" s="186" t="s">
        <v>393</v>
      </c>
      <c r="C449" s="183" t="s">
        <v>395</v>
      </c>
      <c r="D449" s="17">
        <v>5</v>
      </c>
      <c r="E449" s="17"/>
      <c r="F449" s="6"/>
      <c r="G449" s="93">
        <f>SUM('1:2'!G449)</f>
        <v>0</v>
      </c>
      <c r="H449" s="321">
        <f t="shared" si="84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2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73"/>
      <c r="AC449" s="54"/>
      <c r="AD449" s="32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9">
        <v>30400028</v>
      </c>
      <c r="B450" s="186" t="s">
        <v>393</v>
      </c>
      <c r="C450" s="183" t="s">
        <v>402</v>
      </c>
      <c r="D450" s="17">
        <v>5</v>
      </c>
      <c r="E450" s="17"/>
      <c r="F450" s="6"/>
      <c r="G450" s="93">
        <f>SUM('1:2'!G450)</f>
        <v>0</v>
      </c>
      <c r="H450" s="321">
        <f t="shared" si="84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2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73"/>
      <c r="AC450" s="54"/>
      <c r="AD450" s="32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9">
        <v>30400027</v>
      </c>
      <c r="B451" s="186" t="s">
        <v>404</v>
      </c>
      <c r="C451" s="183" t="s">
        <v>405</v>
      </c>
      <c r="D451" s="17">
        <v>5</v>
      </c>
      <c r="E451" s="17"/>
      <c r="F451" s="6"/>
      <c r="G451" s="93">
        <f>SUM('1:2'!G451)</f>
        <v>0</v>
      </c>
      <c r="H451" s="321">
        <f t="shared" si="84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2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73"/>
      <c r="AC451" s="54"/>
      <c r="AD451" s="32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9"/>
      <c r="B452" s="61" t="s">
        <v>342</v>
      </c>
      <c r="C452" s="183" t="s">
        <v>372</v>
      </c>
      <c r="D452" s="17">
        <v>5</v>
      </c>
      <c r="E452" s="17"/>
      <c r="F452" s="6"/>
      <c r="G452" s="93">
        <f>SUM('1:2'!G452)</f>
        <v>0</v>
      </c>
      <c r="H452" s="321">
        <f t="shared" si="84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2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73"/>
      <c r="AC452" s="54"/>
      <c r="AD452" s="32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9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321">
        <f t="shared" si="84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2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73"/>
      <c r="AC453" s="54"/>
      <c r="AD453" s="32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9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321">
        <f t="shared" si="84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2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73"/>
      <c r="AC454" s="54"/>
      <c r="AD454" s="32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9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321">
        <f t="shared" si="84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2">
        <f>SUM(X455:AA455)</f>
        <v>0</v>
      </c>
      <c r="W455" s="33" t="str">
        <f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73"/>
      <c r="AC455" s="54"/>
      <c r="AD455" s="32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9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321">
        <f t="shared" si="84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2">
        <f>SUM(X456:AA456)</f>
        <v>0</v>
      </c>
      <c r="W456" s="33" t="str">
        <f>IF(ISERROR(V456/G456),"",V456/G456)</f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73"/>
      <c r="AC456" s="54"/>
      <c r="AD456" s="32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9">
        <v>30400004</v>
      </c>
      <c r="B457" s="211" t="s">
        <v>419</v>
      </c>
      <c r="C457" s="183" t="s">
        <v>73</v>
      </c>
      <c r="D457" s="17"/>
      <c r="E457" s="17"/>
      <c r="F457" s="6"/>
      <c r="G457" s="93">
        <f>SUM('1:2'!G457)</f>
        <v>0</v>
      </c>
      <c r="H457" s="321">
        <f t="shared" si="84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202"/>
      <c r="W457" s="33"/>
      <c r="X457" s="93"/>
      <c r="Y457" s="93"/>
      <c r="Z457" s="93"/>
      <c r="AA457" s="93"/>
      <c r="AB457" s="73"/>
      <c r="AC457" s="54"/>
      <c r="AD457" s="32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9">
        <v>30400003</v>
      </c>
      <c r="B458" s="211" t="s">
        <v>419</v>
      </c>
      <c r="C458" s="183" t="s">
        <v>60</v>
      </c>
      <c r="D458" s="17"/>
      <c r="E458" s="17"/>
      <c r="F458" s="6"/>
      <c r="G458" s="93">
        <f>SUM('1:2'!G458)</f>
        <v>0</v>
      </c>
      <c r="H458" s="321">
        <f t="shared" si="84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202"/>
      <c r="W458" s="33"/>
      <c r="X458" s="93"/>
      <c r="Y458" s="93"/>
      <c r="Z458" s="93"/>
      <c r="AA458" s="93"/>
      <c r="AB458" s="73"/>
      <c r="AC458" s="54"/>
      <c r="AD458" s="32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9">
        <v>30400005</v>
      </c>
      <c r="B459" s="211" t="s">
        <v>419</v>
      </c>
      <c r="C459" s="183" t="s">
        <v>422</v>
      </c>
      <c r="D459" s="17"/>
      <c r="E459" s="17"/>
      <c r="F459" s="6"/>
      <c r="G459" s="93">
        <f>SUM('1:2'!G459)</f>
        <v>0</v>
      </c>
      <c r="H459" s="321">
        <f t="shared" si="84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202"/>
      <c r="W459" s="33"/>
      <c r="X459" s="93"/>
      <c r="Y459" s="93"/>
      <c r="Z459" s="93"/>
      <c r="AA459" s="93"/>
      <c r="AB459" s="73"/>
      <c r="AC459" s="54"/>
      <c r="AD459" s="32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321">
        <f t="shared" si="84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2">
        <f>SUM(X460:AA460)</f>
        <v>0</v>
      </c>
      <c r="W460" s="33" t="str">
        <f t="shared" ref="W460:W484" si="89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73"/>
      <c r="AC460" s="54"/>
      <c r="AD460" s="32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321">
        <f t="shared" si="84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2">
        <f>SUM(X461:AA461)</f>
        <v>0</v>
      </c>
      <c r="W461" s="33" t="str">
        <f t="shared" si="89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73"/>
      <c r="AC461" s="54"/>
      <c r="AD461" s="32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321">
        <f t="shared" si="84"/>
        <v>0</v>
      </c>
      <c r="I462" s="93">
        <f>SUM('1:2'!I462)</f>
        <v>0</v>
      </c>
      <c r="J462" s="31" t="str">
        <f t="array" ref="J462">IF(ISERROR(G462/I462),"",G462/I462)</f>
        <v/>
      </c>
      <c r="K462" s="321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2">
        <f>SUM(X462:AA462)</f>
        <v>0</v>
      </c>
      <c r="W462" s="33" t="str">
        <f t="shared" si="89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73"/>
      <c r="AC462" s="54"/>
      <c r="AD462" s="32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500" t="s">
        <v>92</v>
      </c>
      <c r="B463" s="501"/>
      <c r="C463" s="316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202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321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2">
        <f t="shared" ref="V464:V478" si="93">SUM(X464:AA464)</f>
        <v>0</v>
      </c>
      <c r="W464" s="33" t="str">
        <f t="shared" si="89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73"/>
      <c r="AC464" s="54"/>
      <c r="AD464" s="32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321">
        <f t="shared" ref="H465:H478" si="94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2">
        <f t="shared" si="93"/>
        <v>0</v>
      </c>
      <c r="W465" s="33" t="str">
        <f t="shared" si="89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73"/>
      <c r="AC465" s="54"/>
      <c r="AD465" s="32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321">
        <f t="shared" si="94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2">
        <f t="shared" si="93"/>
        <v>0</v>
      </c>
      <c r="W466" s="33" t="str">
        <f t="shared" si="89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73"/>
      <c r="AC466" s="54"/>
      <c r="AD466" s="32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321">
        <f t="shared" si="94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2">
        <f t="shared" si="93"/>
        <v>0</v>
      </c>
      <c r="W467" s="33" t="str">
        <f t="shared" si="89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73"/>
      <c r="AC467" s="54"/>
      <c r="AD467" s="32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9">
        <v>30100054</v>
      </c>
      <c r="B468" s="63" t="s">
        <v>95</v>
      </c>
      <c r="C468" s="322" t="s">
        <v>72</v>
      </c>
      <c r="D468" s="17">
        <v>5.03</v>
      </c>
      <c r="E468" s="17"/>
      <c r="F468" s="6"/>
      <c r="G468" s="93">
        <f>SUM('1:2'!G468)</f>
        <v>0</v>
      </c>
      <c r="H468" s="321">
        <f t="shared" si="94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2">
        <f t="shared" si="93"/>
        <v>0</v>
      </c>
      <c r="W468" s="33" t="str">
        <f t="shared" si="89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73"/>
      <c r="AC468" s="54"/>
      <c r="AD468" s="32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321">
        <f t="shared" si="94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2">
        <f t="shared" si="93"/>
        <v>0</v>
      </c>
      <c r="W469" s="33" t="str">
        <f t="shared" si="89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73"/>
      <c r="AC469" s="54"/>
      <c r="AD469" s="32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321">
        <f t="shared" si="94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2">
        <f t="shared" si="93"/>
        <v>0</v>
      </c>
      <c r="W470" s="33" t="str">
        <f t="shared" si="89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73"/>
      <c r="AC470" s="54"/>
      <c r="AD470" s="32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9"/>
      <c r="B471" s="63" t="s">
        <v>95</v>
      </c>
      <c r="C471" s="322" t="s">
        <v>96</v>
      </c>
      <c r="D471" s="17">
        <v>5.03</v>
      </c>
      <c r="E471" s="17"/>
      <c r="F471" s="6"/>
      <c r="G471" s="93">
        <f>SUM('1:2'!G471)</f>
        <v>0</v>
      </c>
      <c r="H471" s="321">
        <f t="shared" si="94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2">
        <f t="shared" si="93"/>
        <v>0</v>
      </c>
      <c r="W471" s="33" t="str">
        <f t="shared" si="89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73"/>
      <c r="AC471" s="54"/>
      <c r="AD471" s="32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9">
        <v>30101067</v>
      </c>
      <c r="B472" s="63" t="s">
        <v>97</v>
      </c>
      <c r="C472" s="322" t="s">
        <v>82</v>
      </c>
      <c r="D472" s="17">
        <v>5.03</v>
      </c>
      <c r="E472" s="17"/>
      <c r="F472" s="6"/>
      <c r="G472" s="93">
        <f>SUM('1:2'!G472)</f>
        <v>0</v>
      </c>
      <c r="H472" s="321">
        <f t="shared" si="94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2">
        <f t="shared" si="93"/>
        <v>0</v>
      </c>
      <c r="W472" s="33" t="str">
        <f t="shared" si="89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73"/>
      <c r="AC472" s="54"/>
      <c r="AD472" s="32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9">
        <v>30101068</v>
      </c>
      <c r="B473" s="63" t="s">
        <v>97</v>
      </c>
      <c r="C473" s="322" t="s">
        <v>72</v>
      </c>
      <c r="D473" s="17">
        <v>5.03</v>
      </c>
      <c r="E473" s="17"/>
      <c r="F473" s="6"/>
      <c r="G473" s="93">
        <f>SUM('1:2'!G473)</f>
        <v>0</v>
      </c>
      <c r="H473" s="321">
        <f t="shared" si="94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2">
        <f t="shared" si="93"/>
        <v>0</v>
      </c>
      <c r="W473" s="33" t="str">
        <f t="shared" si="89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73"/>
      <c r="AC473" s="54"/>
      <c r="AD473" s="32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9">
        <v>30101069</v>
      </c>
      <c r="B474" s="63" t="s">
        <v>97</v>
      </c>
      <c r="C474" s="322" t="s">
        <v>60</v>
      </c>
      <c r="D474" s="17">
        <v>5.03</v>
      </c>
      <c r="E474" s="17"/>
      <c r="F474" s="6"/>
      <c r="G474" s="93">
        <f>SUM('1:2'!G474)</f>
        <v>0</v>
      </c>
      <c r="H474" s="321">
        <f t="shared" si="94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2">
        <f t="shared" si="93"/>
        <v>0</v>
      </c>
      <c r="W474" s="33" t="str">
        <f t="shared" si="89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73"/>
      <c r="AC474" s="54"/>
      <c r="AD474" s="32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9">
        <v>30101070</v>
      </c>
      <c r="B475" s="63" t="s">
        <v>97</v>
      </c>
      <c r="C475" s="322" t="s">
        <v>96</v>
      </c>
      <c r="D475" s="17">
        <v>5.03</v>
      </c>
      <c r="E475" s="17"/>
      <c r="F475" s="6"/>
      <c r="G475" s="93">
        <f>SUM('1:2'!G475)</f>
        <v>0</v>
      </c>
      <c r="H475" s="321">
        <f t="shared" si="94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2">
        <f t="shared" si="93"/>
        <v>0</v>
      </c>
      <c r="W475" s="33" t="str">
        <f t="shared" si="89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73"/>
      <c r="AC475" s="54"/>
      <c r="AD475" s="32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9">
        <v>30101071</v>
      </c>
      <c r="B476" s="63" t="s">
        <v>97</v>
      </c>
      <c r="C476" s="322" t="s">
        <v>73</v>
      </c>
      <c r="D476" s="17">
        <v>5.03</v>
      </c>
      <c r="E476" s="17"/>
      <c r="F476" s="6"/>
      <c r="G476" s="93">
        <f>SUM('1:2'!G476)</f>
        <v>0</v>
      </c>
      <c r="H476" s="321">
        <f t="shared" si="94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2">
        <f t="shared" si="93"/>
        <v>0</v>
      </c>
      <c r="W476" s="33" t="str">
        <f t="shared" si="89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73"/>
      <c r="AC476" s="54"/>
      <c r="AD476" s="32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6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321">
        <f t="shared" si="94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2">
        <f t="shared" si="93"/>
        <v>0</v>
      </c>
      <c r="W477" s="33" t="str">
        <f t="shared" si="89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73"/>
      <c r="AC477" s="54"/>
      <c r="AD477" s="32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6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321">
        <f t="shared" si="94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2">
        <f t="shared" si="93"/>
        <v>0</v>
      </c>
      <c r="W478" s="33" t="str">
        <f t="shared" si="89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73"/>
      <c r="AC478" s="54"/>
      <c r="AD478" s="32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500" t="s">
        <v>99</v>
      </c>
      <c r="B479" s="501"/>
      <c r="C479" s="31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204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60">
        <v>30400025</v>
      </c>
      <c r="B480" s="188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321">
        <f t="shared" ref="H480:H489" si="96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2">
        <f>SUM(X480:AA480)</f>
        <v>0</v>
      </c>
      <c r="W480" s="33" t="str">
        <f t="shared" si="89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73"/>
      <c r="AC480" s="54"/>
      <c r="AD480" s="32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60">
        <v>30400023</v>
      </c>
      <c r="B481" s="188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321">
        <f t="shared" si="96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2">
        <f>SUM(X481:AA481)</f>
        <v>0</v>
      </c>
      <c r="W481" s="33" t="str">
        <f t="shared" si="89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73"/>
      <c r="AC481" s="54"/>
      <c r="AD481" s="32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60">
        <v>30400024</v>
      </c>
      <c r="B482" s="188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321">
        <f t="shared" si="96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2">
        <f>SUM(X482:AA482)</f>
        <v>0</v>
      </c>
      <c r="W482" s="33" t="str">
        <f t="shared" si="89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73"/>
      <c r="AC482" s="54"/>
      <c r="AD482" s="32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60"/>
      <c r="B483" s="188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321">
        <f t="shared" si="96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2">
        <f>SUM(X483:AA483)</f>
        <v>0</v>
      </c>
      <c r="W483" s="33" t="str">
        <f t="shared" si="89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73"/>
      <c r="AC483" s="54"/>
      <c r="AD483" s="32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60"/>
      <c r="B484" s="188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321">
        <f t="shared" si="96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2">
        <f>SUM(X484:AA484)</f>
        <v>0</v>
      </c>
      <c r="W484" s="33" t="str">
        <f t="shared" si="89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73"/>
      <c r="AC484" s="54"/>
      <c r="AD484" s="32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60">
        <v>30400019</v>
      </c>
      <c r="B485" s="188" t="s">
        <v>436</v>
      </c>
      <c r="C485" s="183" t="s">
        <v>438</v>
      </c>
      <c r="D485" s="17">
        <v>5.04</v>
      </c>
      <c r="E485" s="17"/>
      <c r="F485" s="6"/>
      <c r="G485" s="93">
        <f>SUM('1:2'!G485)</f>
        <v>0</v>
      </c>
      <c r="H485" s="321">
        <f t="shared" si="96"/>
        <v>0</v>
      </c>
      <c r="I485" s="93">
        <f>SUM('1:2'!I485)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2"/>
      <c r="W485" s="33"/>
      <c r="X485" s="93"/>
      <c r="Y485" s="93"/>
      <c r="Z485" s="93"/>
      <c r="AA485" s="93"/>
      <c r="AB485" s="73"/>
      <c r="AC485" s="54"/>
      <c r="AD485" s="327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60">
        <v>30400020</v>
      </c>
      <c r="B486" s="188" t="s">
        <v>436</v>
      </c>
      <c r="C486" s="183" t="s">
        <v>510</v>
      </c>
      <c r="D486" s="17">
        <v>5.04</v>
      </c>
      <c r="E486" s="17"/>
      <c r="F486" s="6"/>
      <c r="G486" s="93"/>
      <c r="H486" s="331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2"/>
      <c r="W486" s="33"/>
      <c r="X486" s="93"/>
      <c r="Y486" s="93"/>
      <c r="Z486" s="93"/>
      <c r="AA486" s="93"/>
      <c r="AB486" s="73"/>
      <c r="AC486" s="54"/>
      <c r="AD486" s="33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60">
        <v>30400021</v>
      </c>
      <c r="B487" s="188" t="s">
        <v>436</v>
      </c>
      <c r="C487" s="183" t="s">
        <v>511</v>
      </c>
      <c r="D487" s="17">
        <v>5.04</v>
      </c>
      <c r="E487" s="17"/>
      <c r="F487" s="6"/>
      <c r="G487" s="93"/>
      <c r="H487" s="331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2"/>
      <c r="W487" s="33"/>
      <c r="X487" s="93"/>
      <c r="Y487" s="93"/>
      <c r="Z487" s="93"/>
      <c r="AA487" s="93"/>
      <c r="AB487" s="73"/>
      <c r="AC487" s="54"/>
      <c r="AD487" s="33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60">
        <v>30400018</v>
      </c>
      <c r="B488" s="188" t="s">
        <v>436</v>
      </c>
      <c r="C488" s="16" t="s">
        <v>55</v>
      </c>
      <c r="D488" s="17">
        <v>5.04</v>
      </c>
      <c r="E488" s="17"/>
      <c r="F488" s="6"/>
      <c r="G488" s="93"/>
      <c r="H488" s="35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2"/>
      <c r="W488" s="33"/>
      <c r="X488" s="93"/>
      <c r="Y488" s="93"/>
      <c r="Z488" s="93"/>
      <c r="AA488" s="93"/>
      <c r="AB488" s="73"/>
      <c r="AC488" s="54"/>
      <c r="AD488" s="35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60">
        <v>30400022</v>
      </c>
      <c r="B489" s="188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321">
        <f t="shared" si="96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2">
        <f>SUM(X489:AA489)</f>
        <v>0</v>
      </c>
      <c r="W489" s="33" t="str">
        <f t="shared" ref="W489:W494" si="97">IF(ISERROR(V489/G489),"",V489/G489)</f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73"/>
      <c r="AC489" s="54"/>
      <c r="AD489" s="32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500" t="s">
        <v>102</v>
      </c>
      <c r="B490" s="501"/>
      <c r="C490" s="316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2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9">
        <v>30700013</v>
      </c>
      <c r="B491" s="64" t="s">
        <v>103</v>
      </c>
      <c r="C491" s="315"/>
      <c r="D491" s="17">
        <v>3.65</v>
      </c>
      <c r="E491" s="17"/>
      <c r="F491" s="53"/>
      <c r="G491" s="93">
        <f>SUM('1:2'!G491)</f>
        <v>0</v>
      </c>
      <c r="H491" s="321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321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2">
        <f>SUM(X491:AA491)</f>
        <v>0</v>
      </c>
      <c r="W491" s="33" t="str">
        <f t="shared" si="97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73"/>
      <c r="AC491" s="54"/>
      <c r="AD491" s="32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9">
        <v>30700014</v>
      </c>
      <c r="B492" s="64" t="s">
        <v>0</v>
      </c>
      <c r="C492" s="315"/>
      <c r="D492" s="17">
        <v>6.58</v>
      </c>
      <c r="E492" s="17"/>
      <c r="F492" s="6"/>
      <c r="G492" s="93">
        <f>SUM('1:2'!G492)</f>
        <v>0</v>
      </c>
      <c r="H492" s="321">
        <f t="shared" ref="H492:H505" si="98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2">
        <f>SUM(X492:AA492)</f>
        <v>0</v>
      </c>
      <c r="W492" s="33" t="str">
        <f t="shared" si="97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73"/>
      <c r="AC492" s="54"/>
      <c r="AD492" s="32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9">
        <v>30700016</v>
      </c>
      <c r="B493" s="64" t="s">
        <v>1</v>
      </c>
      <c r="C493" s="315"/>
      <c r="D493" s="17">
        <v>7.8</v>
      </c>
      <c r="E493" s="17"/>
      <c r="F493" s="6"/>
      <c r="G493" s="93">
        <f>SUM('1:2'!G493)</f>
        <v>194</v>
      </c>
      <c r="H493" s="321">
        <f t="shared" si="98"/>
        <v>1513.2</v>
      </c>
      <c r="I493" s="93">
        <f>SUM('1:2'!I493)</f>
        <v>52</v>
      </c>
      <c r="J493" s="31">
        <f t="array" ref="J493">IF(ISERROR(G493/I493),"",G493/I493)</f>
        <v>3.7307692307692308</v>
      </c>
      <c r="K493" s="35">
        <f t="array" ref="K493">IF(ISERROR(G493/L493),"",G493/L493)</f>
        <v>42.173913043478265</v>
      </c>
      <c r="L493" s="87">
        <v>4.5999999999999996</v>
      </c>
      <c r="M493" s="36">
        <f>IF(ISERROR(I493-K493),"",I493-K493)</f>
        <v>9.8260869565217348</v>
      </c>
      <c r="N493" s="31">
        <f>SUM(O493:U493)</f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2">
        <f>SUM(X493:AA493)</f>
        <v>0</v>
      </c>
      <c r="W493" s="33">
        <f t="shared" si="97"/>
        <v>0</v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73"/>
      <c r="AC493" s="54"/>
      <c r="AD493" s="32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9">
        <v>30700017</v>
      </c>
      <c r="B494" s="64" t="s">
        <v>2</v>
      </c>
      <c r="C494" s="315"/>
      <c r="D494" s="17">
        <v>4.4000000000000004</v>
      </c>
      <c r="E494" s="17"/>
      <c r="F494" s="6"/>
      <c r="G494" s="93">
        <f>SUM('1:2'!G494)</f>
        <v>0</v>
      </c>
      <c r="H494" s="321">
        <f t="shared" si="98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2">
        <f>SUM(X494:AA494)</f>
        <v>0</v>
      </c>
      <c r="W494" s="33" t="str">
        <f t="shared" si="97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73"/>
      <c r="AC494" s="54"/>
      <c r="AD494" s="32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9"/>
      <c r="B495" s="64" t="s">
        <v>348</v>
      </c>
      <c r="C495" s="184" t="s">
        <v>376</v>
      </c>
      <c r="D495" s="17"/>
      <c r="E495" s="17"/>
      <c r="F495" s="6"/>
      <c r="G495" s="93">
        <f>SUM('1:2'!G495)</f>
        <v>0</v>
      </c>
      <c r="H495" s="321">
        <f t="shared" si="98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2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73"/>
      <c r="AC495" s="54"/>
      <c r="AD495" s="32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9">
        <v>30700001</v>
      </c>
      <c r="B496" s="187" t="s">
        <v>359</v>
      </c>
      <c r="C496" s="315"/>
      <c r="D496" s="17"/>
      <c r="E496" s="17"/>
      <c r="F496" s="6"/>
      <c r="G496" s="93">
        <f>SUM('1:2'!G496)</f>
        <v>0</v>
      </c>
      <c r="H496" s="321">
        <f t="shared" si="98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2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73"/>
      <c r="AC496" s="54"/>
      <c r="AD496" s="32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65"/>
      <c r="B497" s="66" t="s">
        <v>104</v>
      </c>
      <c r="C497" s="315" t="s">
        <v>53</v>
      </c>
      <c r="D497" s="17">
        <v>6.04</v>
      </c>
      <c r="E497" s="17"/>
      <c r="F497" s="6"/>
      <c r="G497" s="93">
        <f>SUM('1:2'!G497)</f>
        <v>0</v>
      </c>
      <c r="H497" s="321">
        <f t="shared" si="98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2">
        <f>SUM(X497:AA497)</f>
        <v>0</v>
      </c>
      <c r="W497" s="33" t="str">
        <f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73"/>
      <c r="AC497" s="54"/>
      <c r="AD497" s="32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65">
        <v>30700019</v>
      </c>
      <c r="B498" s="66" t="s">
        <v>104</v>
      </c>
      <c r="C498" s="315" t="s">
        <v>60</v>
      </c>
      <c r="D498" s="17">
        <v>6.04</v>
      </c>
      <c r="E498" s="17"/>
      <c r="F498" s="6"/>
      <c r="G498" s="93">
        <f>SUM('1:2'!G498)</f>
        <v>0</v>
      </c>
      <c r="H498" s="321">
        <f t="shared" si="98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2">
        <f>SUM(X498:AA498)</f>
        <v>0</v>
      </c>
      <c r="W498" s="33" t="str">
        <f>IF(ISERROR(V498/G498),"",V498/G498)</f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73"/>
      <c r="AC498" s="54"/>
      <c r="AD498" s="32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65">
        <v>30601015</v>
      </c>
      <c r="B499" s="248" t="s">
        <v>440</v>
      </c>
      <c r="C499" s="315" t="s">
        <v>53</v>
      </c>
      <c r="D499" s="17"/>
      <c r="E499" s="17"/>
      <c r="F499" s="6"/>
      <c r="G499" s="93">
        <f>SUM('1:2'!G499)</f>
        <v>0</v>
      </c>
      <c r="H499" s="321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2"/>
      <c r="W499" s="33"/>
      <c r="X499" s="93"/>
      <c r="Y499" s="93"/>
      <c r="Z499" s="93"/>
      <c r="AA499" s="93"/>
      <c r="AB499" s="73"/>
      <c r="AC499" s="54"/>
      <c r="AD499" s="327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65">
        <v>30101016</v>
      </c>
      <c r="B500" s="248" t="s">
        <v>440</v>
      </c>
      <c r="C500" s="315" t="s">
        <v>60</v>
      </c>
      <c r="D500" s="17"/>
      <c r="E500" s="17"/>
      <c r="F500" s="6"/>
      <c r="G500" s="93">
        <f>SUM('1:2'!G500)</f>
        <v>0</v>
      </c>
      <c r="H500" s="321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2"/>
      <c r="W500" s="33"/>
      <c r="X500" s="93"/>
      <c r="Y500" s="93"/>
      <c r="Z500" s="93"/>
      <c r="AA500" s="93"/>
      <c r="AB500" s="73"/>
      <c r="AC500" s="54"/>
      <c r="AD500" s="327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321">
        <f t="shared" si="98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2">
        <f>SUM(X501:AA501)</f>
        <v>0</v>
      </c>
      <c r="W501" s="33" t="str">
        <f>IF(ISERROR(V501/G501),"",V501/G501)</f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73"/>
      <c r="AC501" s="54"/>
      <c r="AD501" s="32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321">
        <f t="shared" si="98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2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54"/>
      <c r="AD502" s="32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9">
        <v>30700015</v>
      </c>
      <c r="B503" s="317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321">
        <f t="shared" si="98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2"/>
      <c r="W503" s="33"/>
      <c r="X503" s="93"/>
      <c r="Y503" s="93"/>
      <c r="Z503" s="93"/>
      <c r="AA503" s="93"/>
      <c r="AB503" s="73"/>
      <c r="AC503" s="54"/>
      <c r="AD503" s="32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9">
        <v>30700012</v>
      </c>
      <c r="B504" s="317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321">
        <f t="shared" si="98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2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73"/>
      <c r="AC504" s="54"/>
      <c r="AD504" s="32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9"/>
      <c r="B505" s="317"/>
      <c r="C505" s="16"/>
      <c r="D505" s="17"/>
      <c r="E505" s="17"/>
      <c r="F505" s="6"/>
      <c r="G505" s="93">
        <f>SUM('1:2'!G505)</f>
        <v>0</v>
      </c>
      <c r="H505" s="321">
        <f t="shared" si="98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2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54"/>
      <c r="AD505" s="32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500" t="s">
        <v>106</v>
      </c>
      <c r="B506" s="501"/>
      <c r="C506" s="316" t="s">
        <v>71</v>
      </c>
      <c r="D506" s="20"/>
      <c r="E506" s="20"/>
      <c r="F506" s="32"/>
      <c r="G506" s="94">
        <f>SUM(G491:G505)</f>
        <v>194</v>
      </c>
      <c r="H506" s="30">
        <f>SUM(H491:H505)</f>
        <v>1513.2</v>
      </c>
      <c r="I506" s="30">
        <f>SUM(I491:I505)</f>
        <v>52</v>
      </c>
      <c r="J506" s="31">
        <f t="array" ref="J506">IF(ISERROR(G506/I506),"",G506/I506)</f>
        <v>3.7307692307692308</v>
      </c>
      <c r="K506" s="30">
        <f>SUM(K491:K501)</f>
        <v>42.173913043478265</v>
      </c>
      <c r="L506" s="98"/>
      <c r="M506" s="89">
        <f t="shared" ref="M506:V506" si="99">SUM(M491:M501)</f>
        <v>9.8260869565217348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202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511" t="s">
        <v>108</v>
      </c>
      <c r="B507" s="512"/>
      <c r="C507" s="512"/>
      <c r="D507" s="512"/>
      <c r="E507" s="512"/>
      <c r="F507" s="513"/>
      <c r="G507" s="189">
        <f>SUM(G370,G428,G463,G479,G490,G506)</f>
        <v>194</v>
      </c>
      <c r="H507" s="189">
        <f>SUM(H370,H428,H463,H479,H490,H506)</f>
        <v>1513.2</v>
      </c>
      <c r="I507" s="189">
        <f>SUM(I370,I428,I463,I479,I490,I506)</f>
        <v>52</v>
      </c>
      <c r="J507" s="52">
        <f t="array" ref="J507">IF(ISERROR(G507/I507),"",G507/I507)</f>
        <v>3.7307692307692308</v>
      </c>
      <c r="K507" s="189">
        <f>SUM(K370,K428,K463,K479,K490,K506)</f>
        <v>42.173913043478265</v>
      </c>
      <c r="L507" s="52">
        <f>IF(ISERROR(G507/K507),"",G507/K507)</f>
        <v>4.5999999999999996</v>
      </c>
      <c r="M507" s="189">
        <f t="shared" ref="M507:V507" si="100">SUM(M370,M428,M463,M479,M490,M506)</f>
        <v>9.8260869565217348</v>
      </c>
      <c r="N507" s="189">
        <f t="shared" si="100"/>
        <v>0</v>
      </c>
      <c r="O507" s="189">
        <f t="shared" si="100"/>
        <v>0</v>
      </c>
      <c r="P507" s="189">
        <f t="shared" si="100"/>
        <v>0</v>
      </c>
      <c r="Q507" s="189">
        <f t="shared" si="100"/>
        <v>0</v>
      </c>
      <c r="R507" s="189">
        <f t="shared" si="100"/>
        <v>0</v>
      </c>
      <c r="S507" s="189">
        <f t="shared" si="100"/>
        <v>0</v>
      </c>
      <c r="T507" s="189">
        <f t="shared" si="100"/>
        <v>0</v>
      </c>
      <c r="U507" s="189">
        <f t="shared" si="100"/>
        <v>0</v>
      </c>
      <c r="V507" s="189">
        <f t="shared" si="100"/>
        <v>0</v>
      </c>
      <c r="W507" s="78">
        <f>IF(ISERROR(V507/G507),"",V507/G507)</f>
        <v>0</v>
      </c>
      <c r="X507" s="189">
        <f>SUM(X370,X428,X463,X479,X490,X506)</f>
        <v>0</v>
      </c>
      <c r="Y507" s="189">
        <f>SUM(Y370,Y428,Y463,Y479,Y490,Y506)</f>
        <v>0</v>
      </c>
      <c r="Z507" s="189">
        <f>SUM(Z370,Z428,Z463,Z479,Z490,Z506)</f>
        <v>0</v>
      </c>
      <c r="AA507" s="189">
        <f>SUM(AA370,AA428,AA463,AA479,AA490,AA506)</f>
        <v>0</v>
      </c>
      <c r="AB507" s="76"/>
      <c r="AC507" s="71"/>
      <c r="AD507" s="327"/>
      <c r="AE507" s="77"/>
      <c r="AF507" s="77"/>
      <c r="AG507" s="77"/>
      <c r="AH507" s="77"/>
      <c r="AI507" s="57"/>
      <c r="AJ507" s="57"/>
      <c r="AK507" s="57"/>
      <c r="AL507" s="528"/>
      <c r="AM507" s="528"/>
      <c r="AN507" s="528"/>
      <c r="AO507" s="528"/>
      <c r="AP507" s="528"/>
      <c r="AQ507" s="528"/>
      <c r="AR507" s="528"/>
      <c r="AS507" s="528"/>
      <c r="AT507" s="528"/>
      <c r="AU507" s="528"/>
      <c r="AV507" s="528"/>
      <c r="AW507" s="528"/>
      <c r="AX507" s="528"/>
      <c r="AY507" s="528"/>
      <c r="AZ507" s="528"/>
      <c r="BA507" s="528"/>
    </row>
    <row r="508" spans="1:53" ht="15.75" customHeight="1">
      <c r="A508" s="432" t="s">
        <v>497</v>
      </c>
      <c r="B508" s="319" t="s">
        <v>110</v>
      </c>
      <c r="C508" s="514" t="s">
        <v>111</v>
      </c>
      <c r="D508" s="514"/>
      <c r="E508" s="493" t="s">
        <v>112</v>
      </c>
      <c r="F508" s="493"/>
      <c r="G508" s="504" t="s">
        <v>113</v>
      </c>
      <c r="H508" s="504"/>
      <c r="I508" s="493" t="s">
        <v>114</v>
      </c>
      <c r="J508" s="493"/>
      <c r="K508" s="493" t="s">
        <v>36</v>
      </c>
      <c r="L508" s="493"/>
      <c r="M508" s="493" t="s">
        <v>115</v>
      </c>
      <c r="N508" s="493"/>
      <c r="O508" s="493" t="s">
        <v>116</v>
      </c>
      <c r="P508" s="504" t="s">
        <v>117</v>
      </c>
      <c r="Q508" s="504"/>
      <c r="R508" s="504" t="s">
        <v>36</v>
      </c>
      <c r="S508" s="504"/>
      <c r="T508" s="504" t="s">
        <v>118</v>
      </c>
      <c r="U508" s="504"/>
      <c r="V508" s="504" t="s">
        <v>119</v>
      </c>
      <c r="W508" s="504"/>
      <c r="X508" s="504" t="s">
        <v>36</v>
      </c>
      <c r="Y508" s="504"/>
      <c r="Z508" s="504" t="s">
        <v>118</v>
      </c>
      <c r="AA508" s="504"/>
      <c r="AB508" s="12"/>
      <c r="AC508" s="12"/>
      <c r="AD508" s="12"/>
      <c r="AE508" s="3"/>
      <c r="AF508" s="3"/>
      <c r="AG508" s="3"/>
      <c r="AH508" s="325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33"/>
      <c r="B509" s="319" t="s">
        <v>120</v>
      </c>
      <c r="C509" s="515">
        <f>SUM('1:2'!C509)</f>
        <v>0</v>
      </c>
      <c r="D509" s="516"/>
      <c r="E509" s="517">
        <f>D509*11</f>
        <v>0</v>
      </c>
      <c r="F509" s="517"/>
      <c r="G509" s="400">
        <v>0</v>
      </c>
      <c r="H509" s="401"/>
      <c r="I509" s="493">
        <f>G509*11</f>
        <v>0</v>
      </c>
      <c r="J509" s="493"/>
      <c r="K509" s="493">
        <f>E509-I509</f>
        <v>0</v>
      </c>
      <c r="L509" s="493"/>
      <c r="M509" s="518" t="str">
        <f>IF(ISERROR(K509/E509),"",K509/E509)</f>
        <v/>
      </c>
      <c r="N509" s="518"/>
      <c r="O509" s="493"/>
      <c r="P509" s="504" t="s">
        <v>70</v>
      </c>
      <c r="Q509" s="504"/>
      <c r="R509" s="519">
        <f>SUM(O370:U370)</f>
        <v>0</v>
      </c>
      <c r="S509" s="519"/>
      <c r="T509" s="520" t="str">
        <f t="array" ref="T509">IF(ISERROR(R509/R516),"",R509/R516)</f>
        <v/>
      </c>
      <c r="U509" s="520"/>
      <c r="V509" s="504" t="s">
        <v>41</v>
      </c>
      <c r="W509" s="504"/>
      <c r="X509" s="519">
        <f>SUM(O370,O428,O463,O479,O490,O506)</f>
        <v>0</v>
      </c>
      <c r="Y509" s="519"/>
      <c r="Z509" s="520" t="str">
        <f t="array" ref="Z509">IF(ISERROR(X509/X516),"",X509/X516)</f>
        <v/>
      </c>
      <c r="AA509" s="520"/>
      <c r="AB509" s="12"/>
      <c r="AC509" s="22"/>
      <c r="AD509" s="22"/>
      <c r="AE509" s="3"/>
      <c r="AF509" s="3"/>
      <c r="AG509" s="3"/>
      <c r="AH509" s="327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433"/>
      <c r="B510" s="319" t="s">
        <v>121</v>
      </c>
      <c r="C510" s="515">
        <f>SUM('1:2'!C510)</f>
        <v>0</v>
      </c>
      <c r="D510" s="516"/>
      <c r="E510" s="517">
        <f>D510*11</f>
        <v>0</v>
      </c>
      <c r="F510" s="517"/>
      <c r="G510" s="400">
        <v>0</v>
      </c>
      <c r="H510" s="401"/>
      <c r="I510" s="493">
        <f>G510*11</f>
        <v>0</v>
      </c>
      <c r="J510" s="493"/>
      <c r="K510" s="493">
        <f>E510-I510</f>
        <v>0</v>
      </c>
      <c r="L510" s="493"/>
      <c r="M510" s="518" t="str">
        <f>IF(ISERROR(K510/E510),"",K510/E510)</f>
        <v/>
      </c>
      <c r="N510" s="518"/>
      <c r="O510" s="493"/>
      <c r="P510" s="504" t="s">
        <v>86</v>
      </c>
      <c r="Q510" s="504"/>
      <c r="R510" s="519">
        <f>SUM(O428:U428)</f>
        <v>0</v>
      </c>
      <c r="S510" s="519"/>
      <c r="T510" s="520" t="str">
        <f>IF(ISERROR(R510/R516),"",R510/R516)</f>
        <v/>
      </c>
      <c r="U510" s="520"/>
      <c r="V510" s="504" t="s">
        <v>42</v>
      </c>
      <c r="W510" s="504"/>
      <c r="X510" s="519">
        <f>SUM(O371,O429,O464,O480,O491,O507)</f>
        <v>0</v>
      </c>
      <c r="Y510" s="519"/>
      <c r="Z510" s="520" t="str">
        <f>IF(ISERROR(X510/X516),"",X510/X516)</f>
        <v/>
      </c>
      <c r="AA510" s="520"/>
      <c r="AB510" s="12"/>
      <c r="AC510" s="22"/>
      <c r="AD510" s="22"/>
      <c r="AE510" s="3"/>
      <c r="AF510" s="3"/>
      <c r="AG510" s="3"/>
      <c r="AH510" s="327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433"/>
      <c r="B511" s="319" t="s">
        <v>122</v>
      </c>
      <c r="C511" s="515">
        <f>SUM('1:2'!C511)</f>
        <v>0</v>
      </c>
      <c r="D511" s="516"/>
      <c r="E511" s="517">
        <f>D511*11</f>
        <v>0</v>
      </c>
      <c r="F511" s="517"/>
      <c r="G511" s="400">
        <v>0</v>
      </c>
      <c r="H511" s="401"/>
      <c r="I511" s="493">
        <f>G511*11</f>
        <v>0</v>
      </c>
      <c r="J511" s="493"/>
      <c r="K511" s="493">
        <f>E511-I511</f>
        <v>0</v>
      </c>
      <c r="L511" s="493"/>
      <c r="M511" s="518" t="str">
        <f>IF(ISERROR(K511/E511),"",K511/E511)</f>
        <v/>
      </c>
      <c r="N511" s="518"/>
      <c r="O511" s="493"/>
      <c r="P511" s="504" t="s">
        <v>92</v>
      </c>
      <c r="Q511" s="504"/>
      <c r="R511" s="519">
        <f>SUM(O463:U463)</f>
        <v>0</v>
      </c>
      <c r="S511" s="519"/>
      <c r="T511" s="520" t="str">
        <f>IF(ISERROR(R511/R516),"",R511/R516)</f>
        <v/>
      </c>
      <c r="U511" s="520"/>
      <c r="V511" s="504" t="s">
        <v>43</v>
      </c>
      <c r="W511" s="504"/>
      <c r="X511" s="519">
        <f>SUM(O373,O430,O465,O481,O492,O508)</f>
        <v>0</v>
      </c>
      <c r="Y511" s="519"/>
      <c r="Z511" s="520" t="str">
        <f>IF(ISERROR(X511/X516),"",X511/X516)</f>
        <v/>
      </c>
      <c r="AA511" s="520"/>
      <c r="AB511" s="12"/>
      <c r="AC511" s="22"/>
      <c r="AD511" s="22"/>
      <c r="AE511" s="3"/>
      <c r="AF511" s="3"/>
      <c r="AG511" s="327"/>
      <c r="AH511" s="327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433"/>
      <c r="B512" s="319" t="s">
        <v>47</v>
      </c>
      <c r="C512" s="415">
        <v>1</v>
      </c>
      <c r="D512" s="416"/>
      <c r="E512" s="517">
        <f>D512*11</f>
        <v>0</v>
      </c>
      <c r="F512" s="517"/>
      <c r="G512" s="400">
        <v>1</v>
      </c>
      <c r="H512" s="401"/>
      <c r="I512" s="493">
        <f>G512*11</f>
        <v>11</v>
      </c>
      <c r="J512" s="493"/>
      <c r="K512" s="493">
        <f>E512-I512</f>
        <v>-11</v>
      </c>
      <c r="L512" s="493"/>
      <c r="M512" s="518" t="str">
        <f>IF(ISERROR(K512/E512),"",K512/E512)</f>
        <v/>
      </c>
      <c r="N512" s="518"/>
      <c r="O512" s="493"/>
      <c r="P512" s="504" t="s">
        <v>99</v>
      </c>
      <c r="Q512" s="504"/>
      <c r="R512" s="519">
        <f>SUM(O479:U479)</f>
        <v>0</v>
      </c>
      <c r="S512" s="519"/>
      <c r="T512" s="520" t="str">
        <f>IF(ISERROR(R512/R516),"",R512/R516)</f>
        <v/>
      </c>
      <c r="U512" s="520"/>
      <c r="V512" s="504" t="s">
        <v>44</v>
      </c>
      <c r="W512" s="504"/>
      <c r="X512" s="519">
        <f>SUM(O374,O431,O466,O482,O493,O509)</f>
        <v>0</v>
      </c>
      <c r="Y512" s="519"/>
      <c r="Z512" s="520" t="str">
        <f>IF(ISERROR(X512/X516),"",X512/X516)</f>
        <v/>
      </c>
      <c r="AA512" s="520"/>
      <c r="AB512" s="12"/>
      <c r="AC512" s="22"/>
      <c r="AD512" s="22"/>
      <c r="AE512" s="3"/>
      <c r="AF512" s="3"/>
      <c r="AG512" s="327"/>
      <c r="AH512" s="327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434"/>
      <c r="B513" s="319" t="s">
        <v>123</v>
      </c>
      <c r="C513" s="522">
        <f>SUM(C509:D512)</f>
        <v>1</v>
      </c>
      <c r="D513" s="493"/>
      <c r="E513" s="493">
        <f>SUM(F509:F512)</f>
        <v>0</v>
      </c>
      <c r="F513" s="493"/>
      <c r="G513" s="522">
        <f>SUM(G509:H512)</f>
        <v>1</v>
      </c>
      <c r="H513" s="493"/>
      <c r="I513" s="493">
        <f>SUM(I509:J512)</f>
        <v>11</v>
      </c>
      <c r="J513" s="493"/>
      <c r="K513" s="493">
        <f>SUM(K509:L512)</f>
        <v>-11</v>
      </c>
      <c r="L513" s="493"/>
      <c r="M513" s="518" t="str">
        <f>IF(ISERROR(K513/E513),"",K513/E513)</f>
        <v/>
      </c>
      <c r="N513" s="518"/>
      <c r="O513" s="493"/>
      <c r="P513" s="504" t="s">
        <v>102</v>
      </c>
      <c r="Q513" s="504"/>
      <c r="R513" s="519">
        <f>SUM(O490:U490)</f>
        <v>0</v>
      </c>
      <c r="S513" s="519"/>
      <c r="T513" s="520" t="str">
        <f>IF(ISERROR(R513/R516),"",R513/R516)</f>
        <v/>
      </c>
      <c r="U513" s="520"/>
      <c r="V513" s="504" t="s">
        <v>45</v>
      </c>
      <c r="W513" s="504"/>
      <c r="X513" s="519">
        <f>SUM(O375,O432,O467,O483,O494,O510)</f>
        <v>0</v>
      </c>
      <c r="Y513" s="519"/>
      <c r="Z513" s="520" t="str">
        <f>IF(ISERROR(X513/X516),"",X513/X516)</f>
        <v/>
      </c>
      <c r="AA513" s="520"/>
      <c r="AB513" s="12"/>
      <c r="AC513" s="22"/>
      <c r="AD513" s="22"/>
      <c r="AE513" s="3"/>
      <c r="AF513" s="3"/>
      <c r="AG513" s="327"/>
      <c r="AH513" s="327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24"/>
      <c r="AV513" s="324"/>
      <c r="AW513" s="324"/>
      <c r="AX513" s="324"/>
      <c r="AY513" s="324"/>
      <c r="AZ513" s="324"/>
      <c r="BA513" s="324"/>
    </row>
    <row r="514" spans="1:53" ht="17.25">
      <c r="A514" s="269" t="s">
        <v>498</v>
      </c>
      <c r="B514" s="319">
        <f>G507</f>
        <v>194</v>
      </c>
      <c r="C514" s="519" t="s">
        <v>155</v>
      </c>
      <c r="D514" s="519"/>
      <c r="E514" s="504">
        <f>H507</f>
        <v>1513.2</v>
      </c>
      <c r="F514" s="504"/>
      <c r="G514" s="504" t="s">
        <v>34</v>
      </c>
      <c r="H514" s="504"/>
      <c r="I514" s="521">
        <f>L507</f>
        <v>4.5999999999999996</v>
      </c>
      <c r="J514" s="521"/>
      <c r="K514" s="493" t="s">
        <v>32</v>
      </c>
      <c r="L514" s="493"/>
      <c r="M514" s="521">
        <f>J507</f>
        <v>3.7307692307692308</v>
      </c>
      <c r="N514" s="521"/>
      <c r="O514" s="493"/>
      <c r="P514" s="504" t="s">
        <v>106</v>
      </c>
      <c r="Q514" s="504"/>
      <c r="R514" s="519">
        <f>SUM(O506:U506)</f>
        <v>0</v>
      </c>
      <c r="S514" s="519"/>
      <c r="T514" s="520" t="str">
        <f>IF(ISERROR(R514/R516),"",R514/R516)</f>
        <v/>
      </c>
      <c r="U514" s="520"/>
      <c r="V514" s="504" t="s">
        <v>46</v>
      </c>
      <c r="W514" s="504"/>
      <c r="X514" s="519">
        <f>SUM(O376,O433,O468,O484,O495,O511)</f>
        <v>0</v>
      </c>
      <c r="Y514" s="519"/>
      <c r="Z514" s="520" t="str">
        <f>IF(ISERROR(X514/X516),"",X514/X516)</f>
        <v/>
      </c>
      <c r="AA514" s="520"/>
      <c r="AB514" s="12"/>
      <c r="AC514" s="22"/>
      <c r="AD514" s="22"/>
      <c r="AE514" s="3"/>
      <c r="AF514" s="3"/>
      <c r="AG514" s="327"/>
      <c r="AH514" s="327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24"/>
      <c r="AV514" s="324"/>
      <c r="AW514" s="324"/>
      <c r="AX514" s="324"/>
      <c r="AY514" s="324"/>
      <c r="AZ514" s="324"/>
      <c r="BA514" s="324"/>
    </row>
    <row r="515" spans="1:53" ht="15.75" customHeight="1">
      <c r="A515" s="270" t="s">
        <v>499</v>
      </c>
      <c r="B515" s="319">
        <f>I507+C513</f>
        <v>53</v>
      </c>
      <c r="C515" s="504" t="s">
        <v>114</v>
      </c>
      <c r="D515" s="504"/>
      <c r="E515" s="514">
        <f>K507+I513</f>
        <v>53.173913043478265</v>
      </c>
      <c r="F515" s="514"/>
      <c r="G515" s="504" t="s">
        <v>150</v>
      </c>
      <c r="H515" s="504"/>
      <c r="I515" s="521">
        <f>B515-E515</f>
        <v>-0.17391304347826519</v>
      </c>
      <c r="J515" s="521"/>
      <c r="K515" s="493" t="s">
        <v>151</v>
      </c>
      <c r="L515" s="493"/>
      <c r="M515" s="518">
        <f>IF(ISERROR(I515/B515),"",I515/B515)</f>
        <v>-3.2813781788351925E-3</v>
      </c>
      <c r="N515" s="518"/>
      <c r="O515" s="493"/>
      <c r="P515" s="504" t="s">
        <v>107</v>
      </c>
      <c r="Q515" s="504"/>
      <c r="R515" s="519"/>
      <c r="S515" s="519"/>
      <c r="T515" s="520" t="str">
        <f>IF(ISERROR(R515/R516),"",R515/R516)</f>
        <v/>
      </c>
      <c r="U515" s="520"/>
      <c r="V515" s="504" t="s">
        <v>47</v>
      </c>
      <c r="W515" s="504"/>
      <c r="X515" s="519">
        <f>SUM(O377,O434,O469,O489,O496,O512)</f>
        <v>0</v>
      </c>
      <c r="Y515" s="519"/>
      <c r="Z515" s="520" t="str">
        <f>IF(ISERROR(X515/X516),"",X515/X516)</f>
        <v/>
      </c>
      <c r="AA515" s="520"/>
      <c r="AB515" s="12"/>
      <c r="AC515" s="22"/>
      <c r="AD515" s="22"/>
      <c r="AE515" s="3"/>
      <c r="AF515" s="3"/>
      <c r="AG515" s="327"/>
      <c r="AH515" s="327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24"/>
      <c r="AV515" s="324"/>
      <c r="AW515" s="324"/>
      <c r="AX515" s="324"/>
      <c r="AY515" s="324"/>
      <c r="AZ515" s="324"/>
      <c r="BA515" s="324"/>
    </row>
    <row r="516" spans="1:53" ht="15.75" customHeight="1">
      <c r="A516" s="270" t="s">
        <v>501</v>
      </c>
      <c r="B516" s="319">
        <f>N507</f>
        <v>0</v>
      </c>
      <c r="C516" s="504" t="s">
        <v>149</v>
      </c>
      <c r="D516" s="504"/>
      <c r="E516" s="520">
        <f>IF(ISERROR(B516/B515),"",B516/B515)</f>
        <v>0</v>
      </c>
      <c r="F516" s="520"/>
      <c r="G516" s="504" t="s">
        <v>158</v>
      </c>
      <c r="H516" s="504"/>
      <c r="I516" s="493">
        <f>V507</f>
        <v>0</v>
      </c>
      <c r="J516" s="493"/>
      <c r="K516" s="493" t="s">
        <v>156</v>
      </c>
      <c r="L516" s="493"/>
      <c r="M516" s="518">
        <f t="array" ref="M516">IF(ISERROR(I516/B514),"",I516/B514)</f>
        <v>0</v>
      </c>
      <c r="N516" s="518"/>
      <c r="O516" s="493"/>
      <c r="P516" s="504" t="s">
        <v>123</v>
      </c>
      <c r="Q516" s="504"/>
      <c r="R516" s="519">
        <f>SUM(R509:S515)</f>
        <v>0</v>
      </c>
      <c r="S516" s="519"/>
      <c r="T516" s="520">
        <f>SUM(T509:U515)</f>
        <v>0</v>
      </c>
      <c r="U516" s="520"/>
      <c r="V516" s="504" t="s">
        <v>123</v>
      </c>
      <c r="W516" s="504"/>
      <c r="X516" s="519">
        <f>SUM(X509:Y515)</f>
        <v>0</v>
      </c>
      <c r="Y516" s="519"/>
      <c r="Z516" s="520">
        <f>SUM(Z509:AA515)</f>
        <v>0</v>
      </c>
      <c r="AA516" s="520"/>
      <c r="AB516" s="12"/>
      <c r="AC516" s="22"/>
      <c r="AD516" s="22"/>
      <c r="AE516" s="3"/>
      <c r="AF516" s="3"/>
      <c r="AG516" s="327"/>
      <c r="AH516" s="327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24"/>
      <c r="AV516" s="324"/>
      <c r="AW516" s="324"/>
      <c r="AX516" s="324"/>
      <c r="AY516" s="324"/>
      <c r="AZ516" s="324"/>
      <c r="BA516" s="324"/>
    </row>
    <row r="517" spans="1:53" ht="17.25">
      <c r="A517" s="289" t="s">
        <v>502</v>
      </c>
      <c r="B517" s="323"/>
      <c r="C517" s="7"/>
      <c r="D517" s="7"/>
      <c r="E517" s="15"/>
      <c r="F517" s="15"/>
      <c r="G517" s="531" t="str">
        <f>IF(ISERROR(#REF!/#REF!),"",#REF!/#REF!)</f>
        <v/>
      </c>
      <c r="H517" s="531"/>
      <c r="I517" s="531"/>
      <c r="J517" s="8"/>
      <c r="K517" s="47"/>
      <c r="L517" s="12"/>
      <c r="M517" s="12"/>
      <c r="N517" s="531" t="str">
        <f>IF(ISERROR(G517/#REF!),"",G517/#REF!)</f>
        <v/>
      </c>
      <c r="O517" s="531"/>
      <c r="P517" s="531"/>
      <c r="Q517" s="531"/>
      <c r="R517" s="531"/>
      <c r="S517" s="327"/>
      <c r="T517" s="15"/>
      <c r="U517" s="15"/>
      <c r="V517" s="205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71" t="s">
        <v>503</v>
      </c>
      <c r="B518" s="323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6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519" t="s">
        <v>157</v>
      </c>
      <c r="B519" s="519"/>
      <c r="C519" s="514">
        <f>SUM(B171,B342,B514)</f>
        <v>3948</v>
      </c>
      <c r="D519" s="514"/>
      <c r="E519" s="519" t="s">
        <v>124</v>
      </c>
      <c r="F519" s="519"/>
      <c r="G519" s="514">
        <f>SUM(E171,E342,E514)</f>
        <v>20435.259999999998</v>
      </c>
      <c r="H519" s="514"/>
      <c r="I519" s="504" t="s">
        <v>34</v>
      </c>
      <c r="J519" s="519"/>
      <c r="K519" s="532">
        <f>IF(ISERROR(C519/G520),"",C519/G520)</f>
        <v>10.446794246890825</v>
      </c>
      <c r="L519" s="533"/>
      <c r="M519" s="504" t="s">
        <v>32</v>
      </c>
      <c r="N519" s="504"/>
      <c r="O519" s="534">
        <f t="array" ref="O519">IF(ISERROR(C519/C520),"",C519/C520)</f>
        <v>17.315789473684209</v>
      </c>
      <c r="P519" s="535"/>
      <c r="Q519" s="7"/>
      <c r="R519" s="7"/>
      <c r="S519" s="7"/>
      <c r="T519" s="7"/>
      <c r="U519" s="18"/>
      <c r="V519" s="206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04" t="s">
        <v>125</v>
      </c>
      <c r="B520" s="504"/>
      <c r="C520" s="514">
        <f>SUM(B172,B343,B515)</f>
        <v>228</v>
      </c>
      <c r="D520" s="514"/>
      <c r="E520" s="504" t="s">
        <v>114</v>
      </c>
      <c r="F520" s="504"/>
      <c r="G520" s="514">
        <f>SUM(E172,E343,E515)</f>
        <v>377.91497627848889</v>
      </c>
      <c r="H520" s="514"/>
      <c r="I520" s="536" t="s">
        <v>150</v>
      </c>
      <c r="J520" s="537"/>
      <c r="K520" s="529">
        <f>C520-G520</f>
        <v>-149.91497627848889</v>
      </c>
      <c r="L520" s="530"/>
      <c r="M520" s="529" t="s">
        <v>151</v>
      </c>
      <c r="N520" s="530"/>
      <c r="O520" s="538">
        <f>IF(ISERROR(K520/C520),"",K520/C520)</f>
        <v>-0.65752182578284601</v>
      </c>
      <c r="P520" s="539"/>
      <c r="Q520" s="7"/>
      <c r="R520" s="7"/>
      <c r="S520" s="7"/>
      <c r="T520" s="7"/>
      <c r="U520" s="18"/>
      <c r="V520" s="206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536" t="s">
        <v>148</v>
      </c>
      <c r="B521" s="537"/>
      <c r="C521" s="514">
        <f>SUM(B173,B344,B516)</f>
        <v>0</v>
      </c>
      <c r="D521" s="514"/>
      <c r="E521" s="536" t="s">
        <v>149</v>
      </c>
      <c r="F521" s="537"/>
      <c r="G521" s="538">
        <f>IF(ISERROR(C521/C520),"",C521/C520)</f>
        <v>0</v>
      </c>
      <c r="H521" s="539"/>
      <c r="I521" s="504" t="s">
        <v>126</v>
      </c>
      <c r="J521" s="519"/>
      <c r="K521" s="514">
        <f>SUM(I173,I344,I516)</f>
        <v>0</v>
      </c>
      <c r="L521" s="514"/>
      <c r="M521" s="519" t="s">
        <v>127</v>
      </c>
      <c r="N521" s="519"/>
      <c r="O521" s="538">
        <f t="array" ref="O521">IF(ISERROR(K521/C519),"",K521/C519)</f>
        <v>0</v>
      </c>
      <c r="P521" s="539"/>
      <c r="Q521" s="7"/>
      <c r="R521" s="7"/>
      <c r="S521" s="7"/>
      <c r="T521" s="7"/>
      <c r="U521" s="18"/>
      <c r="V521" s="206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71" t="s">
        <v>504</v>
      </c>
      <c r="B522" s="19"/>
      <c r="C522" s="26"/>
      <c r="D522" s="26"/>
      <c r="E522" s="25"/>
      <c r="F522" s="25"/>
      <c r="G522" s="327"/>
      <c r="H522" s="22"/>
      <c r="I522" s="327"/>
      <c r="J522" s="8"/>
      <c r="K522" s="54"/>
      <c r="L522" s="325"/>
      <c r="M522" s="325"/>
      <c r="N522" s="15"/>
      <c r="O522" s="15"/>
      <c r="P522" s="15"/>
      <c r="Q522" s="15"/>
      <c r="R522" s="15"/>
      <c r="S522" s="15"/>
      <c r="T522" s="325"/>
      <c r="U522" s="325"/>
      <c r="V522" s="207"/>
      <c r="W522" s="325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36" t="s">
        <v>130</v>
      </c>
      <c r="B523" s="537"/>
      <c r="C523" s="536" t="s">
        <v>131</v>
      </c>
      <c r="D523" s="537"/>
      <c r="E523" s="536" t="s">
        <v>118</v>
      </c>
      <c r="F523" s="537"/>
      <c r="G523" s="546" t="s">
        <v>116</v>
      </c>
      <c r="H523" s="547"/>
      <c r="I523" s="536" t="s">
        <v>117</v>
      </c>
      <c r="J523" s="530"/>
      <c r="K523" s="536" t="s">
        <v>14</v>
      </c>
      <c r="L523" s="537"/>
      <c r="M523" s="536" t="s">
        <v>118</v>
      </c>
      <c r="N523" s="537"/>
      <c r="O523" s="504" t="s">
        <v>119</v>
      </c>
      <c r="P523" s="504"/>
      <c r="Q523" s="536" t="s">
        <v>14</v>
      </c>
      <c r="R523" s="537"/>
      <c r="S523" s="536" t="s">
        <v>118</v>
      </c>
      <c r="T523" s="537"/>
      <c r="U523" s="14"/>
      <c r="V523" s="199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540" t="s">
        <v>70</v>
      </c>
      <c r="B524" s="537"/>
      <c r="C524" s="541">
        <f>SUM(G28,G199,G370)</f>
        <v>1623</v>
      </c>
      <c r="D524" s="537"/>
      <c r="E524" s="542">
        <f>IF(ISERROR(C524/C530),"",C524/C530)</f>
        <v>0.41109422492401215</v>
      </c>
      <c r="F524" s="543"/>
      <c r="G524" s="548"/>
      <c r="H524" s="549"/>
      <c r="I524" s="544" t="s">
        <v>15</v>
      </c>
      <c r="J524" s="545"/>
      <c r="K524" s="529">
        <f t="shared" ref="K524:K529" si="101">SUM(R166,U337,U509)</f>
        <v>0</v>
      </c>
      <c r="L524" s="530"/>
      <c r="M524" s="542" t="str">
        <f t="array" ref="M524">IF(ISERROR(K524/K530),"",K524/K530)</f>
        <v/>
      </c>
      <c r="N524" s="543"/>
      <c r="O524" s="504" t="s">
        <v>41</v>
      </c>
      <c r="P524" s="504"/>
      <c r="Q524" s="552">
        <f t="shared" ref="Q524:Q529" si="102">SUM(X166,AA337,AA509)</f>
        <v>0</v>
      </c>
      <c r="R524" s="553"/>
      <c r="S524" s="542" t="str">
        <f t="array" ref="S524">IF(ISERROR(Q524/Q530),"",Q524/Q530)</f>
        <v/>
      </c>
      <c r="T524" s="543"/>
      <c r="U524" s="14"/>
      <c r="V524" s="199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40" t="s">
        <v>86</v>
      </c>
      <c r="B525" s="537"/>
      <c r="C525" s="536">
        <f>SUM(G86,G257,G428)</f>
        <v>972</v>
      </c>
      <c r="D525" s="537"/>
      <c r="E525" s="542">
        <f>IF(ISERROR(C525/C530),"",C525/C530)</f>
        <v>0.24620060790273557</v>
      </c>
      <c r="F525" s="543"/>
      <c r="G525" s="548"/>
      <c r="H525" s="549"/>
      <c r="I525" s="544" t="s">
        <v>16</v>
      </c>
      <c r="J525" s="545"/>
      <c r="K525" s="529">
        <f t="shared" si="101"/>
        <v>0</v>
      </c>
      <c r="L525" s="530"/>
      <c r="M525" s="542" t="str">
        <f>IF(ISERROR(K525/K530),"",K525/K530)</f>
        <v/>
      </c>
      <c r="N525" s="543"/>
      <c r="O525" s="504" t="s">
        <v>42</v>
      </c>
      <c r="P525" s="504"/>
      <c r="Q525" s="536">
        <f t="shared" si="102"/>
        <v>0</v>
      </c>
      <c r="R525" s="537"/>
      <c r="S525" s="542" t="str">
        <f>IF(ISERROR(Q525/Q530),"",Q525/Q530)</f>
        <v/>
      </c>
      <c r="T525" s="543"/>
      <c r="U525" s="14"/>
      <c r="V525" s="199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40" t="s">
        <v>92</v>
      </c>
      <c r="B526" s="537"/>
      <c r="C526" s="536">
        <f>SUM(G121,G292,G463)</f>
        <v>134</v>
      </c>
      <c r="D526" s="537"/>
      <c r="E526" s="542">
        <f>IF(ISERROR(C526/C530),"",C526/C530)</f>
        <v>3.3941236068895646E-2</v>
      </c>
      <c r="F526" s="543"/>
      <c r="G526" s="548"/>
      <c r="H526" s="549"/>
      <c r="I526" s="544" t="s">
        <v>17</v>
      </c>
      <c r="J526" s="545"/>
      <c r="K526" s="529">
        <f t="shared" si="101"/>
        <v>0</v>
      </c>
      <c r="L526" s="530"/>
      <c r="M526" s="542" t="str">
        <f>IF(ISERROR(K526/K530),"",K526/K530)</f>
        <v/>
      </c>
      <c r="N526" s="543"/>
      <c r="O526" s="504" t="s">
        <v>43</v>
      </c>
      <c r="P526" s="504"/>
      <c r="Q526" s="536">
        <f t="shared" si="102"/>
        <v>0</v>
      </c>
      <c r="R526" s="537"/>
      <c r="S526" s="542" t="str">
        <f>IF(ISERROR(Q526/Q530),"",Q526/Q530)</f>
        <v/>
      </c>
      <c r="T526" s="543"/>
      <c r="U526" s="14"/>
      <c r="V526" s="199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540" t="s">
        <v>99</v>
      </c>
      <c r="B527" s="537"/>
      <c r="C527" s="536">
        <f>SUM(G137,G308,G479)</f>
        <v>1025</v>
      </c>
      <c r="D527" s="537"/>
      <c r="E527" s="542">
        <f>IF(ISERROR(C527/C530),"",C527/C530)</f>
        <v>0.25962512664640325</v>
      </c>
      <c r="F527" s="543"/>
      <c r="G527" s="548"/>
      <c r="H527" s="549"/>
      <c r="I527" s="544" t="s">
        <v>18</v>
      </c>
      <c r="J527" s="545"/>
      <c r="K527" s="529">
        <f t="shared" si="101"/>
        <v>0</v>
      </c>
      <c r="L527" s="530"/>
      <c r="M527" s="542" t="str">
        <f>IF(ISERROR(K527/K530),"",K527/K530)</f>
        <v/>
      </c>
      <c r="N527" s="543"/>
      <c r="O527" s="504" t="s">
        <v>21</v>
      </c>
      <c r="P527" s="504"/>
      <c r="Q527" s="536">
        <f t="shared" si="102"/>
        <v>0</v>
      </c>
      <c r="R527" s="537"/>
      <c r="S527" s="542" t="str">
        <f>IF(ISERROR(Q527/Q530),"",Q527/Q530)</f>
        <v/>
      </c>
      <c r="T527" s="543"/>
      <c r="U527" s="14"/>
      <c r="V527" s="199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540" t="s">
        <v>102</v>
      </c>
      <c r="B528" s="537"/>
      <c r="C528" s="536">
        <f>SUM(G148,G319,G490)</f>
        <v>0</v>
      </c>
      <c r="D528" s="537"/>
      <c r="E528" s="542">
        <f>IF(ISERROR(C528/C530),"",C528/C530)</f>
        <v>0</v>
      </c>
      <c r="F528" s="543"/>
      <c r="G528" s="548"/>
      <c r="H528" s="549"/>
      <c r="I528" s="544" t="s">
        <v>19</v>
      </c>
      <c r="J528" s="545"/>
      <c r="K528" s="529">
        <f t="shared" si="101"/>
        <v>0</v>
      </c>
      <c r="L528" s="530"/>
      <c r="M528" s="542" t="str">
        <f>IF(ISERROR(K528/K530),"",K528/K530)</f>
        <v/>
      </c>
      <c r="N528" s="543"/>
      <c r="O528" s="504" t="s">
        <v>45</v>
      </c>
      <c r="P528" s="504"/>
      <c r="Q528" s="536">
        <f t="shared" si="102"/>
        <v>0</v>
      </c>
      <c r="R528" s="537"/>
      <c r="S528" s="542" t="str">
        <f>IF(ISERROR(Q528/Q530),"",Q528/Q530)</f>
        <v/>
      </c>
      <c r="T528" s="543"/>
      <c r="U528" s="14"/>
      <c r="V528" s="199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540" t="s">
        <v>106</v>
      </c>
      <c r="B529" s="537"/>
      <c r="C529" s="536">
        <f>SUM(G163,G334,G506)</f>
        <v>194</v>
      </c>
      <c r="D529" s="537"/>
      <c r="E529" s="542">
        <f>IF(ISERROR(C529/C530),"",C529/C530)</f>
        <v>4.9138804457953392E-2</v>
      </c>
      <c r="F529" s="543"/>
      <c r="G529" s="548"/>
      <c r="H529" s="549"/>
      <c r="I529" s="544" t="s">
        <v>20</v>
      </c>
      <c r="J529" s="545"/>
      <c r="K529" s="529">
        <f t="shared" si="101"/>
        <v>0</v>
      </c>
      <c r="L529" s="530"/>
      <c r="M529" s="542" t="str">
        <f>IF(ISERROR(K529/K530),"",K529/K530)</f>
        <v/>
      </c>
      <c r="N529" s="543"/>
      <c r="O529" s="504" t="s">
        <v>46</v>
      </c>
      <c r="P529" s="504"/>
      <c r="Q529" s="536">
        <f t="shared" si="102"/>
        <v>0</v>
      </c>
      <c r="R529" s="537"/>
      <c r="S529" s="542" t="str">
        <f>IF(ISERROR(Q529/Q530),"",Q529/Q530)</f>
        <v/>
      </c>
      <c r="T529" s="543"/>
      <c r="U529" s="14"/>
      <c r="V529" s="199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36" t="s">
        <v>123</v>
      </c>
      <c r="B530" s="537"/>
      <c r="C530" s="541">
        <f>SUM(C524:C529)</f>
        <v>3948</v>
      </c>
      <c r="D530" s="537"/>
      <c r="E530" s="542">
        <f>SUM(E524:F529)</f>
        <v>1</v>
      </c>
      <c r="F530" s="537"/>
      <c r="G530" s="550"/>
      <c r="H530" s="551"/>
      <c r="I530" s="536" t="s">
        <v>123</v>
      </c>
      <c r="J530" s="530"/>
      <c r="K530" s="529">
        <f>SUM(R173,U344,U516)</f>
        <v>0</v>
      </c>
      <c r="L530" s="530"/>
      <c r="M530" s="542">
        <f>SUM(M524:N529)</f>
        <v>0</v>
      </c>
      <c r="N530" s="543"/>
      <c r="O530" s="504" t="s">
        <v>123</v>
      </c>
      <c r="P530" s="504"/>
      <c r="Q530" s="552">
        <f>SUM(X173,AA344,AA516)</f>
        <v>0</v>
      </c>
      <c r="R530" s="553"/>
      <c r="S530" s="542">
        <f>SUM(S524:T529)</f>
        <v>0</v>
      </c>
      <c r="T530" s="543"/>
      <c r="U530" s="14"/>
      <c r="V530" s="199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90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8"/>
      <c r="W531" s="24"/>
      <c r="X531" s="5"/>
      <c r="Y531" s="5"/>
      <c r="Z531" s="24"/>
      <c r="AA531" s="3"/>
      <c r="AB531" s="325"/>
      <c r="AC531" s="325"/>
      <c r="AD531" s="325"/>
      <c r="AE531" s="325"/>
      <c r="AF531" s="325"/>
      <c r="AG531" s="325"/>
      <c r="AH531" s="325"/>
      <c r="AI531" s="325"/>
      <c r="AJ531" s="325"/>
      <c r="AK531" s="325"/>
      <c r="AL531" s="325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544" t="s">
        <v>132</v>
      </c>
      <c r="B532" s="558"/>
      <c r="C532" s="315" t="s">
        <v>133</v>
      </c>
      <c r="D532" s="315" t="s">
        <v>134</v>
      </c>
      <c r="E532" s="315" t="s">
        <v>3</v>
      </c>
      <c r="F532" s="315" t="s">
        <v>4</v>
      </c>
      <c r="G532" s="315" t="s">
        <v>5</v>
      </c>
      <c r="H532" s="87" t="s">
        <v>6</v>
      </c>
      <c r="I532" s="87" t="s">
        <v>7</v>
      </c>
      <c r="J532" s="87" t="s">
        <v>135</v>
      </c>
      <c r="K532" s="320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21" t="s">
        <v>138</v>
      </c>
      <c r="Q532" s="87" t="s">
        <v>139</v>
      </c>
      <c r="R532" s="36" t="s">
        <v>140</v>
      </c>
      <c r="S532" s="315" t="s">
        <v>141</v>
      </c>
      <c r="T532" s="315" t="s">
        <v>142</v>
      </c>
      <c r="U532" s="51"/>
      <c r="V532" s="209"/>
      <c r="X532" s="14"/>
      <c r="Y532" s="14"/>
      <c r="Z532" s="15"/>
      <c r="AA532" s="15"/>
      <c r="AB532" s="15"/>
      <c r="AC532" s="325"/>
      <c r="AD532" s="325"/>
      <c r="AE532" s="325"/>
      <c r="AF532" s="325"/>
      <c r="AG532" s="325"/>
      <c r="AH532" s="325"/>
      <c r="AI532" s="325"/>
      <c r="AJ532" s="325"/>
      <c r="AK532" s="325"/>
      <c r="AL532" s="325"/>
      <c r="AM532" s="325"/>
      <c r="AN532" s="15"/>
      <c r="AO532" s="32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54" t="s">
        <v>143</v>
      </c>
      <c r="B533" s="555"/>
      <c r="C533" s="93">
        <f>SUM('1:2'!C533)</f>
        <v>18</v>
      </c>
      <c r="D533" s="93">
        <f>SUM('1:2'!D533)</f>
        <v>18</v>
      </c>
      <c r="E533" s="93">
        <f>SUM('1:2'!E533)</f>
        <v>0</v>
      </c>
      <c r="F533" s="93">
        <f>SUM('1:2'!F533)</f>
        <v>0</v>
      </c>
      <c r="G533" s="93">
        <f>SUM('1:2'!G533)</f>
        <v>0</v>
      </c>
      <c r="H533" s="93">
        <f>SUM('1:2'!H533)</f>
        <v>0</v>
      </c>
      <c r="I533" s="93">
        <f>SUM('1:2'!I533)</f>
        <v>0</v>
      </c>
      <c r="J533" s="93">
        <f>+C533-H533-I533</f>
        <v>18</v>
      </c>
      <c r="K533" s="93">
        <f>SUM('1:2'!K533)</f>
        <v>1</v>
      </c>
      <c r="L533" s="93">
        <f>SUM('1:2'!L533)</f>
        <v>0</v>
      </c>
      <c r="M533" s="93">
        <f>SUM('1:2'!M533)</f>
        <v>0</v>
      </c>
      <c r="N533" s="93">
        <f>SUM('1:2'!N533)</f>
        <v>0</v>
      </c>
      <c r="O533" s="93">
        <f>SUM('1:2'!O533)</f>
        <v>0</v>
      </c>
      <c r="P533" s="93">
        <f>SUM('1:2'!P533)</f>
        <v>0</v>
      </c>
      <c r="Q533" s="93">
        <f>J533-K533-L533</f>
        <v>17</v>
      </c>
      <c r="R533" s="93">
        <f>Q533*11-M533-N533</f>
        <v>187</v>
      </c>
      <c r="S533" s="196">
        <f>IF(ISERROR(Q533/J533),"",Q533/J533)</f>
        <v>0.94444444444444442</v>
      </c>
      <c r="T533" s="190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25"/>
      <c r="AD533" s="325"/>
      <c r="AE533" s="325"/>
      <c r="AF533" s="325"/>
      <c r="AG533" s="325"/>
      <c r="AH533" s="325"/>
      <c r="AI533" s="325"/>
      <c r="AJ533" s="325"/>
      <c r="AK533" s="325"/>
      <c r="AL533" s="325"/>
      <c r="AM533" s="325"/>
      <c r="AN533" s="15"/>
      <c r="AO533" s="32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54" t="s">
        <v>144</v>
      </c>
      <c r="B534" s="555"/>
      <c r="C534" s="93">
        <f>SUM('1:2'!C534)</f>
        <v>16</v>
      </c>
      <c r="D534" s="93">
        <f>SUM('1:2'!D534)</f>
        <v>14</v>
      </c>
      <c r="E534" s="93">
        <f>SUM('1:2'!E534)</f>
        <v>2</v>
      </c>
      <c r="F534" s="93">
        <f>SUM('1:2'!F534)</f>
        <v>0</v>
      </c>
      <c r="G534" s="93">
        <f>SUM('1:2'!G534)</f>
        <v>0</v>
      </c>
      <c r="H534" s="93">
        <f>SUM('1:2'!H534)</f>
        <v>0</v>
      </c>
      <c r="I534" s="93">
        <f>SUM('1:2'!I534)</f>
        <v>0</v>
      </c>
      <c r="J534" s="93">
        <f>C534-G534-H534-I534</f>
        <v>16</v>
      </c>
      <c r="K534" s="93">
        <f>SUM('1:2'!K534)</f>
        <v>0</v>
      </c>
      <c r="L534" s="93">
        <f>SUM('1:2'!L534)</f>
        <v>0</v>
      </c>
      <c r="M534" s="93">
        <f>SUM('1:2'!M534)</f>
        <v>0</v>
      </c>
      <c r="N534" s="93">
        <f>SUM('1:2'!N534)</f>
        <v>0</v>
      </c>
      <c r="O534" s="93">
        <f>SUM('1:2'!O534)</f>
        <v>0</v>
      </c>
      <c r="P534" s="93">
        <f>SUM('1:2'!P534)</f>
        <v>0</v>
      </c>
      <c r="Q534" s="93">
        <f>J534-K534-L534</f>
        <v>16</v>
      </c>
      <c r="R534" s="93">
        <f>Q534*11-M534-N534</f>
        <v>176</v>
      </c>
      <c r="S534" s="190">
        <f t="array" ref="S534">IF(ISERROR(Q534/J534),"",Q534/J534)</f>
        <v>1</v>
      </c>
      <c r="T534" s="190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25"/>
      <c r="AD534" s="325"/>
      <c r="AE534" s="325"/>
      <c r="AF534" s="325"/>
      <c r="AG534" s="325"/>
      <c r="AH534" s="325"/>
      <c r="AI534" s="325"/>
      <c r="AJ534" s="325"/>
      <c r="AK534" s="325"/>
      <c r="AL534" s="325"/>
      <c r="AM534" s="325"/>
      <c r="AN534" s="15"/>
      <c r="AO534" s="32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54" t="s">
        <v>145</v>
      </c>
      <c r="B535" s="555"/>
      <c r="C535" s="93">
        <f>SUM('1:2'!C535)</f>
        <v>18</v>
      </c>
      <c r="D535" s="93">
        <f>SUM('1:2'!D535)</f>
        <v>18</v>
      </c>
      <c r="E535" s="93">
        <f>SUM('1:2'!E535)</f>
        <v>0</v>
      </c>
      <c r="F535" s="93">
        <f>SUM('1:2'!F535)</f>
        <v>0</v>
      </c>
      <c r="G535" s="93">
        <f>SUM('1:2'!G535)</f>
        <v>0</v>
      </c>
      <c r="H535" s="93">
        <f>SUM('1:2'!H535)</f>
        <v>9</v>
      </c>
      <c r="I535" s="93">
        <f>SUM('1:2'!I535)</f>
        <v>0</v>
      </c>
      <c r="J535" s="93">
        <f>C535-G535-H535-I535</f>
        <v>9</v>
      </c>
      <c r="K535" s="93">
        <f>SUM('1:2'!K535)</f>
        <v>0</v>
      </c>
      <c r="L535" s="93">
        <f>SUM('1:2'!L535)</f>
        <v>0</v>
      </c>
      <c r="M535" s="93">
        <f>SUM('1:2'!M535)</f>
        <v>0</v>
      </c>
      <c r="N535" s="93">
        <f>SUM('1:2'!N535)</f>
        <v>0</v>
      </c>
      <c r="O535" s="93">
        <f>SUM('1:2'!O535)</f>
        <v>0</v>
      </c>
      <c r="P535" s="93">
        <f>SUM('1:2'!P535)</f>
        <v>0</v>
      </c>
      <c r="Q535" s="93">
        <f>J535-K535-L535</f>
        <v>9</v>
      </c>
      <c r="R535" s="93">
        <f>Q535*11-M535-N535</f>
        <v>99</v>
      </c>
      <c r="S535" s="190">
        <f t="array" ref="S535">IF(ISERROR(Q535/J535),"",Q535/J535)</f>
        <v>1</v>
      </c>
      <c r="T535" s="190">
        <f t="array" ref="T535">IF(ISERROR((O535:P535)/C535),"",SUM(O535:P535)/C535)</f>
        <v>0</v>
      </c>
      <c r="V535" s="209"/>
      <c r="X535" s="14"/>
      <c r="Y535" s="14"/>
      <c r="Z535" s="15"/>
      <c r="AA535" s="15"/>
      <c r="AB535" s="15"/>
      <c r="AC535" s="325"/>
      <c r="AD535" s="325"/>
      <c r="AE535" s="325"/>
      <c r="AF535" s="325"/>
      <c r="AG535" s="325"/>
      <c r="AH535" s="325"/>
      <c r="AI535" s="325"/>
      <c r="AJ535" s="325"/>
      <c r="AK535" s="325"/>
      <c r="AL535" s="325"/>
      <c r="AM535" s="325"/>
      <c r="AN535" s="15"/>
      <c r="AO535" s="32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56" t="s">
        <v>11</v>
      </c>
      <c r="B536" s="557"/>
      <c r="C536" s="37">
        <f>SUM(C533:C535)</f>
        <v>52</v>
      </c>
      <c r="D536" s="37">
        <f>SUM(D533:D535)</f>
        <v>50</v>
      </c>
      <c r="E536" s="37">
        <f t="shared" ref="E536:N536" si="103">SUM(E533:E535)</f>
        <v>2</v>
      </c>
      <c r="F536" s="37">
        <f t="shared" si="103"/>
        <v>0</v>
      </c>
      <c r="G536" s="37">
        <f t="shared" si="103"/>
        <v>0</v>
      </c>
      <c r="H536" s="37">
        <f t="shared" si="103"/>
        <v>9</v>
      </c>
      <c r="I536" s="37">
        <f t="shared" si="103"/>
        <v>0</v>
      </c>
      <c r="J536" s="45">
        <f t="shared" si="103"/>
        <v>43</v>
      </c>
      <c r="K536" s="88">
        <f t="shared" si="103"/>
        <v>1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42</v>
      </c>
      <c r="R536" s="37">
        <f>SUM(R533:R535)</f>
        <v>462</v>
      </c>
      <c r="S536" s="38">
        <f t="array" ref="S536">IF(ISERROR(Q536/J536),"",Q536/J536)</f>
        <v>0.97674418604651159</v>
      </c>
      <c r="T536" s="39">
        <f t="array" ref="T536">IF(ISERROR((O536:P536)/C536),"",SUM(O536:P536)/C536)</f>
        <v>0</v>
      </c>
      <c r="V536" s="210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7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9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7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9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5"/>
      <c r="B539" s="227"/>
      <c r="C539" s="227"/>
      <c r="D539" s="51"/>
      <c r="E539" s="227"/>
    </row>
    <row r="540" spans="1:53">
      <c r="A540" s="287"/>
      <c r="B540" s="228"/>
      <c r="C540" s="227"/>
      <c r="D540" s="51"/>
      <c r="E540" s="227"/>
    </row>
    <row r="541" spans="1:53">
      <c r="A541" s="287"/>
      <c r="B541" s="230"/>
      <c r="C541" s="227"/>
      <c r="D541" s="51"/>
      <c r="E541" s="227"/>
    </row>
    <row r="542" spans="1:53">
      <c r="A542" s="291"/>
      <c r="B542" s="227"/>
      <c r="C542" s="227"/>
      <c r="D542" s="51"/>
      <c r="E542" s="227"/>
    </row>
    <row r="543" spans="1:53">
      <c r="A543" s="291"/>
      <c r="B543" s="227"/>
      <c r="C543" s="227"/>
      <c r="D543" s="51"/>
      <c r="E543" s="227"/>
      <c r="J543" s="46" t="s">
        <v>174</v>
      </c>
      <c r="K543" s="50" t="s">
        <v>176</v>
      </c>
      <c r="L543" t="s">
        <v>175</v>
      </c>
    </row>
    <row r="544" spans="1:53">
      <c r="A544" s="291"/>
      <c r="B544" s="227"/>
      <c r="C544" s="227"/>
      <c r="D544" s="229"/>
      <c r="E544" s="227"/>
      <c r="H544" s="100" t="s">
        <v>163</v>
      </c>
      <c r="J544" s="101">
        <f>+G28+G199+G370</f>
        <v>1623</v>
      </c>
      <c r="K544" s="101">
        <f>+H28+H199+H370</f>
        <v>8167.7400000000007</v>
      </c>
      <c r="L544" s="101">
        <f>+I28+I199+I370</f>
        <v>96</v>
      </c>
      <c r="M544" s="50">
        <f>+J544/L544</f>
        <v>16.90625</v>
      </c>
    </row>
    <row r="545" spans="1:13">
      <c r="A545" s="291"/>
      <c r="B545" s="227"/>
      <c r="C545" s="227"/>
      <c r="D545" s="229"/>
      <c r="E545" s="227"/>
      <c r="H545" s="100" t="s">
        <v>164</v>
      </c>
      <c r="J545" s="101">
        <f>+G428+G257+G86</f>
        <v>972</v>
      </c>
      <c r="K545" s="101">
        <f>+H428+H257+H86</f>
        <v>4923.3099999999995</v>
      </c>
      <c r="L545" s="101">
        <f>+I428+I257+I86</f>
        <v>21.5</v>
      </c>
      <c r="M545" s="50">
        <f>+J545/L545</f>
        <v>45.209302325581397</v>
      </c>
    </row>
    <row r="546" spans="1:13">
      <c r="A546" s="291"/>
      <c r="B546" s="227"/>
      <c r="C546" s="227"/>
      <c r="D546" s="229"/>
      <c r="E546" s="227"/>
      <c r="H546" s="100" t="s">
        <v>165</v>
      </c>
      <c r="J546" s="101">
        <f>+G463+G292+G121</f>
        <v>134</v>
      </c>
      <c r="K546" s="101">
        <f>+H463+H292+H121</f>
        <v>670</v>
      </c>
      <c r="L546" s="101">
        <f>+I463+I292+I121</f>
        <v>4</v>
      </c>
      <c r="M546" s="50">
        <f>+J546/L546</f>
        <v>33.5</v>
      </c>
    </row>
    <row r="547" spans="1:13">
      <c r="A547" s="291"/>
      <c r="B547" s="227"/>
      <c r="C547" s="227"/>
      <c r="D547" s="229"/>
      <c r="E547" s="227"/>
      <c r="H547" s="100" t="s">
        <v>166</v>
      </c>
      <c r="J547" s="101">
        <f>+G479+G308+G137</f>
        <v>1025</v>
      </c>
      <c r="K547" s="101">
        <f>+H479+H308+H137</f>
        <v>5161.0100000000011</v>
      </c>
      <c r="L547" s="101">
        <f>+I479+I308+I137</f>
        <v>41.5</v>
      </c>
      <c r="M547" s="50">
        <f>+J547/L547</f>
        <v>24.698795180722893</v>
      </c>
    </row>
    <row r="548" spans="1:13">
      <c r="A548" s="291"/>
      <c r="B548" s="227"/>
      <c r="C548" s="227"/>
      <c r="D548" s="229"/>
      <c r="E548" s="227"/>
      <c r="H548" s="100" t="s">
        <v>167</v>
      </c>
      <c r="J548" s="101">
        <f>+G506+G334+G163</f>
        <v>194</v>
      </c>
      <c r="K548" s="101">
        <f>+H506+H334+H163</f>
        <v>1513.2</v>
      </c>
      <c r="L548" s="101">
        <f>+I506+I334+I163</f>
        <v>52</v>
      </c>
      <c r="M548" s="50">
        <f>+J548/L548</f>
        <v>3.7307692307692308</v>
      </c>
    </row>
    <row r="549" spans="1:13">
      <c r="A549" s="291"/>
      <c r="B549" s="227"/>
      <c r="C549" s="227"/>
      <c r="D549" s="229"/>
      <c r="E549" s="227"/>
      <c r="J549" s="101">
        <f>SUM(J544:J548)</f>
        <v>3948</v>
      </c>
      <c r="K549" s="101"/>
      <c r="L549" s="101"/>
      <c r="M549" s="50"/>
    </row>
    <row r="550" spans="1:13">
      <c r="A550" s="291"/>
      <c r="B550" s="227"/>
      <c r="C550" s="227"/>
      <c r="D550" s="229"/>
      <c r="E550" s="227"/>
    </row>
    <row r="551" spans="1:13">
      <c r="A551" s="291"/>
      <c r="B551" s="227"/>
      <c r="C551" s="227"/>
      <c r="D551" s="229"/>
      <c r="E551" s="227"/>
      <c r="G551" t="s">
        <v>168</v>
      </c>
    </row>
    <row r="552" spans="1:13">
      <c r="A552" s="291"/>
      <c r="B552" s="227"/>
      <c r="C552" s="227"/>
      <c r="D552" s="229"/>
      <c r="E552" s="227"/>
      <c r="H552" s="100" t="s">
        <v>163</v>
      </c>
      <c r="J552" s="46">
        <f>+G28</f>
        <v>663</v>
      </c>
      <c r="K552" s="101">
        <f>+H28</f>
        <v>3334.8900000000003</v>
      </c>
      <c r="L552" s="101">
        <f>+I28</f>
        <v>38</v>
      </c>
      <c r="M552" s="102">
        <f>+J552/L552</f>
        <v>17.44736842105263</v>
      </c>
    </row>
    <row r="553" spans="1:13">
      <c r="A553" s="291"/>
      <c r="B553" s="227"/>
      <c r="C553" s="227"/>
      <c r="D553" s="229"/>
      <c r="E553" s="227"/>
      <c r="H553" s="100" t="s">
        <v>164</v>
      </c>
      <c r="J553" s="46">
        <f>G86</f>
        <v>289</v>
      </c>
      <c r="K553" s="101">
        <f>H86</f>
        <v>1453.67</v>
      </c>
      <c r="L553" s="101">
        <f>I86</f>
        <v>2.5</v>
      </c>
      <c r="M553" s="102">
        <f>+J553/L553</f>
        <v>115.6</v>
      </c>
    </row>
    <row r="554" spans="1:13">
      <c r="E554" s="224"/>
      <c r="H554" s="100" t="s">
        <v>165</v>
      </c>
      <c r="J554" s="46">
        <f>+G121</f>
        <v>134</v>
      </c>
      <c r="K554" s="101">
        <f>+H121</f>
        <v>670</v>
      </c>
      <c r="L554" s="101">
        <f>+I121</f>
        <v>4</v>
      </c>
      <c r="M554" s="102">
        <f>+J554/L554</f>
        <v>33.5</v>
      </c>
    </row>
    <row r="555" spans="1:13">
      <c r="H555" s="100" t="s">
        <v>166</v>
      </c>
      <c r="J555" s="46">
        <f>+G137</f>
        <v>930</v>
      </c>
      <c r="K555" s="101">
        <f>+H137</f>
        <v>4682.2100000000009</v>
      </c>
      <c r="L555" s="101">
        <f>+I137</f>
        <v>38.5</v>
      </c>
      <c r="M555" s="102">
        <f>+J555/L555</f>
        <v>24.155844155844157</v>
      </c>
    </row>
    <row r="556" spans="1:13">
      <c r="H556" s="100" t="s">
        <v>167</v>
      </c>
      <c r="J556" s="46">
        <f>+G163</f>
        <v>0</v>
      </c>
      <c r="K556" s="101">
        <f>+H163</f>
        <v>0</v>
      </c>
      <c r="L556" s="101">
        <f>+I163</f>
        <v>0</v>
      </c>
      <c r="M556" s="102" t="e">
        <f>+J556/L556</f>
        <v>#DIV/0!</v>
      </c>
    </row>
    <row r="557" spans="1:13">
      <c r="J557" s="46">
        <f>+B171</f>
        <v>2016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960</v>
      </c>
      <c r="K559" s="101">
        <f>+H199</f>
        <v>4832.8500000000004</v>
      </c>
      <c r="L559" s="101">
        <f>+I199</f>
        <v>58</v>
      </c>
      <c r="M559" s="102">
        <f>+J559/L559</f>
        <v>16.551724137931036</v>
      </c>
    </row>
    <row r="560" spans="1:13">
      <c r="H560" s="100" t="s">
        <v>164</v>
      </c>
      <c r="J560" s="46">
        <f>+G257</f>
        <v>683</v>
      </c>
      <c r="K560" s="101">
        <f>+H257</f>
        <v>3469.64</v>
      </c>
      <c r="L560" s="101">
        <f>+I257</f>
        <v>19</v>
      </c>
      <c r="M560" s="102">
        <f>+J560/L560</f>
        <v>35.94736842105263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95</v>
      </c>
      <c r="K562" s="101">
        <f>+H308</f>
        <v>478.8</v>
      </c>
      <c r="L562" s="101">
        <f>+I308</f>
        <v>3</v>
      </c>
      <c r="M562" s="102">
        <f>+J562/L562</f>
        <v>31.666666666666668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1738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194</v>
      </c>
      <c r="K569" s="101">
        <f>+H506</f>
        <v>1513.2</v>
      </c>
      <c r="L569" s="101">
        <f>+I506</f>
        <v>52</v>
      </c>
      <c r="M569" s="102">
        <f>+J569/L569</f>
        <v>3.7307692307692308</v>
      </c>
    </row>
    <row r="570" spans="7:13">
      <c r="J570" s="46">
        <f>+B514</f>
        <v>194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169" zoomScale="85" zoomScaleNormal="85" workbookViewId="0">
      <selection activeCell="G179" sqref="G179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0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8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483" t="s">
        <v>23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9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0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443" t="s">
        <v>496</v>
      </c>
      <c r="B4" s="484" t="s">
        <v>25</v>
      </c>
      <c r="C4" s="484" t="s">
        <v>26</v>
      </c>
      <c r="D4" s="484" t="s">
        <v>27</v>
      </c>
      <c r="E4" s="487" t="s">
        <v>28</v>
      </c>
      <c r="F4" s="490" t="s">
        <v>29</v>
      </c>
      <c r="G4" s="493" t="s">
        <v>30</v>
      </c>
      <c r="H4" s="493"/>
      <c r="I4" s="484" t="s">
        <v>31</v>
      </c>
      <c r="J4" s="494" t="s">
        <v>32</v>
      </c>
      <c r="K4" s="505" t="s">
        <v>33</v>
      </c>
      <c r="L4" s="484" t="s">
        <v>34</v>
      </c>
      <c r="M4" s="508" t="s">
        <v>35</v>
      </c>
      <c r="N4" s="502" t="s">
        <v>36</v>
      </c>
      <c r="O4" s="493" t="s">
        <v>37</v>
      </c>
      <c r="P4" s="493"/>
      <c r="Q4" s="493"/>
      <c r="R4" s="493"/>
      <c r="S4" s="493"/>
      <c r="T4" s="493"/>
      <c r="U4" s="493"/>
      <c r="V4" s="510" t="s">
        <v>38</v>
      </c>
      <c r="W4" s="502" t="s">
        <v>39</v>
      </c>
      <c r="X4" s="493" t="s">
        <v>40</v>
      </c>
      <c r="Y4" s="493"/>
      <c r="Z4" s="493"/>
      <c r="AA4" s="49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444"/>
      <c r="B5" s="485"/>
      <c r="C5" s="485"/>
      <c r="D5" s="485"/>
      <c r="E5" s="488"/>
      <c r="F5" s="491"/>
      <c r="G5" s="493"/>
      <c r="H5" s="493"/>
      <c r="I5" s="485"/>
      <c r="J5" s="495"/>
      <c r="K5" s="506"/>
      <c r="L5" s="485"/>
      <c r="M5" s="509"/>
      <c r="N5" s="502"/>
      <c r="O5" s="493" t="s">
        <v>41</v>
      </c>
      <c r="P5" s="493" t="s">
        <v>42</v>
      </c>
      <c r="Q5" s="493" t="s">
        <v>43</v>
      </c>
      <c r="R5" s="503" t="s">
        <v>44</v>
      </c>
      <c r="S5" s="504" t="s">
        <v>45</v>
      </c>
      <c r="T5" s="493" t="s">
        <v>46</v>
      </c>
      <c r="U5" s="493" t="s">
        <v>47</v>
      </c>
      <c r="V5" s="510"/>
      <c r="W5" s="502"/>
      <c r="X5" s="493" t="s">
        <v>13</v>
      </c>
      <c r="Y5" s="493" t="s">
        <v>48</v>
      </c>
      <c r="Z5" s="493" t="s">
        <v>49</v>
      </c>
      <c r="AA5" s="49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445"/>
      <c r="B6" s="486"/>
      <c r="C6" s="486"/>
      <c r="D6" s="486"/>
      <c r="E6" s="489"/>
      <c r="F6" s="492"/>
      <c r="G6" s="295" t="s">
        <v>50</v>
      </c>
      <c r="H6" s="295" t="s">
        <v>51</v>
      </c>
      <c r="I6" s="486"/>
      <c r="J6" s="496"/>
      <c r="K6" s="507"/>
      <c r="L6" s="486"/>
      <c r="M6" s="509"/>
      <c r="N6" s="502"/>
      <c r="O6" s="493"/>
      <c r="P6" s="493"/>
      <c r="Q6" s="493"/>
      <c r="R6" s="503"/>
      <c r="S6" s="504"/>
      <c r="T6" s="493"/>
      <c r="U6" s="493"/>
      <c r="V6" s="510"/>
      <c r="W6" s="502"/>
      <c r="X6" s="493"/>
      <c r="Y6" s="493"/>
      <c r="Z6" s="493"/>
      <c r="AA6" s="49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7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1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60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1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61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1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7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358</v>
      </c>
      <c r="H10" s="95">
        <f t="shared" si="0"/>
        <v>1800.74</v>
      </c>
      <c r="I10" s="93">
        <f>SUM('1:2'!I10)</f>
        <v>22</v>
      </c>
      <c r="J10" s="31">
        <f t="array" ref="J10">IF(ISERROR(G10/I10),"",G10/I10)</f>
        <v>16.272727272727273</v>
      </c>
      <c r="K10" s="35">
        <f t="array" ref="K10">IF(ISERROR(G10/L10),"",G10/L10)</f>
        <v>18.842105263157894</v>
      </c>
      <c r="L10" s="87">
        <v>19</v>
      </c>
      <c r="M10" s="36">
        <f t="shared" si="1"/>
        <v>3.1578947368421062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1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7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305</v>
      </c>
      <c r="H11" s="95">
        <f t="shared" si="0"/>
        <v>1534.15</v>
      </c>
      <c r="I11" s="93">
        <f>SUM('1:2'!I11)</f>
        <v>16</v>
      </c>
      <c r="J11" s="31">
        <f t="array" ref="J11">IF(ISERROR(G11/I11),"",G11/I11)</f>
        <v>19.0625</v>
      </c>
      <c r="K11" s="35">
        <f t="array" ref="K11">IF(ISERROR(G11/L11),"",G11/L11)</f>
        <v>15.25</v>
      </c>
      <c r="L11" s="87">
        <v>20</v>
      </c>
      <c r="M11" s="36">
        <f t="shared" si="1"/>
        <v>0.75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1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7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1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9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1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6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1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60">
        <v>30200006</v>
      </c>
      <c r="B15" s="234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1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6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0</v>
      </c>
      <c r="H16" s="95">
        <f t="shared" si="0"/>
        <v>0</v>
      </c>
      <c r="I16" s="93">
        <f>SUM('1:2'!I16)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1">
        <f t="shared" si="2"/>
        <v>0</v>
      </c>
      <c r="W16" s="33" t="str">
        <f t="shared" si="3"/>
        <v/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62">
        <v>30100063</v>
      </c>
      <c r="B17" s="188" t="s">
        <v>479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1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6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1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6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0</v>
      </c>
      <c r="H19" s="95">
        <f t="shared" si="0"/>
        <v>0</v>
      </c>
      <c r="I19" s="93">
        <f>SUM('1:2'!I19)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4"/>
        <v>0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1">
        <f t="shared" si="2"/>
        <v>0</v>
      </c>
      <c r="W19" s="33" t="str">
        <f>IF(ISERROR(V19/G19),"",V19/G19)</f>
        <v/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6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0</v>
      </c>
      <c r="H20" s="95">
        <f t="shared" si="0"/>
        <v>0</v>
      </c>
      <c r="I20" s="93">
        <f>SUM('1:2'!I20)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1">
        <f t="shared" si="2"/>
        <v>0</v>
      </c>
      <c r="W20" s="33" t="str">
        <f>IF(ISERROR(V20/G20),"",V20/G20)</f>
        <v/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6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0</v>
      </c>
      <c r="H21" s="95">
        <f t="shared" si="0"/>
        <v>0</v>
      </c>
      <c r="I21" s="93">
        <f>SUM('1:2'!I21)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1">
        <f t="shared" si="2"/>
        <v>0</v>
      </c>
      <c r="W21" s="33" t="str">
        <f>IF(ISERROR(V21/G21),"",V21/G21)</f>
        <v/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60">
        <v>30100003</v>
      </c>
      <c r="B22" s="64" t="s">
        <v>161</v>
      </c>
      <c r="C22" s="295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1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60">
        <v>30100004</v>
      </c>
      <c r="B23" s="64" t="s">
        <v>161</v>
      </c>
      <c r="C23" s="295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1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60">
        <v>30100006</v>
      </c>
      <c r="B24" s="64" t="s">
        <v>161</v>
      </c>
      <c r="C24" s="295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1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60">
        <v>30100005</v>
      </c>
      <c r="B25" s="64" t="s">
        <v>161</v>
      </c>
      <c r="C25" s="295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1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6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1">
        <f t="shared" si="2"/>
        <v>0</v>
      </c>
      <c r="W26" s="33" t="str">
        <f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>D27*G27</f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1">
        <f t="shared" si="2"/>
        <v>0</v>
      </c>
      <c r="W27" s="33" t="str">
        <f>IF(ISERROR(V27/G27),"",V27/G27)</f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497" t="s">
        <v>70</v>
      </c>
      <c r="B28" s="498"/>
      <c r="C28" s="31" t="s">
        <v>71</v>
      </c>
      <c r="D28" s="30"/>
      <c r="E28" s="30"/>
      <c r="F28" s="30"/>
      <c r="G28" s="94">
        <f>SUM(G7:G27)</f>
        <v>663</v>
      </c>
      <c r="H28" s="30">
        <f>SUM(H7:H27)</f>
        <v>3334.8900000000003</v>
      </c>
      <c r="I28" s="30">
        <f>SUM(I7:I27)</f>
        <v>38</v>
      </c>
      <c r="J28" s="31">
        <f t="array" ref="J28">IF(ISERROR(G28/I28),"",G28/I28)</f>
        <v>17.44736842105263</v>
      </c>
      <c r="K28" s="30">
        <f>SUM(K7:K27)</f>
        <v>34.09210526315789</v>
      </c>
      <c r="L28" s="98"/>
      <c r="M28" s="89">
        <f t="shared" ref="M28:AA28" si="5">SUM(M7:M27)</f>
        <v>3.9078947368421062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202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6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299">
        <f t="shared" ref="H29:H85" si="6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2">
        <f>SUM(X29:AA29)</f>
        <v>0</v>
      </c>
      <c r="W29" s="33" t="str">
        <f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60">
        <v>30100011</v>
      </c>
      <c r="B30" s="186" t="s">
        <v>465</v>
      </c>
      <c r="C30" s="183" t="s">
        <v>427</v>
      </c>
      <c r="D30" s="17">
        <v>5.03</v>
      </c>
      <c r="E30" s="17"/>
      <c r="F30" s="6"/>
      <c r="G30" s="93">
        <f>SUM('1:2'!G30)</f>
        <v>0</v>
      </c>
      <c r="H30" s="299">
        <f t="shared" si="6"/>
        <v>0</v>
      </c>
      <c r="I30" s="93">
        <f>SUM('1:2'!I30)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2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6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299">
        <f t="shared" si="6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2">
        <f>SUM(X31:AA31)</f>
        <v>0</v>
      </c>
      <c r="W31" s="33" t="str">
        <f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6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299">
        <f t="shared" si="6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>IF(ISERROR(I32-K32),"",I32-K32)</f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2">
        <f>SUM(X32:AA32)</f>
        <v>0</v>
      </c>
      <c r="W32" s="33" t="str">
        <f>IF(ISERROR(V32/G32),"",V32/G32)</f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6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289</v>
      </c>
      <c r="H33" s="299">
        <f t="shared" si="6"/>
        <v>1453.67</v>
      </c>
      <c r="I33" s="93">
        <f>SUM('1:2'!I33)</f>
        <v>2.5</v>
      </c>
      <c r="J33" s="31">
        <f t="array" ref="J33">IF(ISERROR(G33/I33),"",G33/I33)</f>
        <v>115.6</v>
      </c>
      <c r="K33" s="35">
        <f t="array" ref="K33">IF(ISERROR(G33/L33),"",G33/L33)</f>
        <v>5.5576923076923075</v>
      </c>
      <c r="L33" s="87">
        <v>52</v>
      </c>
      <c r="M33" s="36">
        <f>IF(ISERROR(I33-K33),"",I33-K33)</f>
        <v>-3.0576923076923075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2">
        <f>SUM(X33:AA33)</f>
        <v>0</v>
      </c>
      <c r="W33" s="33">
        <f>IF(ISERROR(V33/G33),"",V33/G33)</f>
        <v>0</v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60">
        <v>30100016</v>
      </c>
      <c r="B34" s="294" t="s">
        <v>414</v>
      </c>
      <c r="C34" s="183" t="s">
        <v>415</v>
      </c>
      <c r="D34" s="17"/>
      <c r="E34" s="17"/>
      <c r="F34" s="6"/>
      <c r="G34" s="93">
        <f>SUM('1:2'!G34)</f>
        <v>0</v>
      </c>
      <c r="H34" s="299">
        <f t="shared" si="6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2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60">
        <v>30100017</v>
      </c>
      <c r="B35" s="294" t="s">
        <v>414</v>
      </c>
      <c r="C35" s="183" t="s">
        <v>416</v>
      </c>
      <c r="D35" s="17"/>
      <c r="E35" s="17"/>
      <c r="F35" s="6"/>
      <c r="G35" s="93">
        <f>SUM('1:2'!G35)</f>
        <v>0</v>
      </c>
      <c r="H35" s="299">
        <f t="shared" si="6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2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60">
        <v>30100015</v>
      </c>
      <c r="B36" s="294" t="s">
        <v>414</v>
      </c>
      <c r="C36" s="183" t="s">
        <v>417</v>
      </c>
      <c r="D36" s="17"/>
      <c r="E36" s="17"/>
      <c r="F36" s="6"/>
      <c r="G36" s="93">
        <f>SUM('1:2'!G36)</f>
        <v>0</v>
      </c>
      <c r="H36" s="299">
        <f t="shared" si="6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2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60">
        <v>30100027</v>
      </c>
      <c r="B37" s="232" t="s">
        <v>78</v>
      </c>
      <c r="C37" s="16" t="s">
        <v>53</v>
      </c>
      <c r="D37" s="17">
        <v>5.08</v>
      </c>
      <c r="E37" s="17"/>
      <c r="F37" s="6"/>
      <c r="G37" s="93">
        <f>SUM('1:2'!G37)</f>
        <v>0</v>
      </c>
      <c r="H37" s="299">
        <f t="shared" si="6"/>
        <v>0</v>
      </c>
      <c r="I37" s="93">
        <f>SUM('1:2'!I37)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7">IF(ISERROR(I37-K37),"",I37-K37)</f>
        <v>0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2">
        <f t="shared" ref="V37:V48" si="8">SUM(X37:AA37)</f>
        <v>0</v>
      </c>
      <c r="W37" s="33" t="str">
        <f t="shared" ref="W37:W48" si="9">IF(ISERROR(V37/G37),"",V37/G37)</f>
        <v/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60">
        <v>30100023</v>
      </c>
      <c r="B38" s="232" t="s">
        <v>78</v>
      </c>
      <c r="C38" s="16" t="s">
        <v>74</v>
      </c>
      <c r="D38" s="17">
        <v>5.08</v>
      </c>
      <c r="E38" s="17"/>
      <c r="F38" s="6"/>
      <c r="G38" s="93">
        <f>SUM('1:2'!G38)</f>
        <v>0</v>
      </c>
      <c r="H38" s="299">
        <f t="shared" si="6"/>
        <v>0</v>
      </c>
      <c r="I38" s="93">
        <f>SUM('1:2'!I38)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7"/>
        <v>0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2">
        <f t="shared" si="8"/>
        <v>0</v>
      </c>
      <c r="W38" s="33" t="str">
        <f t="shared" si="9"/>
        <v/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6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299">
        <f t="shared" si="6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2">
        <f t="shared" si="8"/>
        <v>0</v>
      </c>
      <c r="W39" s="33" t="str">
        <f t="shared" si="9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60">
        <v>30100022</v>
      </c>
      <c r="B40" s="232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299">
        <f t="shared" si="6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2">
        <f t="shared" si="8"/>
        <v>0</v>
      </c>
      <c r="W40" s="33" t="str">
        <f t="shared" si="9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6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299">
        <f t="shared" si="6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2">
        <f t="shared" si="8"/>
        <v>0</v>
      </c>
      <c r="W41" s="33" t="str">
        <f t="shared" si="9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6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299">
        <f t="shared" si="6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7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2">
        <f t="shared" si="8"/>
        <v>0</v>
      </c>
      <c r="W42" s="33" t="str">
        <f t="shared" si="9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6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299">
        <f t="shared" si="6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2">
        <f t="shared" si="8"/>
        <v>0</v>
      </c>
      <c r="W43" s="33" t="str">
        <f t="shared" si="9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6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299">
        <f t="shared" si="6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2">
        <f t="shared" si="8"/>
        <v>0</v>
      </c>
      <c r="W44" s="33" t="str">
        <f t="shared" si="9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6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0</v>
      </c>
      <c r="H45" s="299">
        <f t="shared" si="6"/>
        <v>0</v>
      </c>
      <c r="I45" s="93">
        <f>SUM('1:2'!I45)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2">
        <f t="shared" si="8"/>
        <v>0</v>
      </c>
      <c r="W45" s="33" t="str">
        <f t="shared" si="9"/>
        <v/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6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0</v>
      </c>
      <c r="H46" s="299">
        <f t="shared" si="6"/>
        <v>0</v>
      </c>
      <c r="I46" s="93">
        <f>SUM('1:2'!I46)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2">
        <f t="shared" si="8"/>
        <v>0</v>
      </c>
      <c r="W46" s="33" t="str">
        <f t="shared" si="9"/>
        <v/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6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299">
        <f t="shared" si="6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2">
        <f t="shared" si="8"/>
        <v>0</v>
      </c>
      <c r="W47" s="33" t="str">
        <f t="shared" si="9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6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0</v>
      </c>
      <c r="H48" s="299">
        <f t="shared" si="6"/>
        <v>0</v>
      </c>
      <c r="I48" s="93">
        <f>SUM('1:2'!I48)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2">
        <f t="shared" si="8"/>
        <v>0</v>
      </c>
      <c r="W48" s="33" t="str">
        <f t="shared" si="9"/>
        <v/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6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299">
        <f t="shared" si="6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2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6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299">
        <f t="shared" si="6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2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60">
        <v>30100021</v>
      </c>
      <c r="B51" s="186" t="s">
        <v>466</v>
      </c>
      <c r="C51" s="16" t="s">
        <v>390</v>
      </c>
      <c r="D51" s="17">
        <v>5.03</v>
      </c>
      <c r="E51" s="17"/>
      <c r="F51" s="6"/>
      <c r="G51" s="93">
        <f>SUM('1:2'!G51)</f>
        <v>0</v>
      </c>
      <c r="H51" s="299">
        <f t="shared" si="6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2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60">
        <v>30100018</v>
      </c>
      <c r="B52" s="186" t="s">
        <v>466</v>
      </c>
      <c r="C52" s="16" t="s">
        <v>392</v>
      </c>
      <c r="D52" s="17">
        <v>5.03</v>
      </c>
      <c r="E52" s="17"/>
      <c r="F52" s="6"/>
      <c r="G52" s="93">
        <f>SUM('1:2'!G52)</f>
        <v>0</v>
      </c>
      <c r="H52" s="299">
        <f t="shared" si="6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2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63">
        <v>30700007</v>
      </c>
      <c r="B53" s="186" t="s">
        <v>418</v>
      </c>
      <c r="C53" s="183" t="s">
        <v>364</v>
      </c>
      <c r="D53" s="17"/>
      <c r="E53" s="17"/>
      <c r="F53" s="6"/>
      <c r="G53" s="93">
        <f>SUM('1:2'!G53)</f>
        <v>0</v>
      </c>
      <c r="H53" s="299">
        <f t="shared" si="6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2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63">
        <v>30700006</v>
      </c>
      <c r="B54" s="186" t="s">
        <v>418</v>
      </c>
      <c r="C54" s="183" t="s">
        <v>365</v>
      </c>
      <c r="D54" s="17"/>
      <c r="E54" s="17"/>
      <c r="F54" s="6"/>
      <c r="G54" s="93">
        <f>SUM('1:2'!G54)</f>
        <v>0</v>
      </c>
      <c r="H54" s="299">
        <f t="shared" si="6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2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63">
        <v>30700008</v>
      </c>
      <c r="B55" s="186" t="s">
        <v>418</v>
      </c>
      <c r="C55" s="183" t="s">
        <v>366</v>
      </c>
      <c r="D55" s="17"/>
      <c r="E55" s="17"/>
      <c r="F55" s="6"/>
      <c r="G55" s="93">
        <f>SUM('1:2'!G55)</f>
        <v>0</v>
      </c>
      <c r="H55" s="299">
        <f t="shared" si="6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2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63">
        <v>30700009</v>
      </c>
      <c r="B56" s="186" t="s">
        <v>418</v>
      </c>
      <c r="C56" s="183" t="s">
        <v>367</v>
      </c>
      <c r="D56" s="17"/>
      <c r="E56" s="17"/>
      <c r="F56" s="6"/>
      <c r="G56" s="93">
        <f>SUM('1:2'!G56)</f>
        <v>0</v>
      </c>
      <c r="H56" s="299">
        <f t="shared" si="6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2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6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299">
        <f t="shared" si="6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7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2">
        <f t="shared" ref="V57:V66" si="10">SUM(X57:AA57)</f>
        <v>0</v>
      </c>
      <c r="W57" s="33" t="str">
        <f t="shared" ref="W57:W66" si="11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6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299">
        <f t="shared" si="6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2">
        <f t="shared" si="10"/>
        <v>0</v>
      </c>
      <c r="W58" s="33" t="str">
        <f t="shared" si="11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6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299">
        <f t="shared" si="6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2">
        <f t="shared" si="10"/>
        <v>0</v>
      </c>
      <c r="W59" s="33" t="str">
        <f t="shared" si="11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6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299">
        <f t="shared" si="6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2">
        <f t="shared" si="10"/>
        <v>0</v>
      </c>
      <c r="W60" s="33" t="str">
        <f t="shared" si="11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6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299">
        <f t="shared" si="6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2">
        <f t="shared" si="10"/>
        <v>0</v>
      </c>
      <c r="W61" s="33" t="str">
        <f t="shared" si="11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6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299">
        <f t="shared" si="6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2">
        <f t="shared" si="10"/>
        <v>0</v>
      </c>
      <c r="W62" s="33" t="str">
        <f t="shared" si="11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6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299">
        <f t="shared" si="6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2">
        <f t="shared" si="10"/>
        <v>0</v>
      </c>
      <c r="W63" s="33" t="str">
        <f t="shared" si="11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6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299">
        <f t="shared" si="6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2">
        <f t="shared" si="10"/>
        <v>0</v>
      </c>
      <c r="W64" s="33" t="str">
        <f t="shared" si="11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6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299">
        <f t="shared" si="6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2">
        <f t="shared" si="10"/>
        <v>0</v>
      </c>
      <c r="W65" s="33" t="str">
        <f t="shared" si="11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6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299">
        <f t="shared" si="6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2">
        <f t="shared" si="10"/>
        <v>0</v>
      </c>
      <c r="W66" s="33" t="str">
        <f t="shared" si="11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60">
        <v>30100043</v>
      </c>
      <c r="B67" s="62" t="s">
        <v>429</v>
      </c>
      <c r="C67" s="257" t="s">
        <v>447</v>
      </c>
      <c r="D67" s="17">
        <v>5.03</v>
      </c>
      <c r="E67" s="17"/>
      <c r="F67" s="6"/>
      <c r="G67" s="93">
        <f>SUM('1:2'!G67)</f>
        <v>0</v>
      </c>
      <c r="H67" s="299">
        <f t="shared" si="6"/>
        <v>0</v>
      </c>
      <c r="I67" s="93">
        <f>SUM('1:2'!I67)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2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60">
        <v>30100064</v>
      </c>
      <c r="B68" s="188" t="s">
        <v>481</v>
      </c>
      <c r="C68" s="183" t="s">
        <v>399</v>
      </c>
      <c r="D68" s="17">
        <v>5</v>
      </c>
      <c r="E68" s="17"/>
      <c r="F68" s="6"/>
      <c r="G68" s="93">
        <f>SUM('1:2'!G68)</f>
        <v>0</v>
      </c>
      <c r="H68" s="299">
        <f t="shared" si="6"/>
        <v>0</v>
      </c>
      <c r="I68" s="93">
        <f>SUM('1:2'!I68)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2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6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0</v>
      </c>
      <c r="H69" s="299">
        <f t="shared" si="6"/>
        <v>0</v>
      </c>
      <c r="I69" s="93">
        <f>SUM('1:2'!I69)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>IF(ISERROR(I69-K69),"",I69-K69)</f>
        <v>0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2">
        <f>SUM(X69:AA69)</f>
        <v>0</v>
      </c>
      <c r="W69" s="33" t="str">
        <f>IF(ISERROR(V69/G69),"",V69/G69)</f>
        <v/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6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299">
        <f t="shared" si="6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2">
        <f>SUM(X70:AA70)</f>
        <v>0</v>
      </c>
      <c r="W70" s="33" t="str">
        <f>IF(ISERROR(V70/G70),"",V70/G70)</f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60"/>
      <c r="B71" s="188" t="s">
        <v>482</v>
      </c>
      <c r="C71" s="183" t="s">
        <v>361</v>
      </c>
      <c r="D71" s="17"/>
      <c r="E71" s="17"/>
      <c r="F71" s="6"/>
      <c r="G71" s="93">
        <f>SUM('1:2'!G71)</f>
        <v>0</v>
      </c>
      <c r="H71" s="299">
        <f t="shared" si="6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2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6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299">
        <f t="shared" si="6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2">
        <f>SUM(X72:AA72)</f>
        <v>0</v>
      </c>
      <c r="W72" s="33" t="str">
        <f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6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299">
        <f t="shared" si="6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2">
        <f>SUM(X73:AA73)</f>
        <v>0</v>
      </c>
      <c r="W73" s="33" t="str">
        <f>IF(ISERROR(V73/G73),"",V73/G73)</f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6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299">
        <f t="shared" si="6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2">
        <f>SUM(X74:AA74)</f>
        <v>0</v>
      </c>
      <c r="W74" s="33" t="str">
        <f>IF(ISERROR(V74/G74),"",V74/G74)</f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60">
        <v>30100058</v>
      </c>
      <c r="B75" s="185" t="s">
        <v>483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299">
        <f t="shared" si="6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2">
        <f>SUM(X75:AA75)</f>
        <v>0</v>
      </c>
      <c r="W75" s="33" t="str">
        <f>IF(ISERROR(V75/G75),"",V75/G75)</f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62">
        <v>30600013</v>
      </c>
      <c r="B76" s="233" t="s">
        <v>377</v>
      </c>
      <c r="C76" s="183" t="s">
        <v>375</v>
      </c>
      <c r="D76" s="17"/>
      <c r="E76" s="17"/>
      <c r="F76" s="6"/>
      <c r="G76" s="93">
        <f>SUM('1:2'!G76)</f>
        <v>0</v>
      </c>
      <c r="H76" s="299">
        <f t="shared" si="6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2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62">
        <v>30600014</v>
      </c>
      <c r="B77" s="233" t="s">
        <v>377</v>
      </c>
      <c r="C77" s="183" t="s">
        <v>369</v>
      </c>
      <c r="D77" s="17"/>
      <c r="E77" s="17"/>
      <c r="F77" s="6"/>
      <c r="G77" s="93">
        <f>SUM('1:2'!G77)</f>
        <v>0</v>
      </c>
      <c r="H77" s="299">
        <f t="shared" si="6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2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62">
        <v>30600012</v>
      </c>
      <c r="B78" s="193" t="s">
        <v>377</v>
      </c>
      <c r="C78" s="183" t="s">
        <v>370</v>
      </c>
      <c r="D78" s="17"/>
      <c r="E78" s="17"/>
      <c r="F78" s="6"/>
      <c r="G78" s="93">
        <f>SUM('1:2'!G78)</f>
        <v>0</v>
      </c>
      <c r="H78" s="299">
        <f t="shared" si="6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2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62">
        <v>30600011</v>
      </c>
      <c r="B79" s="193" t="s">
        <v>378</v>
      </c>
      <c r="C79" s="183" t="s">
        <v>371</v>
      </c>
      <c r="D79" s="17"/>
      <c r="E79" s="17"/>
      <c r="F79" s="6"/>
      <c r="G79" s="93">
        <f>SUM('1:2'!G79)</f>
        <v>0</v>
      </c>
      <c r="H79" s="299">
        <f t="shared" si="6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2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62">
        <v>30300002</v>
      </c>
      <c r="B80" s="193" t="s">
        <v>407</v>
      </c>
      <c r="C80" s="183" t="s">
        <v>408</v>
      </c>
      <c r="D80" s="17"/>
      <c r="E80" s="17"/>
      <c r="F80" s="6"/>
      <c r="G80" s="93">
        <f>SUM('1:2'!G80)</f>
        <v>0</v>
      </c>
      <c r="H80" s="299">
        <f t="shared" si="6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2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62">
        <v>30300001</v>
      </c>
      <c r="B81" s="193" t="s">
        <v>407</v>
      </c>
      <c r="C81" s="183" t="s">
        <v>409</v>
      </c>
      <c r="D81" s="17"/>
      <c r="E81" s="17"/>
      <c r="F81" s="6"/>
      <c r="G81" s="93">
        <f>SUM('1:2'!G81)</f>
        <v>0</v>
      </c>
      <c r="H81" s="299">
        <f t="shared" si="6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2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62">
        <v>30300003</v>
      </c>
      <c r="B82" s="193" t="s">
        <v>407</v>
      </c>
      <c r="C82" s="183" t="s">
        <v>411</v>
      </c>
      <c r="D82" s="17"/>
      <c r="E82" s="17"/>
      <c r="F82" s="6"/>
      <c r="G82" s="93">
        <f>SUM('1:2'!G82)</f>
        <v>0</v>
      </c>
      <c r="H82" s="299">
        <f t="shared" si="6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2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62">
        <v>30300005</v>
      </c>
      <c r="B83" s="63" t="s">
        <v>362</v>
      </c>
      <c r="C83" s="16" t="s">
        <v>338</v>
      </c>
      <c r="D83" s="17"/>
      <c r="E83" s="17"/>
      <c r="F83" s="6"/>
      <c r="G83" s="93">
        <f>SUM('1:2'!G83)</f>
        <v>0</v>
      </c>
      <c r="H83" s="299">
        <f t="shared" si="6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2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62">
        <v>30300004</v>
      </c>
      <c r="B84" s="63" t="s">
        <v>362</v>
      </c>
      <c r="C84" s="16" t="s">
        <v>340</v>
      </c>
      <c r="D84" s="17"/>
      <c r="E84" s="17"/>
      <c r="F84" s="6"/>
      <c r="G84" s="93">
        <f>SUM('1:2'!G84)</f>
        <v>0</v>
      </c>
      <c r="H84" s="299">
        <f t="shared" si="6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2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6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299">
        <f t="shared" si="6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2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499" t="s">
        <v>86</v>
      </c>
      <c r="B86" s="499"/>
      <c r="C86" s="302" t="s">
        <v>71</v>
      </c>
      <c r="D86" s="20"/>
      <c r="E86" s="20"/>
      <c r="F86" s="32"/>
      <c r="G86" s="94">
        <f>SUM(G29:G85)</f>
        <v>289</v>
      </c>
      <c r="H86" s="30">
        <f>SUM(H29:H85)</f>
        <v>1453.67</v>
      </c>
      <c r="I86" s="30">
        <f>SUM(I29:I85)</f>
        <v>2.5</v>
      </c>
      <c r="J86" s="31">
        <f t="array" ref="J86">IF(ISERROR(G86/I86),"",G86/I86)</f>
        <v>115.6</v>
      </c>
      <c r="K86" s="30">
        <f>SUM(K29:K85)</f>
        <v>5.5576923076923075</v>
      </c>
      <c r="L86" s="98"/>
      <c r="M86" s="89">
        <f t="shared" ref="M86:V86" si="13">SUM(M29:M85)</f>
        <v>-3.0576923076923075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202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2">
        <f t="shared" ref="V87:V93" si="16">SUM(X87:AA87)</f>
        <v>0</v>
      </c>
      <c r="W87" s="33" t="str">
        <f t="shared" si="14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2">
        <f t="shared" si="16"/>
        <v>0</v>
      </c>
      <c r="W88" s="33" t="str">
        <f t="shared" si="14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2">
        <f t="shared" si="16"/>
        <v>0</v>
      </c>
      <c r="W89" s="33" t="str">
        <f t="shared" si="14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9">
        <v>30400014</v>
      </c>
      <c r="B90" s="211" t="s">
        <v>507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2">
        <f t="shared" si="16"/>
        <v>0</v>
      </c>
      <c r="W90" s="33" t="str">
        <f t="shared" si="14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9">
        <v>30400013</v>
      </c>
      <c r="B91" s="211" t="s">
        <v>468</v>
      </c>
      <c r="C91" s="16" t="s">
        <v>72</v>
      </c>
      <c r="D91" s="17">
        <v>5.03</v>
      </c>
      <c r="E91" s="17"/>
      <c r="F91" s="6"/>
      <c r="G91" s="93">
        <f>SUM('1:2'!G91)</f>
        <v>0</v>
      </c>
      <c r="H91" s="93">
        <f>SUM('1:2'!H91)</f>
        <v>0</v>
      </c>
      <c r="I91" s="93">
        <f>SUM('1:2'!I91)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2">
        <f t="shared" si="16"/>
        <v>0</v>
      </c>
      <c r="W91" s="33" t="str">
        <f t="shared" si="14"/>
        <v/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9">
        <v>30400016</v>
      </c>
      <c r="B92" s="211" t="s">
        <v>507</v>
      </c>
      <c r="C92" s="16" t="s">
        <v>60</v>
      </c>
      <c r="D92" s="17">
        <v>5.03</v>
      </c>
      <c r="E92" s="17"/>
      <c r="F92" s="6"/>
      <c r="G92" s="93">
        <f>SUM('1:2'!G92)</f>
        <v>0</v>
      </c>
      <c r="H92" s="93">
        <f>SUM('1:2'!H92)</f>
        <v>0</v>
      </c>
      <c r="I92" s="93">
        <f>SUM('1:2'!I92)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2">
        <f t="shared" si="16"/>
        <v>0</v>
      </c>
      <c r="W92" s="33" t="str">
        <f t="shared" si="14"/>
        <v/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9">
        <v>30400017</v>
      </c>
      <c r="B93" s="211" t="s">
        <v>507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2">
        <f t="shared" si="16"/>
        <v>0</v>
      </c>
      <c r="W93" s="33" t="str">
        <f t="shared" si="14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9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SUM('1:2'!G94)</f>
        <v>0</v>
      </c>
      <c r="H94" s="93">
        <f>SUM('1:2'!H94)</f>
        <v>0</v>
      </c>
      <c r="I94" s="93">
        <f>SUM('1:2'!I94)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3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6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3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6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3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6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3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64">
        <v>30600003</v>
      </c>
      <c r="B98" s="65" t="s">
        <v>162</v>
      </c>
      <c r="C98" s="191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3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64">
        <v>30400030</v>
      </c>
      <c r="B99" s="211" t="s">
        <v>485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2">
        <f t="shared" ref="V99:V106" si="18">SUM(X99:AA99)</f>
        <v>0</v>
      </c>
      <c r="W99" s="33" t="str">
        <f t="shared" ref="W99:W106" si="19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6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2">
        <f t="shared" si="18"/>
        <v>0</v>
      </c>
      <c r="W100" s="33" t="str">
        <f t="shared" si="19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6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2">
        <f t="shared" si="18"/>
        <v>0</v>
      </c>
      <c r="W101" s="33" t="str">
        <f t="shared" si="19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6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2">
        <f t="shared" si="18"/>
        <v>0</v>
      </c>
      <c r="W102" s="33" t="str">
        <f t="shared" si="19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6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2">
        <f t="shared" si="18"/>
        <v>0</v>
      </c>
      <c r="W103" s="33" t="str">
        <f t="shared" si="19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6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2">
        <f t="shared" si="18"/>
        <v>0</v>
      </c>
      <c r="W104" s="33" t="str">
        <f t="shared" si="19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6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2">
        <f t="shared" si="18"/>
        <v>0</v>
      </c>
      <c r="W105" s="33" t="str">
        <f t="shared" si="19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6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2">
        <f t="shared" si="18"/>
        <v>0</v>
      </c>
      <c r="W106" s="33" t="str">
        <f t="shared" si="19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9">
        <v>30400026</v>
      </c>
      <c r="B107" s="186" t="s">
        <v>452</v>
      </c>
      <c r="C107" s="183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2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9">
        <v>30400028</v>
      </c>
      <c r="B108" s="186" t="s">
        <v>452</v>
      </c>
      <c r="C108" s="183" t="s">
        <v>403</v>
      </c>
      <c r="D108" s="17">
        <v>5</v>
      </c>
      <c r="E108" s="17"/>
      <c r="F108" s="6"/>
      <c r="G108" s="93">
        <f>SUM('1:2'!G108)</f>
        <v>61</v>
      </c>
      <c r="H108" s="93">
        <f>SUM('1:2'!H108)</f>
        <v>305</v>
      </c>
      <c r="I108" s="93">
        <f>SUM('1:2'!I108)</f>
        <v>2.5</v>
      </c>
      <c r="J108" s="31"/>
      <c r="K108" s="35">
        <f t="array" ref="K108">IF(ISERROR(G108/L108),"",G108/L108)</f>
        <v>12.2</v>
      </c>
      <c r="L108" s="87">
        <v>5</v>
      </c>
      <c r="M108" s="36">
        <f t="shared" si="17"/>
        <v>-9.6999999999999993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2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9">
        <v>30400027</v>
      </c>
      <c r="B109" s="186" t="s">
        <v>467</v>
      </c>
      <c r="C109" s="183" t="s">
        <v>406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2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9"/>
      <c r="B110" s="186" t="s">
        <v>486</v>
      </c>
      <c r="C110" s="183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2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2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2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9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2">
        <f>SUM(X113:AA113)</f>
        <v>0</v>
      </c>
      <c r="W113" s="33" t="str">
        <f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9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2">
        <f>SUM(X114:AA114)</f>
        <v>0</v>
      </c>
      <c r="W114" s="33" t="str">
        <f>IF(ISERROR(V114/G114),"",V114/G114)</f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9">
        <v>30400004</v>
      </c>
      <c r="B115" s="211" t="s">
        <v>419</v>
      </c>
      <c r="C115" s="183" t="s">
        <v>420</v>
      </c>
      <c r="D115" s="17"/>
      <c r="E115" s="17"/>
      <c r="F115" s="6"/>
      <c r="G115" s="93">
        <f>SUM('1:2'!G115)</f>
        <v>73</v>
      </c>
      <c r="H115" s="93">
        <f>SUM('1:2'!H115)</f>
        <v>365</v>
      </c>
      <c r="I115" s="93">
        <f>SUM('1:2'!I115)</f>
        <v>1.5</v>
      </c>
      <c r="J115" s="31"/>
      <c r="K115" s="35">
        <f t="array" ref="K115">IF(ISERROR(G115/L115),"",G115/L115)</f>
        <v>3.0416666666666665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2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9">
        <v>30400003</v>
      </c>
      <c r="B116" s="211" t="s">
        <v>419</v>
      </c>
      <c r="C116" s="183" t="s">
        <v>421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2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9">
        <v>30400005</v>
      </c>
      <c r="B117" s="211" t="s">
        <v>419</v>
      </c>
      <c r="C117" s="183" t="s">
        <v>422</v>
      </c>
      <c r="D117" s="17"/>
      <c r="E117" s="17"/>
      <c r="F117" s="6"/>
      <c r="G117" s="93">
        <f>SUM('1:2'!G117)</f>
        <v>0</v>
      </c>
      <c r="H117" s="93">
        <f>SUM('1:2'!H117)</f>
        <v>0</v>
      </c>
      <c r="I117" s="93">
        <f>SUM('1:2'!I117)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2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2">
        <f>SUM(X118:AA118)</f>
        <v>0</v>
      </c>
      <c r="W118" s="33" t="str">
        <f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2">
        <f>SUM(X119:AA119)</f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299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2">
        <f>SUM(X120:AA120)</f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00" t="s">
        <v>92</v>
      </c>
      <c r="B121" s="501"/>
      <c r="C121" s="302" t="s">
        <v>71</v>
      </c>
      <c r="D121" s="20"/>
      <c r="E121" s="20"/>
      <c r="F121" s="32"/>
      <c r="G121" s="99">
        <f>SUM(G87:G120)</f>
        <v>134</v>
      </c>
      <c r="H121" s="30">
        <f>SUM(H87:H120)</f>
        <v>670</v>
      </c>
      <c r="I121" s="30">
        <f>SUM(I87:I120)</f>
        <v>4</v>
      </c>
      <c r="J121" s="31">
        <f t="array" ref="J121">IF(ISERROR(G121/I121),"",G121/I121)</f>
        <v>33.5</v>
      </c>
      <c r="K121" s="30">
        <f>SUM(K87:K120)</f>
        <v>15.241666666666665</v>
      </c>
      <c r="L121" s="98"/>
      <c r="M121" s="89">
        <f t="shared" ref="M121:V121" si="20">SUM(M87:M120)</f>
        <v>-9.6999999999999993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202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248</v>
      </c>
      <c r="H122" s="93">
        <f>SUM('1:2'!H122)</f>
        <v>1247.44</v>
      </c>
      <c r="I122" s="93">
        <f>SUM('1:2'!I122)</f>
        <v>9</v>
      </c>
      <c r="J122" s="31">
        <f t="array" ref="J122">IF(ISERROR(G122/I122),"",G122/I122)</f>
        <v>27.555555555555557</v>
      </c>
      <c r="K122" s="35">
        <f t="array" ref="K122">IF(ISERROR(G122/L122),"",G122/L122)</f>
        <v>9.92</v>
      </c>
      <c r="L122" s="87">
        <v>25</v>
      </c>
      <c r="M122" s="36">
        <f t="shared" ref="M122:M136" si="22">IF(ISERROR(I122-K122),"",I122-K122)</f>
        <v>-0.91999999999999993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2">
        <f t="shared" ref="V122:V136" si="23">SUM(X122:AA122)</f>
        <v>0</v>
      </c>
      <c r="W122" s="33">
        <f t="shared" si="21"/>
        <v>0</v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251</v>
      </c>
      <c r="H123" s="93">
        <f>SUM('1:2'!H123)</f>
        <v>1262.53</v>
      </c>
      <c r="I123" s="93">
        <f>SUM('1:2'!I123)</f>
        <v>7</v>
      </c>
      <c r="J123" s="31">
        <f t="array" ref="J123">IF(ISERROR(G123/I123),"",G123/I123)</f>
        <v>35.857142857142854</v>
      </c>
      <c r="K123" s="35">
        <f t="array" ref="K123">IF(ISERROR(G123/L123),"",G123/L123)</f>
        <v>10.039999999999999</v>
      </c>
      <c r="L123" s="87">
        <v>25</v>
      </c>
      <c r="M123" s="36">
        <f t="shared" si="22"/>
        <v>-3.0399999999999991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2">
        <f t="shared" si="23"/>
        <v>0</v>
      </c>
      <c r="W123" s="33">
        <f t="shared" si="21"/>
        <v>0</v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431</v>
      </c>
      <c r="H124" s="93">
        <f>SUM('1:2'!H124)</f>
        <v>2172.2400000000002</v>
      </c>
      <c r="I124" s="93">
        <f>SUM('1:2'!I124)</f>
        <v>22.5</v>
      </c>
      <c r="J124" s="31">
        <f t="array" ref="J124">IF(ISERROR(G124/I124),"",G124/I124)</f>
        <v>19.155555555555555</v>
      </c>
      <c r="K124" s="35">
        <f t="array" ref="K124">IF(ISERROR(G124/L124),"",G124/L124)</f>
        <v>21.55</v>
      </c>
      <c r="L124" s="87">
        <v>20</v>
      </c>
      <c r="M124" s="36">
        <f t="shared" si="22"/>
        <v>0.94999999999999929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2">
        <f t="shared" si="23"/>
        <v>0</v>
      </c>
      <c r="W124" s="33">
        <f t="shared" si="21"/>
        <v>0</v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9"/>
      <c r="B125" s="185" t="s">
        <v>489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2">
        <f t="shared" si="23"/>
        <v>0</v>
      </c>
      <c r="W125" s="33" t="str">
        <f t="shared" si="21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9">
        <v>30100054</v>
      </c>
      <c r="B126" s="63" t="s">
        <v>95</v>
      </c>
      <c r="C126" s="300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2">
        <f t="shared" si="23"/>
        <v>0</v>
      </c>
      <c r="W126" s="33" t="str">
        <f t="shared" si="21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2">
        <f t="shared" si="23"/>
        <v>0</v>
      </c>
      <c r="W127" s="33" t="str">
        <f t="shared" si="21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2">
        <f t="shared" si="23"/>
        <v>0</v>
      </c>
      <c r="W128" s="33" t="str">
        <f t="shared" si="21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9"/>
      <c r="B129" s="63" t="s">
        <v>95</v>
      </c>
      <c r="C129" s="300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2">
        <f t="shared" si="23"/>
        <v>0</v>
      </c>
      <c r="W129" s="33" t="str">
        <f t="shared" si="21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9">
        <v>30101067</v>
      </c>
      <c r="B130" s="185" t="s">
        <v>229</v>
      </c>
      <c r="C130" s="300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2">
        <f t="shared" si="23"/>
        <v>0</v>
      </c>
      <c r="W130" s="33" t="str">
        <f t="shared" si="21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9">
        <v>30101068</v>
      </c>
      <c r="B131" s="63" t="s">
        <v>97</v>
      </c>
      <c r="C131" s="300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2">
        <f t="shared" si="23"/>
        <v>0</v>
      </c>
      <c r="W131" s="33" t="str">
        <f t="shared" si="21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9">
        <v>30101069</v>
      </c>
      <c r="B132" s="63" t="s">
        <v>97</v>
      </c>
      <c r="C132" s="300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2">
        <f t="shared" si="23"/>
        <v>0</v>
      </c>
      <c r="W132" s="33" t="str">
        <f t="shared" si="21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9">
        <v>30101070</v>
      </c>
      <c r="B133" s="63" t="s">
        <v>97</v>
      </c>
      <c r="C133" s="300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2">
        <f t="shared" si="23"/>
        <v>0</v>
      </c>
      <c r="W133" s="33" t="str">
        <f t="shared" si="21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9">
        <v>30101071</v>
      </c>
      <c r="B134" s="63" t="s">
        <v>97</v>
      </c>
      <c r="C134" s="300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2">
        <f t="shared" si="23"/>
        <v>0</v>
      </c>
      <c r="W134" s="33" t="str">
        <f t="shared" si="21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6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0</v>
      </c>
      <c r="H135" s="93">
        <f>SUM('1:2'!H135)</f>
        <v>0</v>
      </c>
      <c r="I135" s="93">
        <f>SUM('1:2'!I135)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2">
        <f t="shared" si="23"/>
        <v>0</v>
      </c>
      <c r="W135" s="33" t="str">
        <f t="shared" si="21"/>
        <v/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6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0</v>
      </c>
      <c r="H136" s="93">
        <f>SUM('1:2'!H136)</f>
        <v>0</v>
      </c>
      <c r="I136" s="93">
        <f>SUM('1:2'!I136)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2">
        <f t="shared" si="23"/>
        <v>0</v>
      </c>
      <c r="W136" s="33" t="str">
        <f t="shared" si="21"/>
        <v/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00" t="s">
        <v>99</v>
      </c>
      <c r="B137" s="501"/>
      <c r="C137" s="302" t="s">
        <v>71</v>
      </c>
      <c r="D137" s="20"/>
      <c r="E137" s="20"/>
      <c r="F137" s="32"/>
      <c r="G137" s="99">
        <f>SUM(G122:G136)</f>
        <v>930</v>
      </c>
      <c r="H137" s="30">
        <f>SUM(H122:H136)</f>
        <v>4682.2100000000009</v>
      </c>
      <c r="I137" s="30">
        <f>SUM(I122:I136)</f>
        <v>38.5</v>
      </c>
      <c r="J137" s="31">
        <f t="array" ref="J137">IF(ISERROR(G137/I137),"",G137/I137)</f>
        <v>24.155844155844157</v>
      </c>
      <c r="K137" s="30">
        <f>SUM(K122:K136)</f>
        <v>41.510000000000005</v>
      </c>
      <c r="L137" s="98"/>
      <c r="M137" s="89">
        <f>SUM(M122:M136)</f>
        <v>-3.01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4">
        <f>SUM(V122:V136)</f>
        <v>0</v>
      </c>
      <c r="W137" s="33">
        <f t="shared" si="21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6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2">
        <f>SUM(X138:AA138)</f>
        <v>0</v>
      </c>
      <c r="W138" s="33" t="str">
        <f t="shared" si="21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6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2">
        <f>SUM(X139:AA139)</f>
        <v>0</v>
      </c>
      <c r="W139" s="33" t="str">
        <f t="shared" si="21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6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2">
        <f>SUM(X140:AA140)</f>
        <v>0</v>
      </c>
      <c r="W140" s="33" t="str">
        <f t="shared" si="21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60"/>
      <c r="B141" s="188" t="s">
        <v>232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2">
        <f>SUM(X141:AA141)</f>
        <v>0</v>
      </c>
      <c r="W141" s="33" t="str">
        <f t="shared" si="21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6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2">
        <f>SUM(X142:AA142)</f>
        <v>0</v>
      </c>
      <c r="W142" s="33" t="str">
        <f t="shared" si="21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60">
        <v>30400019</v>
      </c>
      <c r="B143" s="188" t="s">
        <v>437</v>
      </c>
      <c r="C143" s="183" t="s">
        <v>439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>
        <f>SUM('1:2'!I143)</f>
        <v>0</v>
      </c>
      <c r="J143" s="31" t="str">
        <f t="array" ref="J143">IF(ISERROR(G143/I143),"",G143/I143)</f>
        <v/>
      </c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2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60">
        <v>30400020</v>
      </c>
      <c r="B144" s="188" t="s">
        <v>436</v>
      </c>
      <c r="C144" s="183" t="s">
        <v>510</v>
      </c>
      <c r="D144" s="17">
        <v>5.04</v>
      </c>
      <c r="E144" s="17"/>
      <c r="F144" s="6"/>
      <c r="G144" s="93">
        <f>SUM('1:2'!G144)</f>
        <v>0</v>
      </c>
      <c r="H144" s="93">
        <f>SUM('1:2'!H144)</f>
        <v>0</v>
      </c>
      <c r="I144" s="93">
        <f>SUM('1:2'!I144)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2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60">
        <v>30400021</v>
      </c>
      <c r="B145" s="188" t="s">
        <v>436</v>
      </c>
      <c r="C145" s="183" t="s">
        <v>511</v>
      </c>
      <c r="D145" s="17">
        <v>5.04</v>
      </c>
      <c r="E145" s="17"/>
      <c r="F145" s="6"/>
      <c r="G145" s="93">
        <f>SUM('1:2'!G145)</f>
        <v>0</v>
      </c>
      <c r="H145" s="93">
        <f>SUM('1:2'!H145)</f>
        <v>0</v>
      </c>
      <c r="I145" s="93">
        <f>SUM('1:2'!I145)</f>
        <v>0</v>
      </c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2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60">
        <v>30400018</v>
      </c>
      <c r="B146" s="188" t="s">
        <v>436</v>
      </c>
      <c r="C146" s="16" t="s">
        <v>55</v>
      </c>
      <c r="D146" s="17">
        <v>5.04</v>
      </c>
      <c r="E146" s="17"/>
      <c r="F146" s="6"/>
      <c r="G146" s="93">
        <f>SUM('1:2'!G146)</f>
        <v>0</v>
      </c>
      <c r="H146" s="93">
        <f>SUM('1:2'!H146)</f>
        <v>0</v>
      </c>
      <c r="I146" s="93">
        <f>SUM('1:2'!I146)</f>
        <v>0</v>
      </c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2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6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2">
        <f>SUM(X147:AA147)</f>
        <v>0</v>
      </c>
      <c r="W147" s="33" t="str">
        <f t="shared" ref="W147:W152" si="24">IF(ISERROR(V147/G147),"",V147/G147)</f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500" t="s">
        <v>102</v>
      </c>
      <c r="B148" s="501"/>
      <c r="C148" s="302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2">
        <f>SUM(V138:V147)</f>
        <v>0</v>
      </c>
      <c r="W148" s="33" t="str">
        <f t="shared" si="24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9">
        <v>30700013</v>
      </c>
      <c r="B149" s="64" t="s">
        <v>470</v>
      </c>
      <c r="C149" s="295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299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2">
        <f>SUM(X149:AA149)</f>
        <v>0</v>
      </c>
      <c r="W149" s="33" t="str">
        <f t="shared" si="24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9">
        <v>30700014</v>
      </c>
      <c r="B150" s="64" t="s">
        <v>0</v>
      </c>
      <c r="C150" s="295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2">
        <f>SUM(X150:AA150)</f>
        <v>0</v>
      </c>
      <c r="W150" s="33" t="str">
        <f t="shared" si="24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9">
        <v>30700016</v>
      </c>
      <c r="B151" s="64" t="s">
        <v>1</v>
      </c>
      <c r="C151" s="295"/>
      <c r="D151" s="17">
        <v>7.8</v>
      </c>
      <c r="E151" s="17"/>
      <c r="F151" s="6"/>
      <c r="G151" s="93">
        <f>SUM('1:2'!G151)</f>
        <v>0</v>
      </c>
      <c r="H151" s="93">
        <f>SUM('1:2'!H151)</f>
        <v>0</v>
      </c>
      <c r="I151" s="93">
        <f>SUM('1:2'!I151)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2">
        <f>SUM(X151:AA151)</f>
        <v>0</v>
      </c>
      <c r="W151" s="33" t="str">
        <f t="shared" si="24"/>
        <v/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9">
        <v>30700017</v>
      </c>
      <c r="B152" s="64" t="s">
        <v>2</v>
      </c>
      <c r="C152" s="295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2">
        <f>SUM(X152:AA152)</f>
        <v>0</v>
      </c>
      <c r="W152" s="33" t="str">
        <f t="shared" si="24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9">
        <v>30700001</v>
      </c>
      <c r="B153" s="187" t="s">
        <v>359</v>
      </c>
      <c r="C153" s="184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2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65"/>
      <c r="B154" s="248" t="s">
        <v>239</v>
      </c>
      <c r="C154" s="295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2">
        <f>SUM(X154:AA154)</f>
        <v>0</v>
      </c>
      <c r="W154" s="33" t="str">
        <f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65">
        <v>30700019</v>
      </c>
      <c r="B155" s="66" t="s">
        <v>104</v>
      </c>
      <c r="C155" s="295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2">
        <f>SUM(X155:AA155)</f>
        <v>0</v>
      </c>
      <c r="W155" s="33" t="str">
        <f>IF(ISERROR(V155/G155),"",V155/G155)</f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65">
        <v>30601015</v>
      </c>
      <c r="B156" s="248" t="s">
        <v>440</v>
      </c>
      <c r="C156" s="295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>
        <f>SUM('1:2'!I156)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2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65">
        <v>30101016</v>
      </c>
      <c r="B157" s="248" t="s">
        <v>440</v>
      </c>
      <c r="C157" s="295" t="s">
        <v>443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2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2">
        <f>SUM(X158:AA158)</f>
        <v>0</v>
      </c>
      <c r="W158" s="33" t="str">
        <f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2">
        <f>SUM(X159:AA159)</f>
        <v>0</v>
      </c>
      <c r="W159" s="33" t="str">
        <f>IF(ISERROR(V159/G159),"",V159/G159)</f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9">
        <v>30700015</v>
      </c>
      <c r="B160" s="296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2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9">
        <v>30700012</v>
      </c>
      <c r="B161" s="296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2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6">
        <v>30101063</v>
      </c>
      <c r="B162" s="225" t="s">
        <v>434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>
        <f>SUM('1:2'!I162)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2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00" t="s">
        <v>106</v>
      </c>
      <c r="B163" s="501"/>
      <c r="C163" s="302" t="s">
        <v>71</v>
      </c>
      <c r="D163" s="20"/>
      <c r="E163" s="20"/>
      <c r="F163" s="32"/>
      <c r="G163" s="94">
        <f>SUM(G149:G162)</f>
        <v>0</v>
      </c>
      <c r="H163" s="30">
        <f>SUM(H149:H162)</f>
        <v>0</v>
      </c>
      <c r="I163" s="30">
        <f>SUM(I149:I162)</f>
        <v>0</v>
      </c>
      <c r="J163" s="31" t="str">
        <f t="array" ref="J163">IF(ISERROR(G163/I163),"",G163/I163)</f>
        <v/>
      </c>
      <c r="K163" s="30">
        <f>SUM(K149:K159)</f>
        <v>0</v>
      </c>
      <c r="L163" s="98"/>
      <c r="M163" s="89">
        <f t="shared" ref="M163:V163" si="25">SUM(M149:M159)</f>
        <v>0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202">
        <f t="shared" si="25"/>
        <v>0</v>
      </c>
      <c r="W163" s="33" t="str">
        <f>IF(ISERROR(V163/G163),"",V163/G163)</f>
        <v/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511" t="s">
        <v>108</v>
      </c>
      <c r="B164" s="512"/>
      <c r="C164" s="512"/>
      <c r="D164" s="512"/>
      <c r="E164" s="512"/>
      <c r="F164" s="513"/>
      <c r="G164" s="189">
        <f>SUM(G28,G86,G121,G137,G148,G163)</f>
        <v>2016</v>
      </c>
      <c r="H164" s="189">
        <f>SUM(H28,H86,H121,H137,H148,H163)</f>
        <v>10140.77</v>
      </c>
      <c r="I164" s="189">
        <f>SUM(I28,I86,I121,I137,I148,I163)</f>
        <v>83</v>
      </c>
      <c r="J164" s="52">
        <f t="array" ref="J164">IF(ISERROR(G164/I164),"",G164/I164)</f>
        <v>24.289156626506024</v>
      </c>
      <c r="K164" s="189">
        <f>SUM(K28,K86,K121,K137,K148,K163)</f>
        <v>96.401464237516876</v>
      </c>
      <c r="L164" s="52">
        <f>IF(ISERROR(G164/K164),"",G164/K164)</f>
        <v>20.912545426000143</v>
      </c>
      <c r="M164" s="189">
        <f t="shared" ref="M164:AA164" si="26">SUM(M28,M86,M121,M137,M148,M163)</f>
        <v>-11.859797570850199</v>
      </c>
      <c r="N164" s="189">
        <f t="shared" si="26"/>
        <v>0</v>
      </c>
      <c r="O164" s="189">
        <f t="shared" si="26"/>
        <v>0</v>
      </c>
      <c r="P164" s="189">
        <f t="shared" si="26"/>
        <v>0</v>
      </c>
      <c r="Q164" s="189">
        <f t="shared" si="26"/>
        <v>0</v>
      </c>
      <c r="R164" s="189">
        <f t="shared" si="26"/>
        <v>0</v>
      </c>
      <c r="S164" s="189">
        <f t="shared" si="26"/>
        <v>0</v>
      </c>
      <c r="T164" s="189">
        <f t="shared" si="26"/>
        <v>0</v>
      </c>
      <c r="U164" s="189">
        <f t="shared" si="26"/>
        <v>0</v>
      </c>
      <c r="V164" s="189">
        <f t="shared" si="26"/>
        <v>0</v>
      </c>
      <c r="W164" s="189">
        <f t="shared" si="26"/>
        <v>0</v>
      </c>
      <c r="X164" s="189">
        <f t="shared" si="26"/>
        <v>0</v>
      </c>
      <c r="Y164" s="189">
        <f t="shared" si="26"/>
        <v>0</v>
      </c>
      <c r="Z164" s="189">
        <f t="shared" si="26"/>
        <v>0</v>
      </c>
      <c r="AA164" s="189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432" t="s">
        <v>497</v>
      </c>
      <c r="B165" s="297" t="s">
        <v>110</v>
      </c>
      <c r="C165" s="514" t="s">
        <v>111</v>
      </c>
      <c r="D165" s="514"/>
      <c r="E165" s="493" t="s">
        <v>112</v>
      </c>
      <c r="F165" s="493"/>
      <c r="G165" s="504" t="s">
        <v>113</v>
      </c>
      <c r="H165" s="504"/>
      <c r="I165" s="493" t="s">
        <v>114</v>
      </c>
      <c r="J165" s="493"/>
      <c r="K165" s="493" t="s">
        <v>36</v>
      </c>
      <c r="L165" s="493"/>
      <c r="M165" s="493" t="s">
        <v>115</v>
      </c>
      <c r="N165" s="493"/>
      <c r="O165" s="493" t="s">
        <v>116</v>
      </c>
      <c r="P165" s="504" t="s">
        <v>117</v>
      </c>
      <c r="Q165" s="504"/>
      <c r="R165" s="504" t="s">
        <v>36</v>
      </c>
      <c r="S165" s="504"/>
      <c r="T165" s="504" t="s">
        <v>118</v>
      </c>
      <c r="U165" s="504"/>
      <c r="V165" s="504" t="s">
        <v>119</v>
      </c>
      <c r="W165" s="504"/>
      <c r="X165" s="504" t="s">
        <v>36</v>
      </c>
      <c r="Y165" s="504"/>
      <c r="Z165" s="504" t="s">
        <v>118</v>
      </c>
      <c r="AA165" s="504"/>
      <c r="AE165" s="14"/>
      <c r="AF165" s="14"/>
      <c r="AG165" s="3"/>
      <c r="AH165" s="30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433"/>
      <c r="B166" s="297" t="s">
        <v>120</v>
      </c>
      <c r="C166" s="515">
        <f>SUM('1:2'!C166)</f>
        <v>2</v>
      </c>
      <c r="D166" s="516"/>
      <c r="E166" s="517">
        <f>D166*11</f>
        <v>0</v>
      </c>
      <c r="F166" s="517"/>
      <c r="G166" s="515">
        <f>SUM('1:2'!G166)</f>
        <v>2</v>
      </c>
      <c r="H166" s="516"/>
      <c r="I166" s="493">
        <f>G166*11</f>
        <v>22</v>
      </c>
      <c r="J166" s="493"/>
      <c r="K166" s="493">
        <f>E166-I166</f>
        <v>-22</v>
      </c>
      <c r="L166" s="493"/>
      <c r="M166" s="518" t="str">
        <f>IF(ISERROR(K166/E166),"",K166/E166)</f>
        <v/>
      </c>
      <c r="N166" s="518"/>
      <c r="O166" s="493"/>
      <c r="P166" s="504" t="s">
        <v>70</v>
      </c>
      <c r="Q166" s="504"/>
      <c r="R166" s="519">
        <f>SUM(O28:U28)</f>
        <v>0</v>
      </c>
      <c r="S166" s="519"/>
      <c r="T166" s="520" t="str">
        <f t="array" ref="T166">IF(ISERROR(R166/R173),"",R166/R173)</f>
        <v/>
      </c>
      <c r="U166" s="520"/>
      <c r="V166" s="504" t="s">
        <v>41</v>
      </c>
      <c r="W166" s="504"/>
      <c r="X166" s="519">
        <f>SUM(P27,P85,P120,P136,P147,P161)</f>
        <v>0</v>
      </c>
      <c r="Y166" s="519"/>
      <c r="Z166" s="520" t="str">
        <f t="array" ref="Z166">IF(ISERROR(X166/X173),"",X166/X173)</f>
        <v/>
      </c>
      <c r="AA166" s="520"/>
      <c r="AE166" s="14"/>
      <c r="AF166" s="14"/>
      <c r="AG166" s="3"/>
      <c r="AH166" s="30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33"/>
      <c r="B167" s="297" t="s">
        <v>121</v>
      </c>
      <c r="C167" s="515">
        <f>SUM('1:2'!C167)</f>
        <v>2</v>
      </c>
      <c r="D167" s="516"/>
      <c r="E167" s="517">
        <f>D167*11</f>
        <v>0</v>
      </c>
      <c r="F167" s="517"/>
      <c r="G167" s="515">
        <f>SUM('1:2'!G167)</f>
        <v>2</v>
      </c>
      <c r="H167" s="516"/>
      <c r="I167" s="493">
        <f>G167*11</f>
        <v>22</v>
      </c>
      <c r="J167" s="493"/>
      <c r="K167" s="493">
        <f>E167-I167</f>
        <v>-22</v>
      </c>
      <c r="L167" s="493"/>
      <c r="M167" s="518" t="str">
        <f>IF(ISERROR(K167/E167),"",K167/E167)</f>
        <v/>
      </c>
      <c r="N167" s="518"/>
      <c r="O167" s="493"/>
      <c r="P167" s="504" t="s">
        <v>86</v>
      </c>
      <c r="Q167" s="504"/>
      <c r="R167" s="519">
        <f>SUM(O86:U86)</f>
        <v>0</v>
      </c>
      <c r="S167" s="519"/>
      <c r="T167" s="520" t="str">
        <f>IF(ISERROR(R167/R173),"",R167/R173)</f>
        <v/>
      </c>
      <c r="U167" s="520"/>
      <c r="V167" s="504" t="s">
        <v>42</v>
      </c>
      <c r="W167" s="504"/>
      <c r="X167" s="519">
        <f>SUM(P28,P86,P121,P137,P148,P163)</f>
        <v>0</v>
      </c>
      <c r="Y167" s="519"/>
      <c r="Z167" s="520" t="str">
        <f>IF(ISERROR(X167/X173),"",X167/X173)</f>
        <v/>
      </c>
      <c r="AA167" s="520"/>
      <c r="AE167" s="14"/>
      <c r="AF167" s="14"/>
      <c r="AG167" s="3"/>
      <c r="AH167" s="30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33"/>
      <c r="B168" s="297" t="s">
        <v>122</v>
      </c>
      <c r="C168" s="515">
        <f>SUM('1:2'!C168)</f>
        <v>2</v>
      </c>
      <c r="D168" s="516"/>
      <c r="E168" s="517">
        <f>D168*11</f>
        <v>0</v>
      </c>
      <c r="F168" s="517"/>
      <c r="G168" s="515">
        <f>SUM('1:2'!G168)</f>
        <v>2</v>
      </c>
      <c r="H168" s="516"/>
      <c r="I168" s="493">
        <f>G168*8</f>
        <v>16</v>
      </c>
      <c r="J168" s="493"/>
      <c r="K168" s="493">
        <f>E168-I168</f>
        <v>-16</v>
      </c>
      <c r="L168" s="493"/>
      <c r="M168" s="518" t="str">
        <f>IF(ISERROR(K168/E168),"",K168/E168)</f>
        <v/>
      </c>
      <c r="N168" s="518"/>
      <c r="O168" s="493"/>
      <c r="P168" s="504" t="s">
        <v>92</v>
      </c>
      <c r="Q168" s="504"/>
      <c r="R168" s="519">
        <f>SUM(O121:U121)</f>
        <v>0</v>
      </c>
      <c r="S168" s="519"/>
      <c r="T168" s="520" t="str">
        <f>IF(ISERROR(R168/R173),"",R168/R173)</f>
        <v/>
      </c>
      <c r="U168" s="520"/>
      <c r="V168" s="504" t="s">
        <v>43</v>
      </c>
      <c r="W168" s="504"/>
      <c r="X168" s="519">
        <f>SUM(P29,P87,P122,P138,P149,P164)</f>
        <v>0</v>
      </c>
      <c r="Y168" s="519"/>
      <c r="Z168" s="520" t="str">
        <f>IF(ISERROR(X168/X173),"",X168/X173)</f>
        <v/>
      </c>
      <c r="AA168" s="520"/>
      <c r="AE168" s="14"/>
      <c r="AF168" s="14"/>
      <c r="AG168" s="306"/>
      <c r="AH168" s="30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33"/>
      <c r="B169" s="297" t="s">
        <v>47</v>
      </c>
      <c r="C169" s="515">
        <f>SUM('1:2'!C169)</f>
        <v>2</v>
      </c>
      <c r="D169" s="516"/>
      <c r="E169" s="517">
        <f>D169*11</f>
        <v>0</v>
      </c>
      <c r="F169" s="517"/>
      <c r="G169" s="515">
        <f>SUM('1:2'!G169)</f>
        <v>2</v>
      </c>
      <c r="H169" s="516"/>
      <c r="I169" s="493">
        <f>G169*11</f>
        <v>22</v>
      </c>
      <c r="J169" s="493"/>
      <c r="K169" s="493">
        <f>E169-I169</f>
        <v>-22</v>
      </c>
      <c r="L169" s="493"/>
      <c r="M169" s="518" t="str">
        <f>IF(ISERROR(K169/E169),"",K169/E169)</f>
        <v/>
      </c>
      <c r="N169" s="518"/>
      <c r="O169" s="493"/>
      <c r="P169" s="504" t="s">
        <v>99</v>
      </c>
      <c r="Q169" s="504"/>
      <c r="R169" s="519">
        <f>SUM(O137:U137)</f>
        <v>0</v>
      </c>
      <c r="S169" s="519"/>
      <c r="T169" s="520" t="str">
        <f>IF(ISERROR(R169/R173),"",R169/R173)</f>
        <v/>
      </c>
      <c r="U169" s="520"/>
      <c r="V169" s="504" t="s">
        <v>44</v>
      </c>
      <c r="W169" s="504"/>
      <c r="X169" s="519">
        <f>SUM(P31,P88,P123,P139,P150,P165)</f>
        <v>0</v>
      </c>
      <c r="Y169" s="519"/>
      <c r="Z169" s="520" t="str">
        <f>IF(ISERROR(X169/X173),"",X169/X173)</f>
        <v/>
      </c>
      <c r="AA169" s="520"/>
      <c r="AE169" s="14"/>
      <c r="AF169" s="14"/>
      <c r="AG169" s="306"/>
      <c r="AH169" s="30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434"/>
      <c r="B170" s="297" t="s">
        <v>123</v>
      </c>
      <c r="C170" s="522">
        <f>SUM(C166:D169)</f>
        <v>8</v>
      </c>
      <c r="D170" s="493"/>
      <c r="E170" s="493">
        <f>SUM(F166:F169)</f>
        <v>0</v>
      </c>
      <c r="F170" s="493"/>
      <c r="G170" s="522">
        <f>SUM(G166:H169)</f>
        <v>8</v>
      </c>
      <c r="H170" s="493"/>
      <c r="I170" s="493">
        <f>SUM(I166:J169)</f>
        <v>82</v>
      </c>
      <c r="J170" s="493"/>
      <c r="K170" s="493">
        <f>SUM(K166:L169)</f>
        <v>-82</v>
      </c>
      <c r="L170" s="493"/>
      <c r="M170" s="518" t="str">
        <f>IF(ISERROR(K170/E170),"",K170/E170)</f>
        <v/>
      </c>
      <c r="N170" s="518"/>
      <c r="O170" s="493"/>
      <c r="P170" s="504" t="s">
        <v>102</v>
      </c>
      <c r="Q170" s="504"/>
      <c r="R170" s="519">
        <f>SUM(O148:U148)</f>
        <v>0</v>
      </c>
      <c r="S170" s="519"/>
      <c r="T170" s="520" t="str">
        <f>IF(ISERROR(R170/R173),"",R170/R173)</f>
        <v/>
      </c>
      <c r="U170" s="520"/>
      <c r="V170" s="504" t="s">
        <v>45</v>
      </c>
      <c r="W170" s="504"/>
      <c r="X170" s="519">
        <f>SUM(P32,P89,P124,P140,P151,P166)</f>
        <v>0</v>
      </c>
      <c r="Y170" s="519"/>
      <c r="Z170" s="520" t="str">
        <f>IF(ISERROR(X170/X173),"",X170/X173)</f>
        <v/>
      </c>
      <c r="AA170" s="520"/>
      <c r="AE170" s="14"/>
      <c r="AF170" s="14"/>
      <c r="AG170" s="306"/>
      <c r="AH170" s="30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03"/>
      <c r="AV170" s="303"/>
      <c r="AW170" s="303"/>
      <c r="AX170" s="303"/>
      <c r="AY170" s="303"/>
      <c r="AZ170" s="303"/>
      <c r="BA170" s="303"/>
    </row>
    <row r="171" spans="1:106" ht="17.25">
      <c r="A171" s="269" t="s">
        <v>498</v>
      </c>
      <c r="B171" s="297">
        <f>G164</f>
        <v>2016</v>
      </c>
      <c r="C171" s="519" t="s">
        <v>155</v>
      </c>
      <c r="D171" s="519"/>
      <c r="E171" s="504">
        <f>H164</f>
        <v>10140.77</v>
      </c>
      <c r="F171" s="504"/>
      <c r="G171" s="504" t="s">
        <v>34</v>
      </c>
      <c r="H171" s="504"/>
      <c r="I171" s="521">
        <f>L164</f>
        <v>20.912545426000143</v>
      </c>
      <c r="J171" s="521"/>
      <c r="K171" s="493" t="s">
        <v>32</v>
      </c>
      <c r="L171" s="493"/>
      <c r="M171" s="521">
        <f>J164</f>
        <v>24.289156626506024</v>
      </c>
      <c r="N171" s="521"/>
      <c r="O171" s="493"/>
      <c r="P171" s="504" t="s">
        <v>106</v>
      </c>
      <c r="Q171" s="504"/>
      <c r="R171" s="519">
        <f>SUM(O163:U163)</f>
        <v>0</v>
      </c>
      <c r="S171" s="519"/>
      <c r="T171" s="520" t="str">
        <f>IF(ISERROR(R171/R173),"",R171/R173)</f>
        <v/>
      </c>
      <c r="U171" s="520"/>
      <c r="V171" s="504" t="s">
        <v>46</v>
      </c>
      <c r="W171" s="504"/>
      <c r="X171" s="519">
        <f>SUM(P33,P90,P125,P141,P152,P167)</f>
        <v>0</v>
      </c>
      <c r="Y171" s="519"/>
      <c r="Z171" s="520" t="str">
        <f>IF(ISERROR(X171/X173),"",X171/X173)</f>
        <v/>
      </c>
      <c r="AA171" s="520"/>
      <c r="AE171" s="14"/>
      <c r="AF171" s="14"/>
      <c r="AG171" s="306"/>
      <c r="AH171" s="30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03"/>
      <c r="AV171" s="303"/>
      <c r="AW171" s="303"/>
      <c r="AX171" s="303"/>
      <c r="AY171" s="303"/>
      <c r="AZ171" s="303"/>
      <c r="BA171" s="303"/>
    </row>
    <row r="172" spans="1:106" ht="17.25">
      <c r="A172" s="270" t="s">
        <v>499</v>
      </c>
      <c r="B172" s="297">
        <f>I164+C170</f>
        <v>91</v>
      </c>
      <c r="C172" s="504" t="s">
        <v>114</v>
      </c>
      <c r="D172" s="504"/>
      <c r="E172" s="514">
        <f>K164+I170</f>
        <v>178.40146423751688</v>
      </c>
      <c r="F172" s="514"/>
      <c r="G172" s="504" t="s">
        <v>150</v>
      </c>
      <c r="H172" s="504"/>
      <c r="I172" s="521">
        <f>B172-E172</f>
        <v>-87.401464237516876</v>
      </c>
      <c r="J172" s="521"/>
      <c r="K172" s="493" t="s">
        <v>151</v>
      </c>
      <c r="L172" s="493"/>
      <c r="M172" s="518">
        <f>IF(ISERROR(I172/B172),"",I172/B172)</f>
        <v>-0.96045565096172392</v>
      </c>
      <c r="N172" s="518"/>
      <c r="O172" s="493"/>
      <c r="P172" s="504" t="s">
        <v>107</v>
      </c>
      <c r="Q172" s="504"/>
      <c r="R172" s="519"/>
      <c r="S172" s="519"/>
      <c r="T172" s="520" t="str">
        <f>IF(ISERROR(R172/R173),"",R172/R173)</f>
        <v/>
      </c>
      <c r="U172" s="520"/>
      <c r="V172" s="504" t="s">
        <v>47</v>
      </c>
      <c r="W172" s="504"/>
      <c r="X172" s="519"/>
      <c r="Y172" s="519"/>
      <c r="Z172" s="520" t="str">
        <f>IF(ISERROR(X172/X173),"",X172/X173)</f>
        <v/>
      </c>
      <c r="AA172" s="520"/>
      <c r="AE172" s="14"/>
      <c r="AF172" s="14"/>
      <c r="AG172" s="306"/>
      <c r="AH172" s="30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03"/>
      <c r="AV172" s="303"/>
      <c r="AW172" s="303"/>
      <c r="AX172" s="303"/>
      <c r="AY172" s="303"/>
      <c r="AZ172" s="303"/>
      <c r="BA172" s="303"/>
    </row>
    <row r="173" spans="1:106" ht="15.75" customHeight="1">
      <c r="A173" s="270" t="s">
        <v>501</v>
      </c>
      <c r="B173" s="297">
        <f>N164</f>
        <v>0</v>
      </c>
      <c r="C173" s="504" t="s">
        <v>149</v>
      </c>
      <c r="D173" s="504"/>
      <c r="E173" s="520">
        <f>IF(ISERROR(B173/B172),"",B173/B172)</f>
        <v>0</v>
      </c>
      <c r="F173" s="520"/>
      <c r="G173" s="504" t="s">
        <v>158</v>
      </c>
      <c r="H173" s="504"/>
      <c r="I173" s="493">
        <f>V164</f>
        <v>0</v>
      </c>
      <c r="J173" s="493"/>
      <c r="K173" s="493" t="s">
        <v>156</v>
      </c>
      <c r="L173" s="493"/>
      <c r="M173" s="518">
        <f t="array" ref="M173">IF(ISERROR(I173/B171),"",I173/B171)</f>
        <v>0</v>
      </c>
      <c r="N173" s="518"/>
      <c r="O173" s="493"/>
      <c r="P173" s="504" t="s">
        <v>123</v>
      </c>
      <c r="Q173" s="504"/>
      <c r="R173" s="519">
        <f>SUM(R166:S172)</f>
        <v>0</v>
      </c>
      <c r="S173" s="519"/>
      <c r="T173" s="520">
        <f>SUM(T166:U172)</f>
        <v>0</v>
      </c>
      <c r="U173" s="520"/>
      <c r="V173" s="504" t="s">
        <v>123</v>
      </c>
      <c r="W173" s="504"/>
      <c r="X173" s="519">
        <f>SUM(X166:Y172)</f>
        <v>0</v>
      </c>
      <c r="Y173" s="519"/>
      <c r="Z173" s="520">
        <f>SUM(Z166:AA172)</f>
        <v>0</v>
      </c>
      <c r="AA173" s="520"/>
      <c r="AE173" s="14"/>
      <c r="AF173" s="14"/>
      <c r="AG173" s="306"/>
      <c r="AH173" s="306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03"/>
      <c r="AV173" s="303"/>
      <c r="AW173" s="303"/>
      <c r="AX173" s="303"/>
      <c r="AY173" s="303"/>
      <c r="AZ173" s="303"/>
      <c r="BA173" s="303"/>
    </row>
    <row r="174" spans="1:106">
      <c r="A174" s="523" t="s">
        <v>128</v>
      </c>
      <c r="B174" s="523"/>
      <c r="C174" s="523"/>
      <c r="D174" s="523"/>
      <c r="E174" s="523"/>
      <c r="F174" s="523"/>
      <c r="G174" s="523"/>
      <c r="H174" s="523"/>
      <c r="I174" s="523"/>
      <c r="J174" s="524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  <c r="AC174" s="523"/>
      <c r="AD174" s="523"/>
      <c r="AE174" s="523"/>
      <c r="AF174" s="523"/>
      <c r="AG174" s="523"/>
      <c r="AH174" s="523"/>
      <c r="AI174" s="523"/>
      <c r="AJ174" s="523"/>
      <c r="AK174" s="523"/>
      <c r="AL174" s="523"/>
      <c r="AM174" s="523"/>
      <c r="AN174" s="523"/>
      <c r="AO174" s="523"/>
      <c r="AP174" s="523"/>
      <c r="AQ174" s="523"/>
      <c r="AR174" s="523"/>
      <c r="AS174" s="523"/>
      <c r="AT174" s="523"/>
      <c r="AU174" s="523"/>
      <c r="AV174" s="523"/>
      <c r="AW174" s="523"/>
      <c r="AX174" s="523"/>
      <c r="AY174" s="523"/>
      <c r="AZ174" s="523"/>
      <c r="BA174" s="523"/>
    </row>
    <row r="175" spans="1:106">
      <c r="A175" s="443" t="s">
        <v>496</v>
      </c>
      <c r="B175" s="484" t="s">
        <v>25</v>
      </c>
      <c r="C175" s="484" t="s">
        <v>26</v>
      </c>
      <c r="D175" s="484" t="s">
        <v>27</v>
      </c>
      <c r="E175" s="487" t="s">
        <v>28</v>
      </c>
      <c r="F175" s="490" t="s">
        <v>29</v>
      </c>
      <c r="G175" s="493" t="s">
        <v>30</v>
      </c>
      <c r="H175" s="493"/>
      <c r="I175" s="484" t="s">
        <v>31</v>
      </c>
      <c r="J175" s="494" t="s">
        <v>32</v>
      </c>
      <c r="K175" s="505" t="s">
        <v>33</v>
      </c>
      <c r="L175" s="484" t="s">
        <v>34</v>
      </c>
      <c r="M175" s="508" t="s">
        <v>35</v>
      </c>
      <c r="N175" s="502" t="s">
        <v>36</v>
      </c>
      <c r="O175" s="493" t="s">
        <v>37</v>
      </c>
      <c r="P175" s="493"/>
      <c r="Q175" s="493"/>
      <c r="R175" s="493"/>
      <c r="S175" s="493"/>
      <c r="T175" s="493"/>
      <c r="U175" s="493"/>
      <c r="V175" s="510" t="s">
        <v>38</v>
      </c>
      <c r="W175" s="502" t="s">
        <v>39</v>
      </c>
      <c r="X175" s="493" t="s">
        <v>40</v>
      </c>
      <c r="Y175" s="493"/>
      <c r="Z175" s="493"/>
      <c r="AA175" s="493"/>
      <c r="AB175" s="21"/>
      <c r="AC175" s="21"/>
      <c r="AD175" s="21"/>
      <c r="AE175" s="21"/>
      <c r="AF175" s="21"/>
      <c r="AG175" s="21"/>
      <c r="AH175" s="21"/>
      <c r="AI175" s="527"/>
      <c r="AJ175" s="525"/>
      <c r="AK175" s="525"/>
      <c r="AL175" s="525"/>
      <c r="AM175" s="525"/>
      <c r="AN175" s="525"/>
      <c r="AO175" s="525"/>
      <c r="AP175" s="525"/>
      <c r="AQ175" s="525"/>
      <c r="AR175" s="525"/>
      <c r="AS175" s="525"/>
      <c r="AT175" s="525"/>
      <c r="AU175" s="525"/>
      <c r="AV175" s="525"/>
      <c r="AW175" s="525"/>
      <c r="AX175" s="525"/>
      <c r="AY175" s="525"/>
      <c r="AZ175" s="525"/>
      <c r="BA175" s="525"/>
    </row>
    <row r="176" spans="1:106" ht="15.75" customHeight="1">
      <c r="A176" s="444"/>
      <c r="B176" s="485"/>
      <c r="C176" s="485"/>
      <c r="D176" s="485"/>
      <c r="E176" s="488"/>
      <c r="F176" s="491"/>
      <c r="G176" s="493"/>
      <c r="H176" s="493"/>
      <c r="I176" s="485"/>
      <c r="J176" s="495"/>
      <c r="K176" s="506"/>
      <c r="L176" s="485"/>
      <c r="M176" s="509"/>
      <c r="N176" s="502"/>
      <c r="O176" s="493" t="s">
        <v>41</v>
      </c>
      <c r="P176" s="493" t="s">
        <v>42</v>
      </c>
      <c r="Q176" s="493" t="s">
        <v>43</v>
      </c>
      <c r="R176" s="503" t="s">
        <v>44</v>
      </c>
      <c r="S176" s="504" t="s">
        <v>45</v>
      </c>
      <c r="T176" s="493" t="s">
        <v>46</v>
      </c>
      <c r="U176" s="493" t="s">
        <v>47</v>
      </c>
      <c r="V176" s="510"/>
      <c r="W176" s="502"/>
      <c r="X176" s="493" t="s">
        <v>13</v>
      </c>
      <c r="Y176" s="493" t="s">
        <v>48</v>
      </c>
      <c r="Z176" s="493" t="s">
        <v>49</v>
      </c>
      <c r="AA176" s="493" t="s">
        <v>47</v>
      </c>
      <c r="AB176" s="21"/>
      <c r="AC176" s="21"/>
      <c r="AD176" s="21"/>
      <c r="AE176" s="21"/>
      <c r="AF176" s="21"/>
      <c r="AG176" s="21"/>
      <c r="AH176" s="21"/>
      <c r="AI176" s="527"/>
      <c r="AJ176" s="525"/>
      <c r="AK176" s="525"/>
      <c r="AL176" s="525"/>
      <c r="AM176" s="525"/>
      <c r="AN176" s="525"/>
      <c r="AO176" s="525"/>
      <c r="AP176" s="525"/>
      <c r="AQ176" s="525"/>
      <c r="AR176" s="525"/>
      <c r="AS176" s="526"/>
      <c r="AT176" s="526"/>
      <c r="AU176" s="526"/>
      <c r="AV176" s="526"/>
      <c r="AW176" s="526"/>
      <c r="AX176" s="526"/>
      <c r="AY176" s="526"/>
      <c r="AZ176" s="526"/>
      <c r="BA176" s="526"/>
    </row>
    <row r="177" spans="1:53" ht="15.75" customHeight="1">
      <c r="A177" s="445"/>
      <c r="B177" s="486"/>
      <c r="C177" s="486"/>
      <c r="D177" s="486"/>
      <c r="E177" s="489"/>
      <c r="F177" s="492"/>
      <c r="G177" s="295" t="s">
        <v>50</v>
      </c>
      <c r="H177" s="295" t="s">
        <v>51</v>
      </c>
      <c r="I177" s="486"/>
      <c r="J177" s="496"/>
      <c r="K177" s="507"/>
      <c r="L177" s="486"/>
      <c r="M177" s="509"/>
      <c r="N177" s="502"/>
      <c r="O177" s="493"/>
      <c r="P177" s="493"/>
      <c r="Q177" s="493"/>
      <c r="R177" s="503"/>
      <c r="S177" s="504"/>
      <c r="T177" s="493"/>
      <c r="U177" s="493"/>
      <c r="V177" s="510"/>
      <c r="W177" s="502"/>
      <c r="X177" s="493"/>
      <c r="Y177" s="493"/>
      <c r="Z177" s="493"/>
      <c r="AA177" s="493"/>
      <c r="AB177" s="21"/>
      <c r="AC177" s="21"/>
      <c r="AD177" s="21"/>
      <c r="AE177" s="21"/>
      <c r="AF177" s="21"/>
      <c r="AG177" s="21"/>
      <c r="AH177" s="21"/>
      <c r="AI177" s="527"/>
      <c r="AJ177" s="525"/>
      <c r="AK177" s="525"/>
      <c r="AL177" s="303"/>
      <c r="AM177" s="303"/>
      <c r="AN177" s="303"/>
      <c r="AO177" s="303"/>
      <c r="AP177" s="303"/>
      <c r="AQ177" s="303"/>
      <c r="AR177" s="303"/>
      <c r="AS177" s="21"/>
      <c r="AT177" s="21"/>
      <c r="AU177" s="21"/>
      <c r="AV177" s="304"/>
      <c r="AW177" s="303"/>
      <c r="AX177" s="303"/>
      <c r="AY177" s="303"/>
      <c r="AZ177" s="303"/>
      <c r="BA177" s="303"/>
    </row>
    <row r="178" spans="1:53">
      <c r="A178" s="27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27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2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73"/>
      <c r="AC178" s="54"/>
      <c r="AD178" s="306"/>
      <c r="AE178" s="54"/>
      <c r="AF178" s="54"/>
      <c r="AG178" s="54"/>
      <c r="AH178" s="54"/>
      <c r="AI178" s="57"/>
      <c r="AJ178" s="57"/>
      <c r="AK178" s="57"/>
      <c r="AL178" s="305"/>
      <c r="AM178" s="54"/>
      <c r="AN178" s="305"/>
      <c r="AO178" s="305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6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27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2">
        <f t="shared" si="29"/>
        <v>0</v>
      </c>
      <c r="W179" s="33" t="str">
        <f t="shared" si="30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73"/>
      <c r="AC179" s="54"/>
      <c r="AD179" s="306"/>
      <c r="AE179" s="54"/>
      <c r="AF179" s="54"/>
      <c r="AG179" s="54"/>
      <c r="AH179" s="54"/>
      <c r="AI179" s="57"/>
      <c r="AJ179" s="57"/>
      <c r="AK179" s="57"/>
      <c r="AL179" s="54"/>
      <c r="AM179" s="54"/>
      <c r="AN179" s="305"/>
      <c r="AO179" s="54"/>
      <c r="AP179" s="305"/>
      <c r="AQ179" s="54"/>
      <c r="AR179" s="54"/>
      <c r="AS179" s="305"/>
      <c r="AT179" s="305"/>
      <c r="AU179" s="305"/>
      <c r="AV179" s="305"/>
      <c r="AW179" s="55"/>
      <c r="AX179" s="54"/>
      <c r="AY179" s="54"/>
      <c r="AZ179" s="54"/>
      <c r="BA179" s="54"/>
    </row>
    <row r="180" spans="1:53">
      <c r="A180" s="26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27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2">
        <f t="shared" si="29"/>
        <v>0</v>
      </c>
      <c r="W180" s="33" t="str">
        <f t="shared" si="30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73"/>
      <c r="AC180" s="54"/>
      <c r="AD180" s="30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05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7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0</v>
      </c>
      <c r="H181" s="95">
        <f t="shared" si="27"/>
        <v>0</v>
      </c>
      <c r="I181" s="93">
        <f>SUM('1:2'!I181)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2">
        <f t="shared" si="29"/>
        <v>0</v>
      </c>
      <c r="W181" s="33" t="str">
        <f t="shared" si="30"/>
        <v/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73"/>
      <c r="AC181" s="54"/>
      <c r="AD181" s="30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7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555</v>
      </c>
      <c r="H182" s="95">
        <f t="shared" si="27"/>
        <v>2791.65</v>
      </c>
      <c r="I182" s="93">
        <f>SUM('1:2'!I182)</f>
        <v>34</v>
      </c>
      <c r="J182" s="31">
        <f t="array" ref="J182">IF(ISERROR(G182/I182),"",G182/I182)</f>
        <v>16.323529411764707</v>
      </c>
      <c r="K182" s="35">
        <f t="array" ref="K182">IF(ISERROR(G182/L182),"",G182/L182)</f>
        <v>27.75</v>
      </c>
      <c r="L182" s="87">
        <v>20</v>
      </c>
      <c r="M182" s="36">
        <f t="shared" si="28"/>
        <v>6.25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2">
        <f t="shared" si="29"/>
        <v>0</v>
      </c>
      <c r="W182" s="33">
        <f t="shared" si="30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73"/>
      <c r="AC182" s="54"/>
      <c r="AD182" s="30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7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405</v>
      </c>
      <c r="H183" s="95">
        <f t="shared" si="27"/>
        <v>2041.2</v>
      </c>
      <c r="I183" s="93">
        <f>SUM('1:2'!I183)</f>
        <v>24</v>
      </c>
      <c r="J183" s="31">
        <f t="array" ref="J183">IF(ISERROR(G183/I183),"",G183/I183)</f>
        <v>16.875</v>
      </c>
      <c r="K183" s="35">
        <f t="array" ref="K183">IF(ISERROR(G183/L183),"",G183/L183)</f>
        <v>21.315789473684209</v>
      </c>
      <c r="L183" s="87">
        <v>19</v>
      </c>
      <c r="M183" s="36">
        <f t="shared" si="28"/>
        <v>2.6842105263157912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2">
        <f t="shared" si="29"/>
        <v>0</v>
      </c>
      <c r="W183" s="33">
        <f t="shared" si="30"/>
        <v>0</v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73"/>
      <c r="AC183" s="54"/>
      <c r="AD183" s="30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9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2">
        <f t="shared" si="29"/>
        <v>0</v>
      </c>
      <c r="W184" s="33" t="str">
        <f t="shared" si="30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73"/>
      <c r="AC184" s="54"/>
      <c r="AD184" s="30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6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31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2">
        <f t="shared" si="29"/>
        <v>0</v>
      </c>
      <c r="W185" s="33" t="str">
        <f t="shared" si="30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73"/>
      <c r="AC185" s="54"/>
      <c r="AD185" s="306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6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31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2">
        <f t="shared" si="29"/>
        <v>0</v>
      </c>
      <c r="W186" s="33" t="str">
        <f t="shared" si="30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73"/>
      <c r="AC186" s="54"/>
      <c r="AD186" s="306"/>
      <c r="AE186" s="54"/>
      <c r="AF186" s="54"/>
      <c r="AG186" s="54"/>
      <c r="AH186" s="54"/>
      <c r="AI186" s="57"/>
      <c r="AJ186" s="57"/>
      <c r="AK186" s="57"/>
      <c r="AL186" s="305"/>
      <c r="AM186" s="54"/>
      <c r="AN186" s="54"/>
      <c r="AO186" s="54"/>
      <c r="AP186" s="305"/>
      <c r="AQ186" s="305"/>
      <c r="AR186" s="305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6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0</v>
      </c>
      <c r="H187" s="95">
        <f t="shared" si="31"/>
        <v>0</v>
      </c>
      <c r="I187" s="93">
        <f>SUM('1:2'!I187)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2">
        <f t="shared" si="29"/>
        <v>0</v>
      </c>
      <c r="W187" s="33" t="str">
        <f t="shared" si="30"/>
        <v/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73"/>
      <c r="AC187" s="54"/>
      <c r="AD187" s="30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62">
        <v>30100063</v>
      </c>
      <c r="B188" s="198" t="s">
        <v>171</v>
      </c>
      <c r="C188" s="16" t="s">
        <v>379</v>
      </c>
      <c r="D188" s="107"/>
      <c r="E188" s="17"/>
      <c r="F188" s="6"/>
      <c r="G188" s="93">
        <f>SUM('1:2'!G188)</f>
        <v>0</v>
      </c>
      <c r="H188" s="95">
        <f t="shared" si="31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2">
        <f t="shared" si="29"/>
        <v>0</v>
      </c>
      <c r="W188" s="33" t="str">
        <f t="shared" si="30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73"/>
      <c r="AC188" s="54"/>
      <c r="AD188" s="30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62">
        <v>30100061</v>
      </c>
      <c r="B189" s="198" t="s">
        <v>171</v>
      </c>
      <c r="C189" s="16" t="s">
        <v>380</v>
      </c>
      <c r="D189" s="107"/>
      <c r="E189" s="17"/>
      <c r="F189" s="6"/>
      <c r="G189" s="93">
        <f>SUM('1:2'!G189)</f>
        <v>0</v>
      </c>
      <c r="H189" s="95">
        <f t="shared" si="31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2">
        <f t="shared" si="29"/>
        <v>0</v>
      </c>
      <c r="W189" s="33" t="str">
        <f t="shared" si="30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73"/>
      <c r="AC189" s="54"/>
      <c r="AD189" s="30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60">
        <v>30200001</v>
      </c>
      <c r="B190" s="198" t="s">
        <v>67</v>
      </c>
      <c r="C190" s="16" t="s">
        <v>381</v>
      </c>
      <c r="D190" s="107">
        <v>5.0599999999999996</v>
      </c>
      <c r="E190" s="17"/>
      <c r="F190" s="6"/>
      <c r="G190" s="93">
        <f>SUM('1:2'!G190)</f>
        <v>0</v>
      </c>
      <c r="H190" s="95">
        <f t="shared" si="31"/>
        <v>0</v>
      </c>
      <c r="I190" s="93">
        <f>SUM('1:2'!I190)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2">
        <f>SUM(X190:AA190)</f>
        <v>0</v>
      </c>
      <c r="W190" s="33" t="str">
        <f>IF(ISERROR(V190/G190),"",V190/G190)</f>
        <v/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73"/>
      <c r="AC190" s="54"/>
      <c r="AD190" s="30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6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0</v>
      </c>
      <c r="H191" s="95">
        <f t="shared" si="31"/>
        <v>0</v>
      </c>
      <c r="I191" s="93">
        <f>SUM('1:2'!I191)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2">
        <f>SUM(X191:AA191)</f>
        <v>0</v>
      </c>
      <c r="W191" s="33" t="str">
        <f>IF(ISERROR(V191/G191),"",V191/G191)</f>
        <v/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73"/>
      <c r="AC191" s="54"/>
      <c r="AD191" s="30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6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0</v>
      </c>
      <c r="H192" s="95">
        <f t="shared" si="31"/>
        <v>0</v>
      </c>
      <c r="I192" s="93">
        <f>SUM('1:2'!I192)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2">
        <f>SUM(X192:AA192)</f>
        <v>0</v>
      </c>
      <c r="W192" s="33" t="str">
        <f>IF(ISERROR(V192/G192),"",V192/G192)</f>
        <v/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73"/>
      <c r="AC192" s="54"/>
      <c r="AD192" s="30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60">
        <v>30100003</v>
      </c>
      <c r="B193" s="139" t="s">
        <v>198</v>
      </c>
      <c r="C193" s="293" t="s">
        <v>190</v>
      </c>
      <c r="D193" s="107">
        <v>4.8</v>
      </c>
      <c r="E193" s="17"/>
      <c r="F193" s="6"/>
      <c r="G193" s="93">
        <f>SUM('1:2'!G193)</f>
        <v>0</v>
      </c>
      <c r="H193" s="95">
        <f t="shared" si="31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2">
        <f>SUM(X193:AA193)</f>
        <v>0</v>
      </c>
      <c r="W193" s="33" t="str">
        <f>IF(ISERROR(V193/G193),"",V193/G193)</f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73"/>
      <c r="AC193" s="54"/>
      <c r="AD193" s="30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60">
        <v>30100004</v>
      </c>
      <c r="B194" s="139" t="s">
        <v>198</v>
      </c>
      <c r="C194" s="293" t="s">
        <v>187</v>
      </c>
      <c r="D194" s="107">
        <v>4.8</v>
      </c>
      <c r="E194" s="17"/>
      <c r="F194" s="13"/>
      <c r="G194" s="93">
        <f>SUM('1:2'!G194)</f>
        <v>0</v>
      </c>
      <c r="H194" s="95">
        <f t="shared" si="31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2">
        <f>SUM(X194:AA194)</f>
        <v>0</v>
      </c>
      <c r="W194" s="33" t="str">
        <f>IF(ISERROR(V194/G194),"",V194/G194)</f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73"/>
      <c r="AC194" s="54"/>
      <c r="AD194" s="30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60">
        <v>30100006</v>
      </c>
      <c r="B195" s="139" t="s">
        <v>198</v>
      </c>
      <c r="C195" s="293" t="s">
        <v>179</v>
      </c>
      <c r="D195" s="107">
        <v>4.8</v>
      </c>
      <c r="E195" s="17"/>
      <c r="F195" s="13"/>
      <c r="G195" s="93">
        <f>SUM('1:2'!G195)</f>
        <v>0</v>
      </c>
      <c r="H195" s="95">
        <f t="shared" si="31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2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73"/>
      <c r="AC195" s="54"/>
      <c r="AD195" s="30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60">
        <v>30100005</v>
      </c>
      <c r="B196" s="139" t="s">
        <v>198</v>
      </c>
      <c r="C196" s="293" t="s">
        <v>199</v>
      </c>
      <c r="D196" s="107">
        <v>4.8</v>
      </c>
      <c r="E196" s="17"/>
      <c r="F196" s="13"/>
      <c r="G196" s="93">
        <f>SUM('1:2'!G196)</f>
        <v>0</v>
      </c>
      <c r="H196" s="95">
        <f t="shared" si="31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2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73"/>
      <c r="AC196" s="54"/>
      <c r="AD196" s="30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60">
        <v>30100009</v>
      </c>
      <c r="B197" s="139" t="s">
        <v>200</v>
      </c>
      <c r="C197" s="125" t="s">
        <v>190</v>
      </c>
      <c r="D197" s="107">
        <v>4.99</v>
      </c>
      <c r="E197" s="17"/>
      <c r="F197" s="13"/>
      <c r="G197" s="93">
        <f>SUM('1:2'!G197)</f>
        <v>0</v>
      </c>
      <c r="H197" s="95">
        <f t="shared" si="31"/>
        <v>0</v>
      </c>
      <c r="I197" s="93">
        <f>SUM('1:2'!I197)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2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73"/>
      <c r="AC197" s="54"/>
      <c r="AD197" s="30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9">
        <v>30200004</v>
      </c>
      <c r="B198" s="139" t="s">
        <v>200</v>
      </c>
      <c r="C198" s="125" t="s">
        <v>189</v>
      </c>
      <c r="D198" s="107">
        <v>4.99</v>
      </c>
      <c r="E198" s="17"/>
      <c r="F198" s="13"/>
      <c r="G198" s="93">
        <f>SUM('1:2'!G198)</f>
        <v>0</v>
      </c>
      <c r="H198" s="95">
        <f t="shared" si="31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2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73"/>
      <c r="AC198" s="54"/>
      <c r="AD198" s="306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497" t="s">
        <v>70</v>
      </c>
      <c r="B199" s="498"/>
      <c r="C199" s="31" t="s">
        <v>71</v>
      </c>
      <c r="D199" s="30"/>
      <c r="E199" s="30"/>
      <c r="F199" s="30"/>
      <c r="G199" s="94">
        <f>SUM(G178:G198)</f>
        <v>960</v>
      </c>
      <c r="H199" s="30">
        <f>SUM(H178:H198)</f>
        <v>4832.8500000000004</v>
      </c>
      <c r="I199" s="30">
        <f>SUM(I178:I198)</f>
        <v>58</v>
      </c>
      <c r="J199" s="31">
        <f t="array" ref="J199">IF(ISERROR(G199/I199),"",G199/I199)</f>
        <v>16.551724137931036</v>
      </c>
      <c r="K199" s="30">
        <f>SUM(K178:K198)</f>
        <v>49.065789473684205</v>
      </c>
      <c r="L199" s="98"/>
      <c r="M199" s="89">
        <f t="shared" ref="M199:AA199" si="33">SUM(M178:M198)</f>
        <v>8.9342105263157912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202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6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299">
        <f t="shared" ref="H200:H256" si="34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2">
        <f>SUM(X200:AA200)</f>
        <v>0</v>
      </c>
      <c r="W200" s="33" t="str">
        <f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25"/>
      <c r="AC200" s="54"/>
      <c r="AD200" s="30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60">
        <v>30100011</v>
      </c>
      <c r="B201" s="186" t="s">
        <v>426</v>
      </c>
      <c r="C201" s="183" t="s">
        <v>428</v>
      </c>
      <c r="D201" s="17">
        <v>5.03</v>
      </c>
      <c r="E201" s="17"/>
      <c r="F201" s="6"/>
      <c r="G201" s="93">
        <f>SUM('1:2'!G201)</f>
        <v>0</v>
      </c>
      <c r="H201" s="299">
        <f t="shared" si="34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2"/>
      <c r="W201" s="33"/>
      <c r="X201" s="93"/>
      <c r="Y201" s="93"/>
      <c r="Z201" s="93"/>
      <c r="AA201" s="93"/>
      <c r="AB201" s="25"/>
      <c r="AC201" s="54"/>
      <c r="AD201" s="30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6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299">
        <f t="shared" si="34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2">
        <f>SUM(X202:AA202)</f>
        <v>0</v>
      </c>
      <c r="W202" s="33" t="str">
        <f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25"/>
      <c r="AC202" s="54"/>
      <c r="AD202" s="30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6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299">
        <f t="shared" si="34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2">
        <f>SUM(X203:AA203)</f>
        <v>0</v>
      </c>
      <c r="W203" s="33" t="str">
        <f>IF(ISERROR(V203/G203),"",V203/G203)</f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25"/>
      <c r="AC203" s="54"/>
      <c r="AD203" s="30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6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299">
        <f t="shared" si="34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2">
        <f>SUM(X204:AA204)</f>
        <v>0</v>
      </c>
      <c r="W204" s="33" t="str">
        <f>IF(ISERROR(V204/G204),"",V204/G204)</f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25"/>
      <c r="AC204" s="54"/>
      <c r="AD204" s="30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60">
        <v>30100016</v>
      </c>
      <c r="B205" s="294" t="s">
        <v>414</v>
      </c>
      <c r="C205" s="183" t="s">
        <v>415</v>
      </c>
      <c r="D205" s="17">
        <v>5.03</v>
      </c>
      <c r="E205" s="17"/>
      <c r="F205" s="6"/>
      <c r="G205" s="93">
        <f>SUM('1:2'!G205)</f>
        <v>0</v>
      </c>
      <c r="H205" s="299">
        <f t="shared" si="34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2"/>
      <c r="W205" s="33"/>
      <c r="X205" s="93"/>
      <c r="Y205" s="93"/>
      <c r="Z205" s="93"/>
      <c r="AA205" s="93"/>
      <c r="AB205" s="25"/>
      <c r="AC205" s="54"/>
      <c r="AD205" s="30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60">
        <v>30100017</v>
      </c>
      <c r="B206" s="294" t="s">
        <v>414</v>
      </c>
      <c r="C206" s="183" t="s">
        <v>416</v>
      </c>
      <c r="D206" s="17">
        <v>5.03</v>
      </c>
      <c r="E206" s="17"/>
      <c r="F206" s="6"/>
      <c r="G206" s="93">
        <f>SUM('1:2'!G206)</f>
        <v>0</v>
      </c>
      <c r="H206" s="299">
        <f t="shared" si="34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2"/>
      <c r="W206" s="33"/>
      <c r="X206" s="93"/>
      <c r="Y206" s="93"/>
      <c r="Z206" s="93"/>
      <c r="AA206" s="93"/>
      <c r="AB206" s="25"/>
      <c r="AC206" s="54"/>
      <c r="AD206" s="30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60">
        <v>30100015</v>
      </c>
      <c r="B207" s="294" t="s">
        <v>414</v>
      </c>
      <c r="C207" s="183" t="s">
        <v>417</v>
      </c>
      <c r="D207" s="17">
        <v>5.03</v>
      </c>
      <c r="E207" s="17"/>
      <c r="F207" s="6"/>
      <c r="G207" s="93">
        <f>SUM('1:2'!G207)</f>
        <v>0</v>
      </c>
      <c r="H207" s="299">
        <f t="shared" si="34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2"/>
      <c r="W207" s="33"/>
      <c r="X207" s="93"/>
      <c r="Y207" s="93"/>
      <c r="Z207" s="93"/>
      <c r="AA207" s="93"/>
      <c r="AB207" s="25"/>
      <c r="AC207" s="54"/>
      <c r="AD207" s="30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6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0</v>
      </c>
      <c r="H208" s="299">
        <f t="shared" si="34"/>
        <v>0</v>
      </c>
      <c r="I208" s="93">
        <f>SUM('1:2'!I208)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2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25"/>
      <c r="AC208" s="54"/>
      <c r="AD208" s="30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6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0</v>
      </c>
      <c r="H209" s="299">
        <f t="shared" si="34"/>
        <v>0</v>
      </c>
      <c r="I209" s="93">
        <f>SUM('1:2'!I209)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2">
        <f t="shared" si="36"/>
        <v>0</v>
      </c>
      <c r="W209" s="33" t="str">
        <f t="shared" si="37"/>
        <v/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25"/>
      <c r="AC209" s="54"/>
      <c r="AD209" s="30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6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299">
        <f t="shared" si="34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2">
        <f t="shared" si="36"/>
        <v>0</v>
      </c>
      <c r="W210" s="33" t="str">
        <f t="shared" si="37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25"/>
      <c r="AC210" s="54"/>
      <c r="AD210" s="30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6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683</v>
      </c>
      <c r="H211" s="299">
        <f t="shared" si="34"/>
        <v>3469.64</v>
      </c>
      <c r="I211" s="93">
        <f>SUM('1:2'!I211)</f>
        <v>19</v>
      </c>
      <c r="J211" s="31">
        <f t="array" ref="J211">IF(ISERROR(G211/I211),"",G211/I211)</f>
        <v>35.94736842105263</v>
      </c>
      <c r="K211" s="35">
        <f t="array" ref="K211">IF(ISERROR(G211/L211),"",G211/L211)</f>
        <v>32.523809523809526</v>
      </c>
      <c r="L211" s="87">
        <v>21</v>
      </c>
      <c r="M211" s="36">
        <f t="shared" si="35"/>
        <v>-13.523809523809526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2">
        <f t="shared" si="36"/>
        <v>0</v>
      </c>
      <c r="W211" s="33">
        <f t="shared" si="37"/>
        <v>0</v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25"/>
      <c r="AC211" s="54"/>
      <c r="AD211" s="30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6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299">
        <f t="shared" si="34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2">
        <f t="shared" si="36"/>
        <v>0</v>
      </c>
      <c r="W212" s="33" t="str">
        <f t="shared" si="37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25"/>
      <c r="AC212" s="54"/>
      <c r="AD212" s="30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6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0</v>
      </c>
      <c r="H213" s="299">
        <f t="shared" si="34"/>
        <v>0</v>
      </c>
      <c r="I213" s="93">
        <f>SUM('1:2'!I213)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2">
        <f t="shared" si="36"/>
        <v>0</v>
      </c>
      <c r="W213" s="33" t="str">
        <f t="shared" si="37"/>
        <v/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73"/>
      <c r="AC213" s="54"/>
      <c r="AD213" s="30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6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299">
        <f t="shared" si="34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2">
        <f t="shared" si="36"/>
        <v>0</v>
      </c>
      <c r="W214" s="33" t="str">
        <f t="shared" si="37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25"/>
      <c r="AC214" s="54"/>
      <c r="AD214" s="30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6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299">
        <f t="shared" si="34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2">
        <f t="shared" si="36"/>
        <v>0</v>
      </c>
      <c r="W215" s="33" t="str">
        <f t="shared" si="37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73"/>
      <c r="AC215" s="54"/>
      <c r="AD215" s="30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6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0</v>
      </c>
      <c r="H216" s="299">
        <f t="shared" si="34"/>
        <v>0</v>
      </c>
      <c r="I216" s="93">
        <f>SUM('1:2'!I216)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2">
        <f t="shared" si="36"/>
        <v>0</v>
      </c>
      <c r="W216" s="33" t="str">
        <f t="shared" si="37"/>
        <v/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25"/>
      <c r="AC216" s="54"/>
      <c r="AD216" s="30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6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0</v>
      </c>
      <c r="H217" s="299">
        <f t="shared" si="34"/>
        <v>0</v>
      </c>
      <c r="I217" s="93">
        <f>SUM('1:2'!I217)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2">
        <f t="shared" si="36"/>
        <v>0</v>
      </c>
      <c r="W217" s="33" t="str">
        <f t="shared" si="37"/>
        <v/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25"/>
      <c r="AC217" s="54"/>
      <c r="AD217" s="30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6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0</v>
      </c>
      <c r="H218" s="299">
        <f t="shared" si="34"/>
        <v>0</v>
      </c>
      <c r="I218" s="93">
        <f>SUM('1:2'!I218)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2">
        <f t="shared" si="36"/>
        <v>0</v>
      </c>
      <c r="W218" s="33" t="str">
        <f t="shared" si="37"/>
        <v/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25"/>
      <c r="AC218" s="54"/>
      <c r="AD218" s="30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6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299">
        <f t="shared" si="34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2">
        <f t="shared" si="36"/>
        <v>0</v>
      </c>
      <c r="W219" s="33" t="str">
        <f t="shared" si="37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25"/>
      <c r="AC219" s="54"/>
      <c r="AD219" s="30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6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299">
        <f t="shared" si="34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2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25"/>
      <c r="AC220" s="54"/>
      <c r="AD220" s="30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6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299">
        <f t="shared" si="34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2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25"/>
      <c r="AC221" s="54"/>
      <c r="AD221" s="30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60">
        <v>30100021</v>
      </c>
      <c r="B222" s="186" t="s">
        <v>388</v>
      </c>
      <c r="C222" s="16" t="s">
        <v>390</v>
      </c>
      <c r="D222" s="17">
        <v>5.03</v>
      </c>
      <c r="E222" s="17"/>
      <c r="F222" s="6"/>
      <c r="G222" s="93">
        <f>SUM('1:2'!G222)</f>
        <v>0</v>
      </c>
      <c r="H222" s="299">
        <f t="shared" si="34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2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25"/>
      <c r="AC222" s="54"/>
      <c r="AD222" s="30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60">
        <v>30100018</v>
      </c>
      <c r="B223" s="186" t="s">
        <v>388</v>
      </c>
      <c r="C223" s="16" t="s">
        <v>392</v>
      </c>
      <c r="D223" s="17">
        <v>5.03</v>
      </c>
      <c r="E223" s="17"/>
      <c r="F223" s="6"/>
      <c r="G223" s="93">
        <f>SUM('1:2'!G223)</f>
        <v>0</v>
      </c>
      <c r="H223" s="299">
        <f t="shared" si="34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2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25"/>
      <c r="AC223" s="54"/>
      <c r="AD223" s="30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63">
        <v>30700007</v>
      </c>
      <c r="B224" s="186" t="s">
        <v>424</v>
      </c>
      <c r="C224" s="183" t="s">
        <v>364</v>
      </c>
      <c r="D224" s="17">
        <v>5.03</v>
      </c>
      <c r="E224" s="17"/>
      <c r="F224" s="6"/>
      <c r="G224" s="93">
        <f>SUM('1:2'!G224)</f>
        <v>0</v>
      </c>
      <c r="H224" s="299">
        <f t="shared" si="34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2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25"/>
      <c r="AC224" s="54"/>
      <c r="AD224" s="30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63">
        <v>30700006</v>
      </c>
      <c r="B225" s="186" t="s">
        <v>424</v>
      </c>
      <c r="C225" s="183" t="s">
        <v>365</v>
      </c>
      <c r="D225" s="17">
        <v>5.03</v>
      </c>
      <c r="E225" s="17"/>
      <c r="F225" s="6"/>
      <c r="G225" s="93">
        <f>SUM('1:2'!G225)</f>
        <v>0</v>
      </c>
      <c r="H225" s="299">
        <f t="shared" si="34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2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25"/>
      <c r="AC225" s="54"/>
      <c r="AD225" s="30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63">
        <v>30700008</v>
      </c>
      <c r="B226" s="186" t="s">
        <v>424</v>
      </c>
      <c r="C226" s="183" t="s">
        <v>366</v>
      </c>
      <c r="D226" s="17">
        <v>5.03</v>
      </c>
      <c r="E226" s="17"/>
      <c r="F226" s="6"/>
      <c r="G226" s="93">
        <f>SUM('1:2'!G226)</f>
        <v>0</v>
      </c>
      <c r="H226" s="299">
        <f t="shared" si="34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2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25"/>
      <c r="AC226" s="54"/>
      <c r="AD226" s="30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63">
        <v>30700009</v>
      </c>
      <c r="B227" s="186" t="s">
        <v>424</v>
      </c>
      <c r="C227" s="183" t="s">
        <v>367</v>
      </c>
      <c r="D227" s="17">
        <v>5.03</v>
      </c>
      <c r="E227" s="17"/>
      <c r="F227" s="6"/>
      <c r="G227" s="93">
        <f>SUM('1:2'!G227)</f>
        <v>0</v>
      </c>
      <c r="H227" s="299">
        <f t="shared" si="34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2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25"/>
      <c r="AC227" s="54"/>
      <c r="AD227" s="30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6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299">
        <f t="shared" si="34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2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73"/>
      <c r="AC228" s="54"/>
      <c r="AD228" s="30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6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299">
        <f t="shared" si="34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2">
        <f t="shared" si="38"/>
        <v>0</v>
      </c>
      <c r="W229" s="33" t="str">
        <f t="shared" si="39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73"/>
      <c r="AC229" s="54"/>
      <c r="AD229" s="30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6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299">
        <f t="shared" si="34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2">
        <f t="shared" si="38"/>
        <v>0</v>
      </c>
      <c r="W230" s="33" t="str">
        <f t="shared" si="39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73"/>
      <c r="AC230" s="54"/>
      <c r="AD230" s="30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6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299">
        <f t="shared" si="34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2">
        <f t="shared" si="38"/>
        <v>0</v>
      </c>
      <c r="W231" s="33" t="str">
        <f t="shared" si="39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73"/>
      <c r="AC231" s="54"/>
      <c r="AD231" s="30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6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299">
        <f t="shared" si="34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2">
        <f t="shared" si="38"/>
        <v>0</v>
      </c>
      <c r="W232" s="33" t="str">
        <f t="shared" si="39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73"/>
      <c r="AC232" s="54"/>
      <c r="AD232" s="30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6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299">
        <f t="shared" si="34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2">
        <f t="shared" si="38"/>
        <v>0</v>
      </c>
      <c r="W233" s="33" t="str">
        <f t="shared" si="39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73"/>
      <c r="AC233" s="54"/>
      <c r="AD233" s="30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6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299">
        <f t="shared" si="34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2">
        <f t="shared" si="38"/>
        <v>0</v>
      </c>
      <c r="W234" s="33" t="str">
        <f t="shared" si="39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73"/>
      <c r="AC234" s="54"/>
      <c r="AD234" s="30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6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299">
        <f t="shared" si="34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2">
        <f t="shared" si="38"/>
        <v>0</v>
      </c>
      <c r="W235" s="33" t="str">
        <f t="shared" si="39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73"/>
      <c r="AC235" s="54"/>
      <c r="AD235" s="30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6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299">
        <f t="shared" si="34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2">
        <f t="shared" si="38"/>
        <v>0</v>
      </c>
      <c r="W236" s="33" t="str">
        <f t="shared" si="39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73"/>
      <c r="AC236" s="54"/>
      <c r="AD236" s="30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6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299">
        <f t="shared" si="34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2">
        <f t="shared" si="38"/>
        <v>0</v>
      </c>
      <c r="W237" s="33" t="str">
        <f t="shared" si="39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73"/>
      <c r="AC237" s="54"/>
      <c r="AD237" s="30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60">
        <v>30100043</v>
      </c>
      <c r="B238" s="188" t="s">
        <v>429</v>
      </c>
      <c r="C238" s="183" t="s">
        <v>428</v>
      </c>
      <c r="D238" s="17">
        <v>5.03</v>
      </c>
      <c r="E238" s="17"/>
      <c r="F238" s="6"/>
      <c r="G238" s="93">
        <f>SUM('1:2'!G238)</f>
        <v>0</v>
      </c>
      <c r="H238" s="299">
        <f t="shared" si="34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2"/>
      <c r="W238" s="33"/>
      <c r="X238" s="93"/>
      <c r="Y238" s="93"/>
      <c r="Z238" s="93"/>
      <c r="AA238" s="93"/>
      <c r="AB238" s="73"/>
      <c r="AC238" s="54"/>
      <c r="AD238" s="30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60">
        <v>30100064</v>
      </c>
      <c r="B239" s="188" t="s">
        <v>401</v>
      </c>
      <c r="C239" s="183" t="s">
        <v>399</v>
      </c>
      <c r="D239" s="17">
        <v>5</v>
      </c>
      <c r="E239" s="17"/>
      <c r="F239" s="6"/>
      <c r="G239" s="93">
        <f>SUM('1:2'!G239)</f>
        <v>0</v>
      </c>
      <c r="H239" s="299">
        <f t="shared" si="34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2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73"/>
      <c r="AC239" s="54"/>
      <c r="AD239" s="30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6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0</v>
      </c>
      <c r="H240" s="299">
        <f t="shared" si="34"/>
        <v>0</v>
      </c>
      <c r="I240" s="93">
        <f>SUM('1:2'!I240)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2">
        <f>SUM(X240:AA240)</f>
        <v>0</v>
      </c>
      <c r="W240" s="33" t="str">
        <f>IF(ISERROR(V240/G240),"",V240/G240)</f>
        <v/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73"/>
      <c r="AC240" s="54"/>
      <c r="AD240" s="30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6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299">
        <f t="shared" si="34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2">
        <f>SUM(X241:AA241)</f>
        <v>0</v>
      </c>
      <c r="W241" s="33" t="str">
        <f>IF(ISERROR(V241/G241),"",V241/G241)</f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73"/>
      <c r="AC241" s="54"/>
      <c r="AD241" s="30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60"/>
      <c r="B242" s="188" t="s">
        <v>360</v>
      </c>
      <c r="C242" s="183" t="s">
        <v>361</v>
      </c>
      <c r="D242" s="17"/>
      <c r="E242" s="17"/>
      <c r="F242" s="6"/>
      <c r="G242" s="93">
        <f>SUM('1:2'!G242)</f>
        <v>0</v>
      </c>
      <c r="H242" s="299">
        <f t="shared" si="34"/>
        <v>0</v>
      </c>
      <c r="I242" s="93">
        <f>SUM('1:2'!I242)</f>
        <v>0</v>
      </c>
      <c r="J242" s="31"/>
      <c r="K242" s="35"/>
      <c r="L242" s="87"/>
      <c r="M242" s="36">
        <f t="shared" si="40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2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73"/>
      <c r="AC242" s="54"/>
      <c r="AD242" s="30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6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299">
        <f t="shared" si="34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2">
        <f>SUM(X243:AA243)</f>
        <v>0</v>
      </c>
      <c r="W243" s="33" t="str">
        <f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73"/>
      <c r="AC243" s="54"/>
      <c r="AD243" s="30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6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299">
        <f t="shared" si="34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2">
        <f>SUM(X244:AA244)</f>
        <v>0</v>
      </c>
      <c r="W244" s="33" t="str">
        <f>IF(ISERROR(V244/G244),"",V244/G244)</f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73"/>
      <c r="AC244" s="54"/>
      <c r="AD244" s="30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6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299">
        <f t="shared" si="34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2">
        <f>SUM(X245:AA245)</f>
        <v>0</v>
      </c>
      <c r="W245" s="33" t="str">
        <f>IF(ISERROR(V245/G245),"",V245/G245)</f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73"/>
      <c r="AC245" s="54"/>
      <c r="AD245" s="30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6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299">
        <f t="shared" si="34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2">
        <f>SUM(X246:AA246)</f>
        <v>0</v>
      </c>
      <c r="W246" s="33" t="str">
        <f>IF(ISERROR(V246/G246),"",V246/G246)</f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73"/>
      <c r="AC246" s="54"/>
      <c r="AD246" s="30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62">
        <v>30600013</v>
      </c>
      <c r="B247" s="193" t="s">
        <v>377</v>
      </c>
      <c r="C247" s="183" t="s">
        <v>374</v>
      </c>
      <c r="D247" s="17"/>
      <c r="E247" s="17"/>
      <c r="F247" s="6"/>
      <c r="G247" s="93">
        <f>SUM('1:2'!G247)</f>
        <v>0</v>
      </c>
      <c r="H247" s="299">
        <f t="shared" si="34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2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73"/>
      <c r="AC247" s="54"/>
      <c r="AD247" s="30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62">
        <v>30600014</v>
      </c>
      <c r="B248" s="193" t="s">
        <v>377</v>
      </c>
      <c r="C248" s="183" t="s">
        <v>369</v>
      </c>
      <c r="D248" s="17"/>
      <c r="E248" s="17"/>
      <c r="F248" s="6"/>
      <c r="G248" s="93">
        <f>SUM('1:2'!G248)</f>
        <v>0</v>
      </c>
      <c r="H248" s="299">
        <f t="shared" si="34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2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73"/>
      <c r="AC248" s="54"/>
      <c r="AD248" s="30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62">
        <v>30600012</v>
      </c>
      <c r="B249" s="193" t="s">
        <v>377</v>
      </c>
      <c r="C249" s="183" t="s">
        <v>370</v>
      </c>
      <c r="D249" s="17"/>
      <c r="E249" s="17"/>
      <c r="F249" s="6"/>
      <c r="G249" s="93">
        <f>SUM('1:2'!G249)</f>
        <v>0</v>
      </c>
      <c r="H249" s="299">
        <f t="shared" si="34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2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73"/>
      <c r="AC249" s="54"/>
      <c r="AD249" s="30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62">
        <v>30600011</v>
      </c>
      <c r="B250" s="193" t="s">
        <v>377</v>
      </c>
      <c r="C250" s="183" t="s">
        <v>371</v>
      </c>
      <c r="D250" s="17"/>
      <c r="E250" s="17"/>
      <c r="F250" s="6"/>
      <c r="G250" s="93">
        <f>SUM('1:2'!G250)</f>
        <v>0</v>
      </c>
      <c r="H250" s="299">
        <f t="shared" si="34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2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73"/>
      <c r="AC250" s="54"/>
      <c r="AD250" s="30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62">
        <v>30300002</v>
      </c>
      <c r="B251" s="193" t="s">
        <v>407</v>
      </c>
      <c r="C251" s="183" t="s">
        <v>408</v>
      </c>
      <c r="D251" s="17"/>
      <c r="E251" s="17"/>
      <c r="F251" s="6"/>
      <c r="G251" s="93">
        <f>SUM('1:2'!G251)</f>
        <v>0</v>
      </c>
      <c r="H251" s="299">
        <f t="shared" si="34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2"/>
      <c r="W251" s="33"/>
      <c r="X251" s="93"/>
      <c r="Y251" s="93"/>
      <c r="Z251" s="93"/>
      <c r="AA251" s="93"/>
      <c r="AB251" s="73"/>
      <c r="AC251" s="54"/>
      <c r="AD251" s="30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62">
        <v>30300001</v>
      </c>
      <c r="B252" s="193" t="s">
        <v>407</v>
      </c>
      <c r="C252" s="183" t="s">
        <v>409</v>
      </c>
      <c r="D252" s="17"/>
      <c r="E252" s="17"/>
      <c r="F252" s="6"/>
      <c r="G252" s="93">
        <f>SUM('1:2'!G252)</f>
        <v>0</v>
      </c>
      <c r="H252" s="299">
        <f t="shared" si="34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2"/>
      <c r="W252" s="33"/>
      <c r="X252" s="93"/>
      <c r="Y252" s="93"/>
      <c r="Z252" s="93"/>
      <c r="AA252" s="93"/>
      <c r="AB252" s="73"/>
      <c r="AC252" s="54"/>
      <c r="AD252" s="30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62">
        <v>30300003</v>
      </c>
      <c r="B253" s="193" t="s">
        <v>407</v>
      </c>
      <c r="C253" s="183" t="s">
        <v>411</v>
      </c>
      <c r="D253" s="17"/>
      <c r="E253" s="17"/>
      <c r="F253" s="6"/>
      <c r="G253" s="93">
        <f>SUM('1:2'!G253)</f>
        <v>0</v>
      </c>
      <c r="H253" s="299">
        <f t="shared" si="34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2"/>
      <c r="W253" s="33"/>
      <c r="X253" s="93"/>
      <c r="Y253" s="93"/>
      <c r="Z253" s="93"/>
      <c r="AA253" s="93"/>
      <c r="AB253" s="73"/>
      <c r="AC253" s="54"/>
      <c r="AD253" s="30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62">
        <v>30300005</v>
      </c>
      <c r="B254" s="185" t="s">
        <v>363</v>
      </c>
      <c r="C254" s="16" t="s">
        <v>349</v>
      </c>
      <c r="D254" s="17"/>
      <c r="E254" s="17"/>
      <c r="F254" s="6"/>
      <c r="G254" s="93">
        <f>SUM('1:2'!G254)</f>
        <v>0</v>
      </c>
      <c r="H254" s="299">
        <f t="shared" si="34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2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73"/>
      <c r="AC254" s="54"/>
      <c r="AD254" s="30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62">
        <v>30300004</v>
      </c>
      <c r="B255" s="185" t="s">
        <v>363</v>
      </c>
      <c r="C255" s="16" t="s">
        <v>350</v>
      </c>
      <c r="D255" s="17"/>
      <c r="E255" s="17"/>
      <c r="F255" s="6"/>
      <c r="G255" s="93">
        <f>SUM('1:2'!G255)</f>
        <v>0</v>
      </c>
      <c r="H255" s="299">
        <f t="shared" si="34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2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73"/>
      <c r="AC255" s="54"/>
      <c r="AD255" s="30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62">
        <v>30300006</v>
      </c>
      <c r="B256" s="185" t="s">
        <v>363</v>
      </c>
      <c r="C256" s="16" t="s">
        <v>351</v>
      </c>
      <c r="D256" s="17"/>
      <c r="E256" s="17"/>
      <c r="F256" s="6"/>
      <c r="G256" s="93">
        <f>SUM('1:2'!G256)</f>
        <v>0</v>
      </c>
      <c r="H256" s="299">
        <f t="shared" si="34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2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73"/>
      <c r="AC256" s="54"/>
      <c r="AD256" s="306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499" t="s">
        <v>86</v>
      </c>
      <c r="B257" s="499"/>
      <c r="C257" s="302" t="s">
        <v>71</v>
      </c>
      <c r="D257" s="20"/>
      <c r="E257" s="20"/>
      <c r="F257" s="32"/>
      <c r="G257" s="94">
        <f>SUM(G200:G256)</f>
        <v>683</v>
      </c>
      <c r="H257" s="30">
        <f>SUM(H200:H256)</f>
        <v>3469.64</v>
      </c>
      <c r="I257" s="30">
        <f>SUM(I200:I256)</f>
        <v>19</v>
      </c>
      <c r="J257" s="31">
        <f t="array" ref="J257">IF(ISERROR(G257/I257),"",G257/I257)</f>
        <v>35.94736842105263</v>
      </c>
      <c r="K257" s="30">
        <f>SUM(K200:K256)</f>
        <v>32.523809523809526</v>
      </c>
      <c r="L257" s="98"/>
      <c r="M257" s="89">
        <f t="shared" ref="M257:V257" si="41">SUM(M200:M256)</f>
        <v>-13.523809523809526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202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6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299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2">
        <f t="shared" ref="V258:V264" si="45">SUM(X258:AA258)</f>
        <v>0</v>
      </c>
      <c r="W258" s="33" t="str">
        <f t="shared" si="42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73"/>
      <c r="AC258" s="54"/>
      <c r="AD258" s="30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299">
        <f t="shared" ref="H259:H291" si="46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2">
        <f t="shared" si="45"/>
        <v>0</v>
      </c>
      <c r="W259" s="33" t="str">
        <f t="shared" si="42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73"/>
      <c r="AC259" s="54"/>
      <c r="AD259" s="30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299">
        <f t="shared" si="46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2">
        <f t="shared" si="45"/>
        <v>0</v>
      </c>
      <c r="W260" s="33" t="str">
        <f t="shared" si="42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73"/>
      <c r="AC260" s="54"/>
      <c r="AD260" s="30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9">
        <v>30400014</v>
      </c>
      <c r="B261" s="211" t="s">
        <v>507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299">
        <f t="shared" si="46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2">
        <f t="shared" si="45"/>
        <v>0</v>
      </c>
      <c r="W261" s="33" t="str">
        <f t="shared" si="42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73"/>
      <c r="AC261" s="54"/>
      <c r="AD261" s="30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9">
        <v>30400013</v>
      </c>
      <c r="B262" s="211" t="s">
        <v>468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299">
        <f t="shared" si="46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2">
        <f t="shared" si="45"/>
        <v>0</v>
      </c>
      <c r="W262" s="33" t="str">
        <f t="shared" si="42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73"/>
      <c r="AC262" s="54"/>
      <c r="AD262" s="30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9">
        <v>30400016</v>
      </c>
      <c r="B263" s="211" t="s">
        <v>507</v>
      </c>
      <c r="C263" s="16" t="s">
        <v>60</v>
      </c>
      <c r="D263" s="17">
        <v>5.03</v>
      </c>
      <c r="E263" s="17"/>
      <c r="F263" s="6"/>
      <c r="G263" s="93">
        <f>SUM('1:2'!G263)</f>
        <v>0</v>
      </c>
      <c r="H263" s="299">
        <f t="shared" si="46"/>
        <v>0</v>
      </c>
      <c r="I263" s="93">
        <f>SUM('1:2'!I263)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2">
        <f t="shared" si="45"/>
        <v>0</v>
      </c>
      <c r="W263" s="33" t="str">
        <f t="shared" si="42"/>
        <v/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73"/>
      <c r="AC263" s="54"/>
      <c r="AD263" s="30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9">
        <v>30400017</v>
      </c>
      <c r="B264" s="211" t="s">
        <v>507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299">
        <f t="shared" si="46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2">
        <f t="shared" si="45"/>
        <v>0</v>
      </c>
      <c r="W264" s="33" t="str">
        <f t="shared" si="42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73"/>
      <c r="AC264" s="54"/>
      <c r="AD264" s="306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9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SUM('1:2'!G265)</f>
        <v>0</v>
      </c>
      <c r="H265" s="299">
        <f t="shared" si="46"/>
        <v>0</v>
      </c>
      <c r="I265" s="93">
        <f>SUM('1:2'!I265)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3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6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299">
        <f t="shared" si="46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3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6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299">
        <f t="shared" si="46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3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6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299">
        <f t="shared" si="46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3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64">
        <v>30600003</v>
      </c>
      <c r="B269" s="65" t="s">
        <v>162</v>
      </c>
      <c r="C269" s="191" t="s">
        <v>89</v>
      </c>
      <c r="D269" s="17">
        <v>5.03</v>
      </c>
      <c r="E269" s="17"/>
      <c r="F269" s="6"/>
      <c r="G269" s="93">
        <f>SUM('1:2'!G269)</f>
        <v>0</v>
      </c>
      <c r="H269" s="299">
        <f t="shared" si="46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3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6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299">
        <f t="shared" si="46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2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73"/>
      <c r="AC270" s="54"/>
      <c r="AD270" s="30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6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299">
        <f t="shared" si="46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2">
        <f t="shared" si="49"/>
        <v>0</v>
      </c>
      <c r="W271" s="33" t="str">
        <f t="shared" si="50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73"/>
      <c r="AC271" s="54"/>
      <c r="AD271" s="30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6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299">
        <f t="shared" si="46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2">
        <f t="shared" si="49"/>
        <v>0</v>
      </c>
      <c r="W272" s="33" t="str">
        <f t="shared" si="50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73"/>
      <c r="AC272" s="54"/>
      <c r="AD272" s="30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6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299">
        <f t="shared" si="46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2">
        <f t="shared" si="49"/>
        <v>0</v>
      </c>
      <c r="W273" s="33" t="str">
        <f t="shared" si="50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73"/>
      <c r="AC273" s="54"/>
      <c r="AD273" s="30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6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299">
        <f t="shared" si="46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2">
        <f t="shared" si="49"/>
        <v>0</v>
      </c>
      <c r="W274" s="33" t="str">
        <f t="shared" si="50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73"/>
      <c r="AC274" s="54"/>
      <c r="AD274" s="30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6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299">
        <f t="shared" si="46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2">
        <f t="shared" si="49"/>
        <v>0</v>
      </c>
      <c r="W275" s="33" t="str">
        <f t="shared" si="50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73"/>
      <c r="AC275" s="54"/>
      <c r="AD275" s="30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6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299">
        <f t="shared" si="46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2">
        <f t="shared" si="49"/>
        <v>0</v>
      </c>
      <c r="W276" s="33" t="str">
        <f t="shared" si="50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73"/>
      <c r="AC276" s="54"/>
      <c r="AD276" s="30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6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299">
        <f t="shared" si="46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2">
        <f t="shared" si="49"/>
        <v>0</v>
      </c>
      <c r="W277" s="33" t="str">
        <f t="shared" si="50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73"/>
      <c r="AC277" s="54"/>
      <c r="AD277" s="30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9">
        <v>30400026</v>
      </c>
      <c r="B278" s="186" t="s">
        <v>394</v>
      </c>
      <c r="C278" s="183" t="s">
        <v>396</v>
      </c>
      <c r="D278" s="17">
        <v>5</v>
      </c>
      <c r="E278" s="17"/>
      <c r="F278" s="6"/>
      <c r="G278" s="93">
        <f>SUM('1:2'!G278)</f>
        <v>0</v>
      </c>
      <c r="H278" s="299">
        <f t="shared" si="46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2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73"/>
      <c r="AC278" s="54"/>
      <c r="AD278" s="30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9">
        <v>30400028</v>
      </c>
      <c r="B279" s="186" t="s">
        <v>393</v>
      </c>
      <c r="C279" s="183" t="s">
        <v>403</v>
      </c>
      <c r="D279" s="17">
        <v>5</v>
      </c>
      <c r="E279" s="17"/>
      <c r="F279" s="6"/>
      <c r="G279" s="93">
        <f>SUM('1:2'!G279)</f>
        <v>0</v>
      </c>
      <c r="H279" s="299">
        <f t="shared" si="46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2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73"/>
      <c r="AC279" s="54"/>
      <c r="AD279" s="30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9">
        <v>30400027</v>
      </c>
      <c r="B280" s="186" t="s">
        <v>404</v>
      </c>
      <c r="C280" s="183" t="s">
        <v>406</v>
      </c>
      <c r="D280" s="17">
        <v>5</v>
      </c>
      <c r="E280" s="17"/>
      <c r="F280" s="6"/>
      <c r="G280" s="93">
        <f>SUM('1:2'!G280)</f>
        <v>0</v>
      </c>
      <c r="H280" s="299">
        <f t="shared" si="46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2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73"/>
      <c r="AC280" s="54"/>
      <c r="AD280" s="30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9"/>
      <c r="B281" s="61" t="s">
        <v>352</v>
      </c>
      <c r="C281" s="183" t="s">
        <v>372</v>
      </c>
      <c r="D281" s="17">
        <v>5</v>
      </c>
      <c r="E281" s="17"/>
      <c r="F281" s="6"/>
      <c r="G281" s="93">
        <f>SUM('1:2'!G281)</f>
        <v>0</v>
      </c>
      <c r="H281" s="299">
        <f t="shared" si="46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2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73"/>
      <c r="AC281" s="54"/>
      <c r="AD281" s="30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9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SUM('1:2'!G282)</f>
        <v>0</v>
      </c>
      <c r="H282" s="299">
        <f t="shared" si="46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2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73"/>
      <c r="AC282" s="54"/>
      <c r="AD282" s="30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9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SUM('1:2'!G283)</f>
        <v>0</v>
      </c>
      <c r="H283" s="299">
        <f t="shared" si="46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2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73"/>
      <c r="AC283" s="54"/>
      <c r="AD283" s="30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9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299">
        <f t="shared" si="46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2">
        <f>SUM(X284:AA284)</f>
        <v>0</v>
      </c>
      <c r="W284" s="33" t="str">
        <f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73"/>
      <c r="AC284" s="54"/>
      <c r="AD284" s="30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9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299">
        <f t="shared" si="46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2">
        <f>SUM(X285:AA285)</f>
        <v>0</v>
      </c>
      <c r="W285" s="33" t="str">
        <f>IF(ISERROR(V285/G285),"",V285/G285)</f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73"/>
      <c r="AC285" s="54"/>
      <c r="AD285" s="30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9">
        <v>30400004</v>
      </c>
      <c r="B286" s="211" t="s">
        <v>419</v>
      </c>
      <c r="C286" s="183" t="s">
        <v>420</v>
      </c>
      <c r="D286" s="17"/>
      <c r="E286" s="17"/>
      <c r="F286" s="6"/>
      <c r="G286" s="93">
        <f>SUM('1:2'!G286)</f>
        <v>0</v>
      </c>
      <c r="H286" s="299">
        <f t="shared" si="46"/>
        <v>0</v>
      </c>
      <c r="I286" s="93">
        <f>SUM('1:2'!I286)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2"/>
      <c r="W286" s="33"/>
      <c r="X286" s="93"/>
      <c r="Y286" s="93"/>
      <c r="Z286" s="93"/>
      <c r="AA286" s="93"/>
      <c r="AB286" s="73"/>
      <c r="AC286" s="54"/>
      <c r="AD286" s="30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9">
        <v>30400003</v>
      </c>
      <c r="B287" s="211" t="s">
        <v>419</v>
      </c>
      <c r="C287" s="183" t="s">
        <v>421</v>
      </c>
      <c r="D287" s="17"/>
      <c r="E287" s="17"/>
      <c r="F287" s="6"/>
      <c r="G287" s="93">
        <f>SUM('1:2'!G287)</f>
        <v>0</v>
      </c>
      <c r="H287" s="299">
        <f t="shared" si="46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2"/>
      <c r="W287" s="33"/>
      <c r="X287" s="93"/>
      <c r="Y287" s="93"/>
      <c r="Z287" s="93"/>
      <c r="AA287" s="93"/>
      <c r="AB287" s="73"/>
      <c r="AC287" s="54"/>
      <c r="AD287" s="30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9">
        <v>30400005</v>
      </c>
      <c r="B288" s="211" t="s">
        <v>419</v>
      </c>
      <c r="C288" s="183" t="s">
        <v>422</v>
      </c>
      <c r="D288" s="17"/>
      <c r="E288" s="17"/>
      <c r="F288" s="6"/>
      <c r="G288" s="93">
        <f>SUM('1:2'!G288)</f>
        <v>0</v>
      </c>
      <c r="H288" s="299">
        <f t="shared" si="46"/>
        <v>0</v>
      </c>
      <c r="I288" s="93">
        <f>SUM('1:2'!I288)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2"/>
      <c r="W288" s="33"/>
      <c r="X288" s="93"/>
      <c r="Y288" s="93"/>
      <c r="Z288" s="93"/>
      <c r="AA288" s="93"/>
      <c r="AB288" s="73"/>
      <c r="AC288" s="54"/>
      <c r="AD288" s="30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299">
        <f t="shared" si="46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2">
        <f>SUM(X289:AA289)</f>
        <v>0</v>
      </c>
      <c r="W289" s="33" t="str">
        <f t="shared" ref="W289:W313" si="51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73"/>
      <c r="AC289" s="54"/>
      <c r="AD289" s="30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299">
        <f t="shared" si="46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2">
        <f>SUM(X290:AA290)</f>
        <v>0</v>
      </c>
      <c r="W290" s="33" t="str">
        <f t="shared" si="51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73"/>
      <c r="AC290" s="54"/>
      <c r="AD290" s="30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299">
        <f t="shared" si="46"/>
        <v>0</v>
      </c>
      <c r="I291" s="93">
        <f>SUM('1:2'!I291)</f>
        <v>0</v>
      </c>
      <c r="J291" s="31" t="str">
        <f t="array" ref="J291">IF(ISERROR(G291/I291),"",G291/I291)</f>
        <v/>
      </c>
      <c r="K291" s="299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2">
        <f>SUM(X291:AA291)</f>
        <v>0</v>
      </c>
      <c r="W291" s="33" t="str">
        <f t="shared" si="51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73"/>
      <c r="AC291" s="54"/>
      <c r="AD291" s="306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500" t="s">
        <v>92</v>
      </c>
      <c r="B292" s="501"/>
      <c r="C292" s="302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202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6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299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2">
        <f t="shared" ref="V293:V307" si="55">SUM(X293:AA293)</f>
        <v>0</v>
      </c>
      <c r="W293" s="33" t="str">
        <f t="shared" si="51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73"/>
      <c r="AC293" s="54"/>
      <c r="AD293" s="30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299">
        <f t="shared" ref="H294:H307" si="56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2">
        <f t="shared" si="55"/>
        <v>0</v>
      </c>
      <c r="W294" s="33" t="str">
        <f t="shared" si="51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73"/>
      <c r="AC294" s="54"/>
      <c r="AD294" s="30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95</v>
      </c>
      <c r="H295" s="299">
        <f t="shared" si="56"/>
        <v>478.8</v>
      </c>
      <c r="I295" s="93">
        <f>SUM('1:2'!I295)</f>
        <v>3</v>
      </c>
      <c r="J295" s="31">
        <f t="array" ref="J295">IF(ISERROR(G295/I295),"",G295/I295)</f>
        <v>31.666666666666668</v>
      </c>
      <c r="K295" s="35">
        <f t="array" ref="K295">IF(ISERROR(G295/L295),"",G295/L295)</f>
        <v>4.75</v>
      </c>
      <c r="L295" s="87">
        <v>20</v>
      </c>
      <c r="M295" s="36">
        <f t="shared" si="53"/>
        <v>-1.75</v>
      </c>
      <c r="N295" s="31">
        <f t="shared" si="54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2">
        <f t="shared" si="55"/>
        <v>0</v>
      </c>
      <c r="W295" s="33">
        <f t="shared" si="51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73"/>
      <c r="AC295" s="54"/>
      <c r="AD295" s="30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299">
        <f t="shared" si="56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2">
        <f t="shared" si="55"/>
        <v>0</v>
      </c>
      <c r="W296" s="33" t="str">
        <f t="shared" si="51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73"/>
      <c r="AC296" s="54"/>
      <c r="AD296" s="30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9">
        <v>30100054</v>
      </c>
      <c r="B297" s="63" t="s">
        <v>95</v>
      </c>
      <c r="C297" s="300" t="s">
        <v>72</v>
      </c>
      <c r="D297" s="17">
        <v>5.03</v>
      </c>
      <c r="E297" s="17"/>
      <c r="F297" s="6"/>
      <c r="G297" s="93">
        <f>SUM('1:2'!G297)</f>
        <v>0</v>
      </c>
      <c r="H297" s="299">
        <f t="shared" si="56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2">
        <f t="shared" si="55"/>
        <v>0</v>
      </c>
      <c r="W297" s="33" t="str">
        <f t="shared" si="51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73"/>
      <c r="AC297" s="54"/>
      <c r="AD297" s="30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299">
        <f t="shared" si="56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2">
        <f t="shared" si="55"/>
        <v>0</v>
      </c>
      <c r="W298" s="33" t="str">
        <f t="shared" si="51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73"/>
      <c r="AC298" s="54"/>
      <c r="AD298" s="30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299">
        <f t="shared" si="56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2">
        <f t="shared" si="55"/>
        <v>0</v>
      </c>
      <c r="W299" s="33" t="str">
        <f t="shared" si="51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73"/>
      <c r="AC299" s="54"/>
      <c r="AD299" s="30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9"/>
      <c r="B300" s="63" t="s">
        <v>95</v>
      </c>
      <c r="C300" s="300" t="s">
        <v>96</v>
      </c>
      <c r="D300" s="17">
        <v>5.03</v>
      </c>
      <c r="E300" s="17"/>
      <c r="F300" s="6"/>
      <c r="G300" s="93">
        <f>SUM('1:2'!G300)</f>
        <v>0</v>
      </c>
      <c r="H300" s="299">
        <f t="shared" si="56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2">
        <f t="shared" si="55"/>
        <v>0</v>
      </c>
      <c r="W300" s="33" t="str">
        <f t="shared" si="51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73"/>
      <c r="AC300" s="54"/>
      <c r="AD300" s="30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9">
        <v>30101067</v>
      </c>
      <c r="B301" s="63" t="s">
        <v>97</v>
      </c>
      <c r="C301" s="300" t="s">
        <v>82</v>
      </c>
      <c r="D301" s="17">
        <v>5.03</v>
      </c>
      <c r="E301" s="17"/>
      <c r="F301" s="6"/>
      <c r="G301" s="93">
        <f>SUM('1:2'!G301)</f>
        <v>0</v>
      </c>
      <c r="H301" s="299">
        <f t="shared" si="56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2">
        <f t="shared" si="55"/>
        <v>0</v>
      </c>
      <c r="W301" s="33" t="str">
        <f t="shared" si="51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73"/>
      <c r="AC301" s="54"/>
      <c r="AD301" s="30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9">
        <v>30101068</v>
      </c>
      <c r="B302" s="63" t="s">
        <v>97</v>
      </c>
      <c r="C302" s="300" t="s">
        <v>72</v>
      </c>
      <c r="D302" s="17">
        <v>5.03</v>
      </c>
      <c r="E302" s="17"/>
      <c r="F302" s="6"/>
      <c r="G302" s="93">
        <f>SUM('1:2'!G302)</f>
        <v>0</v>
      </c>
      <c r="H302" s="299">
        <f t="shared" si="56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2">
        <f t="shared" si="55"/>
        <v>0</v>
      </c>
      <c r="W302" s="33" t="str">
        <f t="shared" si="51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73"/>
      <c r="AC302" s="54"/>
      <c r="AD302" s="30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9">
        <v>30101069</v>
      </c>
      <c r="B303" s="63" t="s">
        <v>97</v>
      </c>
      <c r="C303" s="300" t="s">
        <v>60</v>
      </c>
      <c r="D303" s="17">
        <v>5.03</v>
      </c>
      <c r="E303" s="17"/>
      <c r="F303" s="6"/>
      <c r="G303" s="93">
        <f>SUM('1:2'!G303)</f>
        <v>0</v>
      </c>
      <c r="H303" s="299">
        <f t="shared" si="56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2">
        <f t="shared" si="55"/>
        <v>0</v>
      </c>
      <c r="W303" s="33" t="str">
        <f t="shared" si="51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73"/>
      <c r="AC303" s="54"/>
      <c r="AD303" s="30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9">
        <v>30101070</v>
      </c>
      <c r="B304" s="63" t="s">
        <v>97</v>
      </c>
      <c r="C304" s="300" t="s">
        <v>96</v>
      </c>
      <c r="D304" s="17">
        <v>5.03</v>
      </c>
      <c r="E304" s="17"/>
      <c r="F304" s="6"/>
      <c r="G304" s="93">
        <f>SUM('1:2'!G304)</f>
        <v>0</v>
      </c>
      <c r="H304" s="299">
        <f t="shared" si="56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2">
        <f t="shared" si="55"/>
        <v>0</v>
      </c>
      <c r="W304" s="33" t="str">
        <f t="shared" si="51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73"/>
      <c r="AC304" s="54"/>
      <c r="AD304" s="30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9">
        <v>30101071</v>
      </c>
      <c r="B305" s="63" t="s">
        <v>97</v>
      </c>
      <c r="C305" s="300" t="s">
        <v>73</v>
      </c>
      <c r="D305" s="17">
        <v>5.03</v>
      </c>
      <c r="E305" s="17"/>
      <c r="F305" s="6"/>
      <c r="G305" s="93">
        <f>SUM('1:2'!G305)</f>
        <v>0</v>
      </c>
      <c r="H305" s="299">
        <f t="shared" si="56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2">
        <f t="shared" si="55"/>
        <v>0</v>
      </c>
      <c r="W305" s="33" t="str">
        <f t="shared" si="51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73"/>
      <c r="AC305" s="54"/>
      <c r="AD305" s="30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6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0</v>
      </c>
      <c r="H306" s="299">
        <f t="shared" si="56"/>
        <v>0</v>
      </c>
      <c r="I306" s="93">
        <f>SUM('1:2'!I306)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2">
        <f t="shared" si="55"/>
        <v>0</v>
      </c>
      <c r="W306" s="33" t="str">
        <f t="shared" si="51"/>
        <v/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73"/>
      <c r="AC306" s="54"/>
      <c r="AD306" s="30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6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0</v>
      </c>
      <c r="H307" s="299">
        <f t="shared" si="56"/>
        <v>0</v>
      </c>
      <c r="I307" s="93">
        <f>SUM('1:2'!I307)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2">
        <f t="shared" si="55"/>
        <v>0</v>
      </c>
      <c r="W307" s="33" t="str">
        <f t="shared" si="51"/>
        <v/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73"/>
      <c r="AC307" s="54"/>
      <c r="AD307" s="306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500" t="s">
        <v>99</v>
      </c>
      <c r="B308" s="501"/>
      <c r="C308" s="302" t="s">
        <v>71</v>
      </c>
      <c r="D308" s="20"/>
      <c r="E308" s="20"/>
      <c r="F308" s="32"/>
      <c r="G308" s="99">
        <f>SUM(G293:G307)</f>
        <v>95</v>
      </c>
      <c r="H308" s="30">
        <f>SUM(H293:H307)</f>
        <v>478.8</v>
      </c>
      <c r="I308" s="30">
        <f>SUM(I293:I307)</f>
        <v>3</v>
      </c>
      <c r="J308" s="31">
        <f t="array" ref="J308">IF(ISERROR(G308/I308),"",G308/I308)</f>
        <v>31.666666666666668</v>
      </c>
      <c r="K308" s="30">
        <f>SUM(K293:K307)</f>
        <v>4.75</v>
      </c>
      <c r="L308" s="30"/>
      <c r="M308" s="89">
        <f t="shared" ref="M308:V308" si="57">SUM(M293:M307)</f>
        <v>-1.75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204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6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6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299">
        <f t="shared" ref="H309:H318" si="58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2">
        <f>SUM(X309:AA309)</f>
        <v>0</v>
      </c>
      <c r="W309" s="33" t="str">
        <f t="shared" si="51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73"/>
      <c r="AC309" s="54"/>
      <c r="AD309" s="30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6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299">
        <f t="shared" si="58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2">
        <f>SUM(X310:AA310)</f>
        <v>0</v>
      </c>
      <c r="W310" s="33" t="str">
        <f t="shared" si="51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73"/>
      <c r="AC310" s="54"/>
      <c r="AD310" s="30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6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299">
        <f t="shared" si="58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2">
        <f>SUM(X311:AA311)</f>
        <v>0</v>
      </c>
      <c r="W311" s="33" t="str">
        <f t="shared" si="51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73"/>
      <c r="AC311" s="54"/>
      <c r="AD311" s="30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6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299">
        <f t="shared" si="58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2">
        <f>SUM(X312:AA312)</f>
        <v>0</v>
      </c>
      <c r="W312" s="33" t="str">
        <f t="shared" si="51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73"/>
      <c r="AC312" s="54"/>
      <c r="AD312" s="30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6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299">
        <f t="shared" si="58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2">
        <f>SUM(X313:AA313)</f>
        <v>0</v>
      </c>
      <c r="W313" s="33" t="str">
        <f t="shared" si="51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73"/>
      <c r="AC313" s="54"/>
      <c r="AD313" s="30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60">
        <v>30400019</v>
      </c>
      <c r="B314" s="188" t="s">
        <v>437</v>
      </c>
      <c r="C314" s="183" t="s">
        <v>439</v>
      </c>
      <c r="D314" s="17">
        <v>5.03</v>
      </c>
      <c r="E314" s="17"/>
      <c r="F314" s="6"/>
      <c r="G314" s="93">
        <f>SUM('1:2'!G314)</f>
        <v>0</v>
      </c>
      <c r="H314" s="329">
        <f t="shared" si="58"/>
        <v>0</v>
      </c>
      <c r="I314" s="93">
        <f>SUM('1:2'!I314)</f>
        <v>0</v>
      </c>
      <c r="J314" s="31" t="str">
        <f t="array" ref="J314">IF(ISERROR(G314/I314),"",G314/I314)</f>
        <v/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2"/>
      <c r="W314" s="33"/>
      <c r="X314" s="93"/>
      <c r="Y314" s="93"/>
      <c r="Z314" s="93"/>
      <c r="AA314" s="93"/>
      <c r="AB314" s="73"/>
      <c r="AC314" s="54"/>
      <c r="AD314" s="306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60">
        <v>30400020</v>
      </c>
      <c r="B315" s="188" t="s">
        <v>436</v>
      </c>
      <c r="C315" s="183" t="s">
        <v>510</v>
      </c>
      <c r="D315" s="17">
        <v>5.03</v>
      </c>
      <c r="E315" s="17"/>
      <c r="F315" s="6"/>
      <c r="G315" s="93">
        <f>SUM('1:2'!G315)</f>
        <v>0</v>
      </c>
      <c r="H315" s="329">
        <f t="shared" si="58"/>
        <v>0</v>
      </c>
      <c r="I315" s="93">
        <f>SUM('1:2'!I315)</f>
        <v>0</v>
      </c>
      <c r="J315" s="31" t="str">
        <f t="array" ref="J315">IF(ISERROR(G315/I315),"",G315/I315)</f>
        <v/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2"/>
      <c r="W315" s="33"/>
      <c r="X315" s="93"/>
      <c r="Y315" s="93"/>
      <c r="Z315" s="93"/>
      <c r="AA315" s="93"/>
      <c r="AB315" s="73"/>
      <c r="AC315" s="54"/>
      <c r="AD315" s="330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60">
        <v>30400021</v>
      </c>
      <c r="B316" s="188" t="s">
        <v>436</v>
      </c>
      <c r="C316" s="183" t="s">
        <v>511</v>
      </c>
      <c r="D316" s="17">
        <v>5.03</v>
      </c>
      <c r="E316" s="17"/>
      <c r="F316" s="6"/>
      <c r="G316" s="93">
        <f>SUM('1:2'!G316)</f>
        <v>0</v>
      </c>
      <c r="H316" s="331">
        <f t="shared" si="58"/>
        <v>0</v>
      </c>
      <c r="I316" s="93">
        <f>SUM('1:2'!I316)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2"/>
      <c r="W316" s="33"/>
      <c r="X316" s="93"/>
      <c r="Y316" s="93"/>
      <c r="Z316" s="93"/>
      <c r="AA316" s="93"/>
      <c r="AB316" s="73"/>
      <c r="AC316" s="54"/>
      <c r="AD316" s="33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60">
        <v>30400018</v>
      </c>
      <c r="B317" s="188" t="s">
        <v>436</v>
      </c>
      <c r="C317" s="16" t="s">
        <v>55</v>
      </c>
      <c r="D317" s="17">
        <v>5.03</v>
      </c>
      <c r="E317" s="17"/>
      <c r="F317" s="6"/>
      <c r="G317" s="93">
        <f>SUM('1:2'!G317)</f>
        <v>0</v>
      </c>
      <c r="H317" s="356">
        <f t="shared" si="58"/>
        <v>0</v>
      </c>
      <c r="I317" s="93">
        <f>SUM('1:2'!I317)</f>
        <v>0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2"/>
      <c r="W317" s="33"/>
      <c r="X317" s="93"/>
      <c r="Y317" s="93"/>
      <c r="Z317" s="93"/>
      <c r="AA317" s="93"/>
      <c r="AB317" s="73"/>
      <c r="AC317" s="54"/>
      <c r="AD317" s="35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6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299">
        <f t="shared" si="58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2">
        <f>SUM(X318:AA318)</f>
        <v>0</v>
      </c>
      <c r="W318" s="33" t="str">
        <f t="shared" ref="W318:W323" si="59">IF(ISERROR(V318/G318),"",V318/G318)</f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73"/>
      <c r="AC318" s="54"/>
      <c r="AD318" s="30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500" t="s">
        <v>102</v>
      </c>
      <c r="B319" s="501"/>
      <c r="C319" s="302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2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6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9">
        <v>30700013</v>
      </c>
      <c r="B320" s="64" t="s">
        <v>103</v>
      </c>
      <c r="C320" s="295"/>
      <c r="D320" s="17">
        <v>3.65</v>
      </c>
      <c r="E320" s="17"/>
      <c r="F320" s="53"/>
      <c r="G320" s="93">
        <f>SUM('1:2'!G320)</f>
        <v>0</v>
      </c>
      <c r="H320" s="299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299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2">
        <f>SUM(X320:AA320)</f>
        <v>0</v>
      </c>
      <c r="W320" s="33" t="str">
        <f t="shared" si="59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73"/>
      <c r="AC320" s="54"/>
      <c r="AD320" s="30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9">
        <v>30700014</v>
      </c>
      <c r="B321" s="64" t="s">
        <v>0</v>
      </c>
      <c r="C321" s="295"/>
      <c r="D321" s="17">
        <v>6.58</v>
      </c>
      <c r="E321" s="17"/>
      <c r="F321" s="6"/>
      <c r="G321" s="93">
        <f>SUM('1:2'!G321)</f>
        <v>0</v>
      </c>
      <c r="H321" s="299">
        <f t="shared" ref="H321:H333" si="60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2">
        <f>SUM(X321:AA321)</f>
        <v>0</v>
      </c>
      <c r="W321" s="33" t="str">
        <f t="shared" si="59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73"/>
      <c r="AC321" s="54"/>
      <c r="AD321" s="30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9">
        <v>30700016</v>
      </c>
      <c r="B322" s="64" t="s">
        <v>1</v>
      </c>
      <c r="C322" s="295"/>
      <c r="D322" s="17">
        <v>7.8</v>
      </c>
      <c r="E322" s="17"/>
      <c r="F322" s="6"/>
      <c r="G322" s="93">
        <f>SUM('1:2'!G322)</f>
        <v>0</v>
      </c>
      <c r="H322" s="299">
        <f t="shared" si="60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2">
        <f>SUM(X322:AA322)</f>
        <v>0</v>
      </c>
      <c r="W322" s="33" t="str">
        <f t="shared" si="59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73"/>
      <c r="AC322" s="54"/>
      <c r="AD322" s="30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9">
        <v>30700017</v>
      </c>
      <c r="B323" s="64" t="s">
        <v>2</v>
      </c>
      <c r="C323" s="295"/>
      <c r="D323" s="17">
        <v>4.4000000000000004</v>
      </c>
      <c r="E323" s="17"/>
      <c r="F323" s="6"/>
      <c r="G323" s="93">
        <f>SUM('1:2'!G323)</f>
        <v>0</v>
      </c>
      <c r="H323" s="299">
        <f t="shared" si="60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2">
        <f>SUM(X323:AA323)</f>
        <v>0</v>
      </c>
      <c r="W323" s="33" t="str">
        <f t="shared" si="59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73"/>
      <c r="AC323" s="54"/>
      <c r="AD323" s="30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9">
        <v>30700001</v>
      </c>
      <c r="B324" s="187" t="s">
        <v>359</v>
      </c>
      <c r="C324" s="295"/>
      <c r="D324" s="17"/>
      <c r="E324" s="17"/>
      <c r="F324" s="6"/>
      <c r="G324" s="93">
        <f>SUM('1:2'!G324)</f>
        <v>0</v>
      </c>
      <c r="H324" s="299">
        <f t="shared" si="60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2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73"/>
      <c r="AC324" s="54"/>
      <c r="AD324" s="30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65"/>
      <c r="B325" s="66" t="s">
        <v>104</v>
      </c>
      <c r="C325" s="295" t="s">
        <v>53</v>
      </c>
      <c r="D325" s="17">
        <v>6.04</v>
      </c>
      <c r="E325" s="17"/>
      <c r="F325" s="6"/>
      <c r="G325" s="93">
        <f>SUM('1:2'!G325)</f>
        <v>0</v>
      </c>
      <c r="H325" s="299">
        <f t="shared" si="60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2">
        <f>SUM(X325:AA325)</f>
        <v>0</v>
      </c>
      <c r="W325" s="33" t="str">
        <f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73"/>
      <c r="AC325" s="54"/>
      <c r="AD325" s="30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65">
        <v>30700019</v>
      </c>
      <c r="B326" s="66" t="s">
        <v>104</v>
      </c>
      <c r="C326" s="295" t="s">
        <v>60</v>
      </c>
      <c r="D326" s="17">
        <v>6.04</v>
      </c>
      <c r="E326" s="17"/>
      <c r="F326" s="6"/>
      <c r="G326" s="93">
        <f>SUM('1:2'!G326)</f>
        <v>0</v>
      </c>
      <c r="H326" s="299">
        <f t="shared" si="60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2">
        <f>SUM(X326:AA326)</f>
        <v>0</v>
      </c>
      <c r="W326" s="33" t="str">
        <f>IF(ISERROR(V326/G326),"",V326/G326)</f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73"/>
      <c r="AC326" s="54"/>
      <c r="AD326" s="30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65">
        <v>30601015</v>
      </c>
      <c r="B327" s="248" t="s">
        <v>440</v>
      </c>
      <c r="C327" s="295" t="s">
        <v>53</v>
      </c>
      <c r="D327" s="17">
        <v>6</v>
      </c>
      <c r="E327" s="17"/>
      <c r="F327" s="6"/>
      <c r="G327" s="93">
        <f>SUM('1:2'!G327)</f>
        <v>0</v>
      </c>
      <c r="H327" s="299">
        <f t="shared" si="60"/>
        <v>0</v>
      </c>
      <c r="I327" s="93">
        <f>SUM('1:2'!I327)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2"/>
      <c r="W327" s="33"/>
      <c r="X327" s="93"/>
      <c r="Y327" s="93"/>
      <c r="Z327" s="93"/>
      <c r="AA327" s="93"/>
      <c r="AB327" s="73"/>
      <c r="AC327" s="54"/>
      <c r="AD327" s="30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65">
        <v>30101016</v>
      </c>
      <c r="B328" s="248" t="s">
        <v>440</v>
      </c>
      <c r="C328" s="295" t="s">
        <v>421</v>
      </c>
      <c r="D328" s="17">
        <v>6</v>
      </c>
      <c r="E328" s="17"/>
      <c r="F328" s="6"/>
      <c r="G328" s="93">
        <f>SUM('1:2'!G328)</f>
        <v>0</v>
      </c>
      <c r="H328" s="299">
        <f t="shared" si="60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2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73"/>
      <c r="AC328" s="54"/>
      <c r="AD328" s="30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9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2"/>
      <c r="W329" s="33"/>
      <c r="X329" s="93"/>
      <c r="Y329" s="93"/>
      <c r="Z329" s="93"/>
      <c r="AA329" s="93"/>
      <c r="AB329" s="73"/>
      <c r="AC329" s="54"/>
      <c r="AD329" s="30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299">
        <f t="shared" si="60"/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2">
        <f>SUM(X330:AA330)</f>
        <v>0</v>
      </c>
      <c r="W330" s="33" t="str">
        <f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73"/>
      <c r="AC330" s="54"/>
      <c r="AD330" s="30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9">
        <v>30700015</v>
      </c>
      <c r="B331" s="296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299">
        <f t="shared" si="60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2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73"/>
      <c r="AC331" s="54"/>
      <c r="AD331" s="30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9">
        <v>30700012</v>
      </c>
      <c r="B332" s="296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299">
        <f t="shared" si="60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2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73"/>
      <c r="AC332" s="54"/>
      <c r="AD332" s="306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9"/>
      <c r="B333" s="195" t="s">
        <v>435</v>
      </c>
      <c r="C333" s="16"/>
      <c r="D333" s="17">
        <v>4.5</v>
      </c>
      <c r="E333" s="17"/>
      <c r="F333" s="6"/>
      <c r="G333" s="93">
        <f>SUM('1:2'!G333)</f>
        <v>0</v>
      </c>
      <c r="H333" s="299">
        <f t="shared" si="60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2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73"/>
      <c r="AC333" s="54"/>
      <c r="AD333" s="306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500" t="s">
        <v>106</v>
      </c>
      <c r="B334" s="501"/>
      <c r="C334" s="302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202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511" t="s">
        <v>108</v>
      </c>
      <c r="B335" s="512"/>
      <c r="C335" s="512"/>
      <c r="D335" s="512"/>
      <c r="E335" s="512"/>
      <c r="F335" s="513"/>
      <c r="G335" s="189">
        <f>SUM(G199,G257,G292,G308,G319,G334)</f>
        <v>1738</v>
      </c>
      <c r="H335" s="189">
        <f>SUM(H199,H257,H292,H308,H319,H334)</f>
        <v>8781.2899999999991</v>
      </c>
      <c r="I335" s="189">
        <f>SUM(I199,I257,I292,I308,I319,I334)</f>
        <v>80</v>
      </c>
      <c r="J335" s="52">
        <f t="array" ref="J335">IF(ISERROR(G335/I335),"",G335/I335)</f>
        <v>21.725000000000001</v>
      </c>
      <c r="K335" s="189">
        <f>SUM(K199,K257,K292,K308,K319,K334)</f>
        <v>86.339598997493738</v>
      </c>
      <c r="L335" s="52">
        <f>IF(ISERROR(G335/K335),"",G335/K335)</f>
        <v>20.129813204836065</v>
      </c>
      <c r="M335" s="189">
        <f t="shared" ref="M335:AA335" si="62">SUM(M199,M257,M292,M308,M319,M334)</f>
        <v>-6.3395989974937343</v>
      </c>
      <c r="N335" s="189">
        <f t="shared" si="62"/>
        <v>0</v>
      </c>
      <c r="O335" s="189">
        <f t="shared" si="62"/>
        <v>0</v>
      </c>
      <c r="P335" s="189">
        <f t="shared" si="62"/>
        <v>0</v>
      </c>
      <c r="Q335" s="189">
        <f t="shared" si="62"/>
        <v>0</v>
      </c>
      <c r="R335" s="189">
        <f t="shared" si="62"/>
        <v>0</v>
      </c>
      <c r="S335" s="189">
        <f t="shared" si="62"/>
        <v>0</v>
      </c>
      <c r="T335" s="189">
        <f t="shared" si="62"/>
        <v>0</v>
      </c>
      <c r="U335" s="189">
        <f t="shared" si="62"/>
        <v>0</v>
      </c>
      <c r="V335" s="189">
        <f t="shared" si="62"/>
        <v>0</v>
      </c>
      <c r="W335" s="189">
        <f t="shared" si="62"/>
        <v>0</v>
      </c>
      <c r="X335" s="189">
        <f t="shared" si="62"/>
        <v>0</v>
      </c>
      <c r="Y335" s="189">
        <f t="shared" si="62"/>
        <v>0</v>
      </c>
      <c r="Z335" s="189">
        <f t="shared" si="62"/>
        <v>0</v>
      </c>
      <c r="AA335" s="189">
        <f t="shared" si="62"/>
        <v>0</v>
      </c>
      <c r="AB335" s="76"/>
      <c r="AC335" s="71"/>
      <c r="AD335" s="306"/>
      <c r="AE335" s="77"/>
      <c r="AF335" s="77"/>
      <c r="AG335" s="77"/>
      <c r="AH335" s="77"/>
      <c r="AI335" s="57"/>
      <c r="AJ335" s="57"/>
      <c r="AK335" s="57"/>
      <c r="AL335" s="528"/>
      <c r="AM335" s="528"/>
      <c r="AN335" s="528"/>
      <c r="AO335" s="528"/>
      <c r="AP335" s="528"/>
      <c r="AQ335" s="528"/>
      <c r="AR335" s="528"/>
      <c r="AS335" s="528"/>
      <c r="AT335" s="528"/>
      <c r="AU335" s="528"/>
      <c r="AV335" s="528"/>
      <c r="AW335" s="528"/>
      <c r="AX335" s="528"/>
      <c r="AY335" s="528"/>
      <c r="AZ335" s="528"/>
      <c r="BA335" s="528"/>
    </row>
    <row r="336" spans="1:53" ht="15.75" customHeight="1">
      <c r="A336" s="432" t="s">
        <v>497</v>
      </c>
      <c r="B336" s="297" t="s">
        <v>110</v>
      </c>
      <c r="C336" s="514" t="s">
        <v>111</v>
      </c>
      <c r="D336" s="514"/>
      <c r="E336" s="493" t="s">
        <v>112</v>
      </c>
      <c r="F336" s="493"/>
      <c r="G336" s="504" t="s">
        <v>113</v>
      </c>
      <c r="H336" s="504"/>
      <c r="I336" s="493" t="s">
        <v>114</v>
      </c>
      <c r="J336" s="493"/>
      <c r="K336" s="493" t="s">
        <v>36</v>
      </c>
      <c r="L336" s="493"/>
      <c r="M336" s="493" t="s">
        <v>115</v>
      </c>
      <c r="N336" s="493"/>
      <c r="O336" s="493" t="s">
        <v>116</v>
      </c>
      <c r="P336" s="504" t="s">
        <v>117</v>
      </c>
      <c r="Q336" s="504"/>
      <c r="R336" s="504" t="s">
        <v>36</v>
      </c>
      <c r="S336" s="504"/>
      <c r="T336" s="504" t="s">
        <v>118</v>
      </c>
      <c r="U336" s="504"/>
      <c r="V336" s="504" t="s">
        <v>119</v>
      </c>
      <c r="W336" s="504"/>
      <c r="X336" s="504" t="s">
        <v>36</v>
      </c>
      <c r="Y336" s="504"/>
      <c r="Z336" s="504" t="s">
        <v>118</v>
      </c>
      <c r="AA336" s="504"/>
      <c r="AB336" s="12"/>
      <c r="AC336" s="12"/>
      <c r="AD336" s="12"/>
      <c r="AE336" s="3"/>
      <c r="AF336" s="3"/>
      <c r="AG336" s="3"/>
      <c r="AH336" s="30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433"/>
      <c r="B337" s="297" t="s">
        <v>120</v>
      </c>
      <c r="C337" s="515">
        <f>SUM('1:2'!C337)</f>
        <v>2</v>
      </c>
      <c r="D337" s="516"/>
      <c r="E337" s="517">
        <f>D337*11</f>
        <v>0</v>
      </c>
      <c r="F337" s="517"/>
      <c r="G337" s="515">
        <f>SUM('1:2'!G337)</f>
        <v>2</v>
      </c>
      <c r="H337" s="516"/>
      <c r="I337" s="493">
        <f>G337*11</f>
        <v>22</v>
      </c>
      <c r="J337" s="493"/>
      <c r="K337" s="493">
        <f>E337-I337</f>
        <v>-22</v>
      </c>
      <c r="L337" s="493"/>
      <c r="M337" s="518" t="str">
        <f>IF(ISERROR(K337/E337),"",K337/E337)</f>
        <v/>
      </c>
      <c r="N337" s="518"/>
      <c r="O337" s="493"/>
      <c r="P337" s="504" t="s">
        <v>70</v>
      </c>
      <c r="Q337" s="504"/>
      <c r="R337" s="519">
        <f>SUM(O199:U199)</f>
        <v>0</v>
      </c>
      <c r="S337" s="519"/>
      <c r="T337" s="520" t="str">
        <f t="array" ref="T337">IF(ISERROR(R337/R344),"",R337/R344)</f>
        <v/>
      </c>
      <c r="U337" s="520"/>
      <c r="V337" s="504" t="s">
        <v>41</v>
      </c>
      <c r="W337" s="504"/>
      <c r="X337" s="529">
        <f>SUM(P198,P256,P291,P307,P318,P333)</f>
        <v>0</v>
      </c>
      <c r="Y337" s="530"/>
      <c r="Z337" s="520" t="str">
        <f t="array" ref="Z337">IF(ISERROR(X337/X344),"",X337/X344)</f>
        <v/>
      </c>
      <c r="AA337" s="520"/>
      <c r="AB337" s="12"/>
      <c r="AC337" s="22"/>
      <c r="AD337" s="22"/>
      <c r="AE337" s="3"/>
      <c r="AF337" s="3"/>
      <c r="AG337" s="3"/>
      <c r="AH337" s="30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33"/>
      <c r="B338" s="297" t="s">
        <v>121</v>
      </c>
      <c r="C338" s="515">
        <f>SUM('1:2'!C338)</f>
        <v>0</v>
      </c>
      <c r="D338" s="516"/>
      <c r="E338" s="517">
        <f>D338*11</f>
        <v>0</v>
      </c>
      <c r="F338" s="517"/>
      <c r="G338" s="515">
        <f>SUM('1:2'!G338)</f>
        <v>0</v>
      </c>
      <c r="H338" s="516"/>
      <c r="I338" s="493">
        <f>G338*11</f>
        <v>0</v>
      </c>
      <c r="J338" s="493"/>
      <c r="K338" s="493">
        <f>E338-I338</f>
        <v>0</v>
      </c>
      <c r="L338" s="493"/>
      <c r="M338" s="518" t="str">
        <f>IF(ISERROR(K338/E338),"",K338/E338)</f>
        <v/>
      </c>
      <c r="N338" s="518"/>
      <c r="O338" s="493"/>
      <c r="P338" s="504" t="s">
        <v>86</v>
      </c>
      <c r="Q338" s="504"/>
      <c r="R338" s="519">
        <f>SUM(O257:U257)</f>
        <v>0</v>
      </c>
      <c r="S338" s="519"/>
      <c r="T338" s="520" t="str">
        <f>IF(ISERROR(R338/R344),"",R338/R344)</f>
        <v/>
      </c>
      <c r="U338" s="520"/>
      <c r="V338" s="504" t="s">
        <v>42</v>
      </c>
      <c r="W338" s="504"/>
      <c r="X338" s="529">
        <f>SUM(P199,P257,P292,P308,P319,P334)</f>
        <v>0</v>
      </c>
      <c r="Y338" s="530"/>
      <c r="Z338" s="520" t="str">
        <f>IF(ISERROR(X338/X344),"",X338/X344)</f>
        <v/>
      </c>
      <c r="AA338" s="520"/>
      <c r="AB338" s="12"/>
      <c r="AC338" s="22"/>
      <c r="AD338" s="22"/>
      <c r="AE338" s="3"/>
      <c r="AF338" s="3"/>
      <c r="AG338" s="3"/>
      <c r="AH338" s="30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33"/>
      <c r="B339" s="297" t="s">
        <v>122</v>
      </c>
      <c r="C339" s="515">
        <f>SUM('1:2'!C339)</f>
        <v>0</v>
      </c>
      <c r="D339" s="516"/>
      <c r="E339" s="517">
        <f>D339*11</f>
        <v>0</v>
      </c>
      <c r="F339" s="517"/>
      <c r="G339" s="515">
        <f>SUM('1:2'!G339)</f>
        <v>2</v>
      </c>
      <c r="H339" s="516"/>
      <c r="I339" s="493">
        <f>G339*8</f>
        <v>16</v>
      </c>
      <c r="J339" s="493"/>
      <c r="K339" s="493">
        <f>E339-I339</f>
        <v>-16</v>
      </c>
      <c r="L339" s="493"/>
      <c r="M339" s="518" t="str">
        <f>IF(ISERROR(K339/E339),"",K339/E339)</f>
        <v/>
      </c>
      <c r="N339" s="518"/>
      <c r="O339" s="493"/>
      <c r="P339" s="504" t="s">
        <v>92</v>
      </c>
      <c r="Q339" s="504"/>
      <c r="R339" s="519">
        <f>SUM(O292:U292)</f>
        <v>0</v>
      </c>
      <c r="S339" s="519"/>
      <c r="T339" s="520" t="str">
        <f>IF(ISERROR(R339/R344),"",R339/R344)</f>
        <v/>
      </c>
      <c r="U339" s="520"/>
      <c r="V339" s="504" t="s">
        <v>43</v>
      </c>
      <c r="W339" s="504"/>
      <c r="X339" s="529">
        <f>SUM(P200,P258,P293,P309,P320,P335)</f>
        <v>0</v>
      </c>
      <c r="Y339" s="530"/>
      <c r="Z339" s="520" t="str">
        <f>IF(ISERROR(X339/X344),"",X339/X344)</f>
        <v/>
      </c>
      <c r="AA339" s="520"/>
      <c r="AB339" s="12"/>
      <c r="AC339" s="22"/>
      <c r="AD339" s="22"/>
      <c r="AE339" s="3"/>
      <c r="AF339" s="3"/>
      <c r="AG339" s="306"/>
      <c r="AH339" s="30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433"/>
      <c r="B340" s="297" t="s">
        <v>47</v>
      </c>
      <c r="C340" s="515">
        <f>SUM('1:2'!C340)</f>
        <v>2</v>
      </c>
      <c r="D340" s="516"/>
      <c r="E340" s="517">
        <f>D340*11</f>
        <v>0</v>
      </c>
      <c r="F340" s="517"/>
      <c r="G340" s="515">
        <f>SUM('1:2'!G340)</f>
        <v>2</v>
      </c>
      <c r="H340" s="516"/>
      <c r="I340" s="493">
        <f>G340*11</f>
        <v>22</v>
      </c>
      <c r="J340" s="493"/>
      <c r="K340" s="493">
        <f>E340-I340</f>
        <v>-22</v>
      </c>
      <c r="L340" s="493"/>
      <c r="M340" s="518" t="str">
        <f>IF(ISERROR(K340/E340),"",K340/E340)</f>
        <v/>
      </c>
      <c r="N340" s="518"/>
      <c r="O340" s="493"/>
      <c r="P340" s="504" t="s">
        <v>99</v>
      </c>
      <c r="Q340" s="504"/>
      <c r="R340" s="519">
        <f>SUM(O308:U308)</f>
        <v>0</v>
      </c>
      <c r="S340" s="519"/>
      <c r="T340" s="520" t="str">
        <f>IF(ISERROR(R340/R344),"",R340/R344)</f>
        <v/>
      </c>
      <c r="U340" s="520"/>
      <c r="V340" s="504" t="s">
        <v>44</v>
      </c>
      <c r="W340" s="504"/>
      <c r="X340" s="529">
        <f>SUM(P202,P259,P294,P310,P321,P336)</f>
        <v>0</v>
      </c>
      <c r="Y340" s="530"/>
      <c r="Z340" s="520" t="str">
        <f>IF(ISERROR(X340/X344),"",X340/X344)</f>
        <v/>
      </c>
      <c r="AA340" s="520"/>
      <c r="AB340" s="12"/>
      <c r="AC340" s="22"/>
      <c r="AD340" s="22"/>
      <c r="AE340" s="3"/>
      <c r="AF340" s="3"/>
      <c r="AG340" s="306"/>
      <c r="AH340" s="30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434"/>
      <c r="B341" s="297" t="s">
        <v>123</v>
      </c>
      <c r="C341" s="522">
        <f>SUM(C337:D340)</f>
        <v>4</v>
      </c>
      <c r="D341" s="493"/>
      <c r="E341" s="517">
        <f>SUM(F337:F340)</f>
        <v>0</v>
      </c>
      <c r="F341" s="493"/>
      <c r="G341" s="522">
        <f>SUM(G337:H340)</f>
        <v>6</v>
      </c>
      <c r="H341" s="493"/>
      <c r="I341" s="493">
        <f>SUM(I337:J340)</f>
        <v>60</v>
      </c>
      <c r="J341" s="493"/>
      <c r="K341" s="493">
        <f>SUM(K337:L340)</f>
        <v>-60</v>
      </c>
      <c r="L341" s="493"/>
      <c r="M341" s="518" t="str">
        <f>IF(ISERROR(K341/E341),"",K341/E341)</f>
        <v/>
      </c>
      <c r="N341" s="518"/>
      <c r="O341" s="493"/>
      <c r="P341" s="504" t="s">
        <v>102</v>
      </c>
      <c r="Q341" s="504"/>
      <c r="R341" s="519">
        <f>SUM(O319:U319)</f>
        <v>0</v>
      </c>
      <c r="S341" s="519"/>
      <c r="T341" s="520" t="str">
        <f>IF(ISERROR(R341/R344),"",R341/R344)</f>
        <v/>
      </c>
      <c r="U341" s="520"/>
      <c r="V341" s="504" t="s">
        <v>45</v>
      </c>
      <c r="W341" s="504"/>
      <c r="X341" s="529">
        <f>SUM(P203,P260,P295,P311,P322,P337)</f>
        <v>0</v>
      </c>
      <c r="Y341" s="530"/>
      <c r="Z341" s="520" t="str">
        <f>IF(ISERROR(X341/X344),"",X341/X344)</f>
        <v/>
      </c>
      <c r="AA341" s="520"/>
      <c r="AB341" s="12"/>
      <c r="AC341" s="22"/>
      <c r="AD341" s="22"/>
      <c r="AE341" s="3"/>
      <c r="AF341" s="3"/>
      <c r="AG341" s="306"/>
      <c r="AH341" s="30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03"/>
      <c r="AV341" s="303"/>
      <c r="AW341" s="303"/>
      <c r="AX341" s="303"/>
      <c r="AY341" s="303"/>
      <c r="AZ341" s="303"/>
      <c r="BA341" s="303"/>
    </row>
    <row r="342" spans="1:53" ht="17.25">
      <c r="A342" s="269" t="s">
        <v>498</v>
      </c>
      <c r="B342" s="297">
        <f>G335</f>
        <v>1738</v>
      </c>
      <c r="C342" s="519" t="s">
        <v>155</v>
      </c>
      <c r="D342" s="519"/>
      <c r="E342" s="504">
        <f>H335</f>
        <v>8781.2899999999991</v>
      </c>
      <c r="F342" s="504"/>
      <c r="G342" s="504" t="s">
        <v>34</v>
      </c>
      <c r="H342" s="504"/>
      <c r="I342" s="521">
        <f>L335</f>
        <v>20.129813204836065</v>
      </c>
      <c r="J342" s="521"/>
      <c r="K342" s="493" t="s">
        <v>32</v>
      </c>
      <c r="L342" s="493"/>
      <c r="M342" s="521">
        <f>J335</f>
        <v>21.725000000000001</v>
      </c>
      <c r="N342" s="521"/>
      <c r="O342" s="493"/>
      <c r="P342" s="504" t="s">
        <v>106</v>
      </c>
      <c r="Q342" s="504"/>
      <c r="R342" s="519">
        <f>SUM(O334:U334)</f>
        <v>0</v>
      </c>
      <c r="S342" s="519"/>
      <c r="T342" s="520" t="str">
        <f>IF(ISERROR(R342/R344),"",R342/R344)</f>
        <v/>
      </c>
      <c r="U342" s="520"/>
      <c r="V342" s="504" t="s">
        <v>46</v>
      </c>
      <c r="W342" s="504"/>
      <c r="X342" s="529">
        <f>SUM(P204,P261,P296,P312,P323,P338)</f>
        <v>0</v>
      </c>
      <c r="Y342" s="530"/>
      <c r="Z342" s="520" t="str">
        <f>IF(ISERROR(X342/X344),"",X342/X344)</f>
        <v/>
      </c>
      <c r="AA342" s="520"/>
      <c r="AB342" s="12"/>
      <c r="AC342" s="22"/>
      <c r="AD342" s="22"/>
      <c r="AE342" s="3"/>
      <c r="AF342" s="3"/>
      <c r="AG342" s="306"/>
      <c r="AH342" s="30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03"/>
      <c r="AV342" s="303"/>
      <c r="AW342" s="303"/>
      <c r="AX342" s="303"/>
      <c r="AY342" s="303"/>
      <c r="AZ342" s="303"/>
      <c r="BA342" s="303"/>
    </row>
    <row r="343" spans="1:53" ht="15.75" customHeight="1">
      <c r="A343" s="270" t="s">
        <v>499</v>
      </c>
      <c r="B343" s="297">
        <f>I335+C341</f>
        <v>84</v>
      </c>
      <c r="C343" s="504" t="s">
        <v>114</v>
      </c>
      <c r="D343" s="504"/>
      <c r="E343" s="514">
        <f>K335+I341</f>
        <v>146.33959899749374</v>
      </c>
      <c r="F343" s="514"/>
      <c r="G343" s="504" t="s">
        <v>150</v>
      </c>
      <c r="H343" s="504"/>
      <c r="I343" s="521">
        <f>B343-E343</f>
        <v>-62.339598997493738</v>
      </c>
      <c r="J343" s="521"/>
      <c r="K343" s="493" t="s">
        <v>151</v>
      </c>
      <c r="L343" s="493"/>
      <c r="M343" s="518">
        <f>IF(ISERROR(I343/B343),"",I343/B343)</f>
        <v>-0.74213808330349684</v>
      </c>
      <c r="N343" s="518"/>
      <c r="O343" s="493"/>
      <c r="P343" s="504" t="s">
        <v>107</v>
      </c>
      <c r="Q343" s="504"/>
      <c r="R343" s="519"/>
      <c r="S343" s="519"/>
      <c r="T343" s="520" t="str">
        <f>IF(ISERROR(R343/R344),"",R343/R344)</f>
        <v/>
      </c>
      <c r="U343" s="520"/>
      <c r="V343" s="504" t="s">
        <v>47</v>
      </c>
      <c r="W343" s="504"/>
      <c r="X343" s="529">
        <f>SUM(P205,P262,P297,P313,P324,P339)</f>
        <v>0</v>
      </c>
      <c r="Y343" s="530"/>
      <c r="Z343" s="520" t="str">
        <f>IF(ISERROR(X343/X344),"",X343/X344)</f>
        <v/>
      </c>
      <c r="AA343" s="520"/>
      <c r="AB343" s="12"/>
      <c r="AC343" s="22"/>
      <c r="AD343" s="22"/>
      <c r="AE343" s="3"/>
      <c r="AF343" s="3"/>
      <c r="AG343" s="306"/>
      <c r="AH343" s="306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03"/>
      <c r="AV343" s="303"/>
      <c r="AW343" s="303"/>
      <c r="AX343" s="303"/>
      <c r="AY343" s="303"/>
      <c r="AZ343" s="303"/>
      <c r="BA343" s="303"/>
    </row>
    <row r="344" spans="1:53" ht="15.75" customHeight="1">
      <c r="A344" s="270" t="s">
        <v>501</v>
      </c>
      <c r="B344" s="297">
        <f>N335</f>
        <v>0</v>
      </c>
      <c r="C344" s="504" t="s">
        <v>149</v>
      </c>
      <c r="D344" s="504"/>
      <c r="E344" s="520">
        <f>IF(ISERROR(B344/B343),"",B344/B343)</f>
        <v>0</v>
      </c>
      <c r="F344" s="520"/>
      <c r="G344" s="504" t="s">
        <v>158</v>
      </c>
      <c r="H344" s="504"/>
      <c r="I344" s="493">
        <f>V335</f>
        <v>0</v>
      </c>
      <c r="J344" s="493"/>
      <c r="K344" s="493" t="s">
        <v>156</v>
      </c>
      <c r="L344" s="493"/>
      <c r="M344" s="518">
        <f t="array" ref="M344">IF(ISERROR(I344/B342),"",I344/B342)</f>
        <v>0</v>
      </c>
      <c r="N344" s="518"/>
      <c r="O344" s="493"/>
      <c r="P344" s="504" t="s">
        <v>123</v>
      </c>
      <c r="Q344" s="504"/>
      <c r="R344" s="519">
        <f>SUM(R337:S343)</f>
        <v>0</v>
      </c>
      <c r="S344" s="519"/>
      <c r="T344" s="520">
        <f>SUM(T337:U343)</f>
        <v>0</v>
      </c>
      <c r="U344" s="520"/>
      <c r="V344" s="504" t="s">
        <v>123</v>
      </c>
      <c r="W344" s="504"/>
      <c r="X344" s="519">
        <f>SUM(X337:Y343)</f>
        <v>0</v>
      </c>
      <c r="Y344" s="519"/>
      <c r="Z344" s="520">
        <f>SUM(Z337:AA343)</f>
        <v>0</v>
      </c>
      <c r="AA344" s="520"/>
      <c r="AB344" s="12"/>
      <c r="AC344" s="22"/>
      <c r="AD344" s="22"/>
      <c r="AE344" s="3"/>
      <c r="AF344" s="3"/>
      <c r="AG344" s="306"/>
      <c r="AH344" s="306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03"/>
      <c r="AV344" s="303"/>
      <c r="AW344" s="303"/>
      <c r="AX344" s="303"/>
      <c r="AY344" s="303"/>
      <c r="AZ344" s="303"/>
      <c r="BA344" s="303"/>
    </row>
    <row r="345" spans="1:53" ht="15.75" customHeight="1">
      <c r="A345" s="523" t="s">
        <v>129</v>
      </c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  <c r="Y345" s="523"/>
      <c r="Z345" s="523"/>
      <c r="AA345" s="523"/>
      <c r="AB345" s="523"/>
      <c r="AC345" s="523"/>
      <c r="AD345" s="523"/>
      <c r="AE345" s="523"/>
      <c r="AF345" s="523"/>
      <c r="AG345" s="523"/>
      <c r="AH345" s="523"/>
      <c r="AI345" s="523"/>
      <c r="AJ345" s="523"/>
      <c r="AK345" s="523"/>
      <c r="AL345" s="523"/>
      <c r="AM345" s="523"/>
      <c r="AN345" s="523"/>
      <c r="AO345" s="523"/>
      <c r="AP345" s="523"/>
      <c r="AQ345" s="523"/>
      <c r="AR345" s="523"/>
      <c r="AS345" s="523"/>
      <c r="AT345" s="523"/>
      <c r="AU345" s="523"/>
      <c r="AV345" s="523"/>
      <c r="AW345" s="523"/>
      <c r="AX345" s="523"/>
      <c r="AY345" s="523"/>
      <c r="AZ345" s="523"/>
      <c r="BA345" s="523"/>
    </row>
    <row r="346" spans="1:53">
      <c r="A346" s="443" t="s">
        <v>496</v>
      </c>
      <c r="B346" s="484" t="s">
        <v>25</v>
      </c>
      <c r="C346" s="484" t="s">
        <v>26</v>
      </c>
      <c r="D346" s="484" t="s">
        <v>27</v>
      </c>
      <c r="E346" s="487" t="s">
        <v>28</v>
      </c>
      <c r="F346" s="490" t="s">
        <v>29</v>
      </c>
      <c r="G346" s="493" t="s">
        <v>30</v>
      </c>
      <c r="H346" s="493"/>
      <c r="I346" s="484" t="s">
        <v>31</v>
      </c>
      <c r="J346" s="494" t="s">
        <v>32</v>
      </c>
      <c r="K346" s="505" t="s">
        <v>33</v>
      </c>
      <c r="L346" s="484" t="s">
        <v>34</v>
      </c>
      <c r="M346" s="508" t="s">
        <v>35</v>
      </c>
      <c r="N346" s="502" t="s">
        <v>36</v>
      </c>
      <c r="O346" s="493" t="s">
        <v>37</v>
      </c>
      <c r="P346" s="493"/>
      <c r="Q346" s="493"/>
      <c r="R346" s="493"/>
      <c r="S346" s="493"/>
      <c r="T346" s="493"/>
      <c r="U346" s="493"/>
      <c r="V346" s="510" t="s">
        <v>38</v>
      </c>
      <c r="W346" s="502" t="s">
        <v>39</v>
      </c>
      <c r="X346" s="493" t="s">
        <v>40</v>
      </c>
      <c r="Y346" s="493"/>
      <c r="Z346" s="493"/>
      <c r="AA346" s="493"/>
      <c r="AB346" s="21"/>
      <c r="AC346" s="21"/>
      <c r="AD346" s="21"/>
      <c r="AE346" s="21"/>
      <c r="AF346" s="21"/>
      <c r="AG346" s="21"/>
      <c r="AH346" s="21"/>
      <c r="AI346" s="527"/>
      <c r="AJ346" s="525"/>
      <c r="AK346" s="525"/>
      <c r="AL346" s="525"/>
      <c r="AM346" s="525"/>
      <c r="AN346" s="525"/>
      <c r="AO346" s="525"/>
      <c r="AP346" s="525"/>
      <c r="AQ346" s="525"/>
      <c r="AR346" s="525"/>
      <c r="AS346" s="525"/>
      <c r="AT346" s="525"/>
      <c r="AU346" s="525"/>
      <c r="AV346" s="525"/>
      <c r="AW346" s="525"/>
      <c r="AX346" s="525"/>
      <c r="AY346" s="525"/>
      <c r="AZ346" s="525"/>
      <c r="BA346" s="525"/>
    </row>
    <row r="347" spans="1:53">
      <c r="A347" s="444"/>
      <c r="B347" s="485"/>
      <c r="C347" s="485"/>
      <c r="D347" s="485"/>
      <c r="E347" s="488"/>
      <c r="F347" s="491"/>
      <c r="G347" s="493"/>
      <c r="H347" s="493"/>
      <c r="I347" s="485"/>
      <c r="J347" s="495"/>
      <c r="K347" s="506"/>
      <c r="L347" s="485"/>
      <c r="M347" s="509"/>
      <c r="N347" s="502"/>
      <c r="O347" s="493" t="s">
        <v>41</v>
      </c>
      <c r="P347" s="493" t="s">
        <v>42</v>
      </c>
      <c r="Q347" s="493" t="s">
        <v>43</v>
      </c>
      <c r="R347" s="503" t="s">
        <v>44</v>
      </c>
      <c r="S347" s="504" t="s">
        <v>45</v>
      </c>
      <c r="T347" s="493" t="s">
        <v>46</v>
      </c>
      <c r="U347" s="493" t="s">
        <v>47</v>
      </c>
      <c r="V347" s="510"/>
      <c r="W347" s="502"/>
      <c r="X347" s="493" t="s">
        <v>13</v>
      </c>
      <c r="Y347" s="493" t="s">
        <v>48</v>
      </c>
      <c r="Z347" s="493" t="s">
        <v>49</v>
      </c>
      <c r="AA347" s="493" t="s">
        <v>47</v>
      </c>
      <c r="AB347" s="21"/>
      <c r="AC347" s="21"/>
      <c r="AD347" s="21"/>
      <c r="AE347" s="21"/>
      <c r="AF347" s="21"/>
      <c r="AG347" s="21"/>
      <c r="AH347" s="21"/>
      <c r="AI347" s="527"/>
      <c r="AJ347" s="525"/>
      <c r="AK347" s="525"/>
      <c r="AL347" s="525"/>
      <c r="AM347" s="525"/>
      <c r="AN347" s="525"/>
      <c r="AO347" s="525"/>
      <c r="AP347" s="525"/>
      <c r="AQ347" s="525"/>
      <c r="AR347" s="525"/>
      <c r="AS347" s="526"/>
      <c r="AT347" s="526"/>
      <c r="AU347" s="526"/>
      <c r="AV347" s="526"/>
      <c r="AW347" s="526"/>
      <c r="AX347" s="526"/>
      <c r="AY347" s="526"/>
      <c r="AZ347" s="526"/>
      <c r="BA347" s="526"/>
    </row>
    <row r="348" spans="1:53" ht="15.75" customHeight="1">
      <c r="A348" s="445"/>
      <c r="B348" s="486"/>
      <c r="C348" s="486"/>
      <c r="D348" s="486"/>
      <c r="E348" s="489"/>
      <c r="F348" s="492"/>
      <c r="G348" s="295" t="s">
        <v>50</v>
      </c>
      <c r="H348" s="295" t="s">
        <v>51</v>
      </c>
      <c r="I348" s="486"/>
      <c r="J348" s="496"/>
      <c r="K348" s="507"/>
      <c r="L348" s="486"/>
      <c r="M348" s="509"/>
      <c r="N348" s="502"/>
      <c r="O348" s="493"/>
      <c r="P348" s="493"/>
      <c r="Q348" s="493"/>
      <c r="R348" s="503"/>
      <c r="S348" s="504"/>
      <c r="T348" s="493"/>
      <c r="U348" s="493"/>
      <c r="V348" s="510"/>
      <c r="W348" s="502"/>
      <c r="X348" s="493"/>
      <c r="Y348" s="493"/>
      <c r="Z348" s="493"/>
      <c r="AA348" s="493"/>
      <c r="AB348" s="21"/>
      <c r="AC348" s="21"/>
      <c r="AD348" s="21"/>
      <c r="AE348" s="21"/>
      <c r="AF348" s="21"/>
      <c r="AG348" s="21"/>
      <c r="AH348" s="21"/>
      <c r="AI348" s="527"/>
      <c r="AJ348" s="525"/>
      <c r="AK348" s="525"/>
      <c r="AL348" s="303"/>
      <c r="AM348" s="303"/>
      <c r="AN348" s="303"/>
      <c r="AO348" s="303"/>
      <c r="AP348" s="303"/>
      <c r="AQ348" s="303"/>
      <c r="AR348" s="303"/>
      <c r="AS348" s="21"/>
      <c r="AT348" s="21"/>
      <c r="AU348" s="21"/>
      <c r="AV348" s="304"/>
      <c r="AW348" s="303"/>
      <c r="AX348" s="303"/>
      <c r="AY348" s="303"/>
      <c r="AZ348" s="303"/>
      <c r="BA348" s="303"/>
    </row>
    <row r="349" spans="1:53">
      <c r="A349" s="27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63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2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73"/>
      <c r="AC349" s="54"/>
      <c r="AD349" s="306"/>
      <c r="AE349" s="54"/>
      <c r="AF349" s="54"/>
      <c r="AG349" s="54"/>
      <c r="AH349" s="54"/>
      <c r="AI349" s="57"/>
      <c r="AJ349" s="57"/>
      <c r="AK349" s="57"/>
      <c r="AL349" s="305"/>
      <c r="AM349" s="54"/>
      <c r="AN349" s="305"/>
      <c r="AO349" s="305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6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63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2">
        <f t="shared" si="65"/>
        <v>0</v>
      </c>
      <c r="W350" s="33" t="str">
        <f t="shared" si="66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73"/>
      <c r="AC350" s="54"/>
      <c r="AD350" s="306"/>
      <c r="AE350" s="54"/>
      <c r="AF350" s="54"/>
      <c r="AG350" s="54"/>
      <c r="AH350" s="54"/>
      <c r="AI350" s="57"/>
      <c r="AJ350" s="57"/>
      <c r="AK350" s="57"/>
      <c r="AL350" s="54"/>
      <c r="AM350" s="54"/>
      <c r="AN350" s="305"/>
      <c r="AO350" s="54"/>
      <c r="AP350" s="305"/>
      <c r="AQ350" s="54"/>
      <c r="AR350" s="54"/>
      <c r="AS350" s="305"/>
      <c r="AT350" s="305"/>
      <c r="AU350" s="305"/>
      <c r="AV350" s="305"/>
      <c r="AW350" s="55"/>
      <c r="AX350" s="54"/>
      <c r="AY350" s="54"/>
      <c r="AZ350" s="54"/>
      <c r="BA350" s="54"/>
    </row>
    <row r="351" spans="1:53">
      <c r="A351" s="26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63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2">
        <f t="shared" si="65"/>
        <v>0</v>
      </c>
      <c r="W351" s="33" t="str">
        <f t="shared" si="66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73"/>
      <c r="AC351" s="54"/>
      <c r="AD351" s="30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05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7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63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2">
        <f t="shared" si="65"/>
        <v>0</v>
      </c>
      <c r="W352" s="33" t="str">
        <f t="shared" si="66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73"/>
      <c r="AC352" s="54"/>
      <c r="AD352" s="30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7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63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2">
        <f t="shared" si="65"/>
        <v>0</v>
      </c>
      <c r="W353" s="33" t="str">
        <f t="shared" si="66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73"/>
      <c r="AC353" s="54"/>
      <c r="AD353" s="30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7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63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2">
        <f t="shared" si="65"/>
        <v>0</v>
      </c>
      <c r="W354" s="33" t="str">
        <f t="shared" si="66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73"/>
      <c r="AC354" s="54"/>
      <c r="AD354" s="30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9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63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2">
        <f t="shared" si="65"/>
        <v>0</v>
      </c>
      <c r="W355" s="33" t="str">
        <f t="shared" si="66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73"/>
      <c r="AC355" s="54"/>
      <c r="AD355" s="306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6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63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2">
        <f t="shared" si="65"/>
        <v>0</v>
      </c>
      <c r="W356" s="33" t="str">
        <f t="shared" si="66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73"/>
      <c r="AC356" s="54"/>
      <c r="AD356" s="30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6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63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2">
        <f t="shared" si="65"/>
        <v>0</v>
      </c>
      <c r="W357" s="33" t="str">
        <f t="shared" si="66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73"/>
      <c r="AC357" s="54"/>
      <c r="AD357" s="306"/>
      <c r="AE357" s="54"/>
      <c r="AF357" s="54"/>
      <c r="AG357" s="54"/>
      <c r="AH357" s="54"/>
      <c r="AI357" s="57"/>
      <c r="AJ357" s="57"/>
      <c r="AK357" s="57"/>
      <c r="AL357" s="305"/>
      <c r="AM357" s="54"/>
      <c r="AN357" s="54"/>
      <c r="AO357" s="54"/>
      <c r="AP357" s="305"/>
      <c r="AQ357" s="305"/>
      <c r="AR357" s="305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6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63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2">
        <f t="shared" si="65"/>
        <v>0</v>
      </c>
      <c r="W358" s="33" t="str">
        <f t="shared" si="66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73"/>
      <c r="AC358" s="54"/>
      <c r="AD358" s="30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6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2"/>
      <c r="W359" s="33"/>
      <c r="X359" s="93"/>
      <c r="Y359" s="93"/>
      <c r="Z359" s="93"/>
      <c r="AA359" s="93"/>
      <c r="AB359" s="73"/>
      <c r="AC359" s="54"/>
      <c r="AD359" s="30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6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2"/>
      <c r="W360" s="33"/>
      <c r="X360" s="93"/>
      <c r="Y360" s="93"/>
      <c r="Z360" s="93"/>
      <c r="AA360" s="93"/>
      <c r="AB360" s="73"/>
      <c r="AC360" s="54"/>
      <c r="AD360" s="30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6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63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2">
        <f>SUM(X361:AA361)</f>
        <v>0</v>
      </c>
      <c r="W361" s="33" t="str">
        <f>IF(ISERROR(V361/G361),"",V361/G361)</f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73"/>
      <c r="AC361" s="54"/>
      <c r="AD361" s="30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6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63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2">
        <f>SUM(X362:AA362)</f>
        <v>0</v>
      </c>
      <c r="W362" s="33" t="str">
        <f>IF(ISERROR(V362/G362),"",V362/G362)</f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73"/>
      <c r="AC362" s="54"/>
      <c r="AD362" s="30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6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63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2">
        <f>SUM(X363:AA363)</f>
        <v>0</v>
      </c>
      <c r="W363" s="33" t="str">
        <f>IF(ISERROR(V363/G363),"",V363/G363)</f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73"/>
      <c r="AC363" s="54"/>
      <c r="AD363" s="30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60">
        <v>30100003</v>
      </c>
      <c r="B364" s="139" t="s">
        <v>198</v>
      </c>
      <c r="C364" s="293" t="s">
        <v>190</v>
      </c>
      <c r="D364" s="107">
        <v>4.8</v>
      </c>
      <c r="E364" s="17"/>
      <c r="F364" s="6"/>
      <c r="G364" s="93">
        <f>SUM('1:2'!G364)</f>
        <v>0</v>
      </c>
      <c r="H364" s="95">
        <f t="shared" si="63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2">
        <f>SUM(X364:AA364)</f>
        <v>0</v>
      </c>
      <c r="W364" s="33" t="str">
        <f>IF(ISERROR(V364/G364),"",V364/G364)</f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73"/>
      <c r="AC364" s="54"/>
      <c r="AD364" s="30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60">
        <v>30100004</v>
      </c>
      <c r="B365" s="139" t="s">
        <v>198</v>
      </c>
      <c r="C365" s="293" t="s">
        <v>187</v>
      </c>
      <c r="D365" s="107">
        <v>4.8</v>
      </c>
      <c r="E365" s="17"/>
      <c r="F365" s="6"/>
      <c r="G365" s="93">
        <f>SUM('1:2'!G365)</f>
        <v>0</v>
      </c>
      <c r="H365" s="95">
        <f t="shared" si="63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2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73"/>
      <c r="AC365" s="54"/>
      <c r="AD365" s="30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60">
        <v>30100006</v>
      </c>
      <c r="B366" s="139" t="s">
        <v>198</v>
      </c>
      <c r="C366" s="293" t="s">
        <v>179</v>
      </c>
      <c r="D366" s="107">
        <v>4.8</v>
      </c>
      <c r="E366" s="17"/>
      <c r="F366" s="6"/>
      <c r="G366" s="93">
        <f>SUM('1:2'!G366)</f>
        <v>0</v>
      </c>
      <c r="H366" s="95">
        <f t="shared" si="63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2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73"/>
      <c r="AC366" s="54"/>
      <c r="AD366" s="30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60">
        <v>30100005</v>
      </c>
      <c r="B367" s="139" t="s">
        <v>198</v>
      </c>
      <c r="C367" s="293" t="s">
        <v>199</v>
      </c>
      <c r="D367" s="107">
        <v>4.8</v>
      </c>
      <c r="E367" s="17"/>
      <c r="F367" s="6"/>
      <c r="G367" s="93">
        <f>SUM('1:2'!G367)</f>
        <v>0</v>
      </c>
      <c r="H367" s="95">
        <f t="shared" si="63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2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73"/>
      <c r="AC367" s="54"/>
      <c r="AD367" s="30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60">
        <v>30100009</v>
      </c>
      <c r="B368" s="139" t="s">
        <v>200</v>
      </c>
      <c r="C368" s="125" t="s">
        <v>190</v>
      </c>
      <c r="D368" s="107">
        <v>4.99</v>
      </c>
      <c r="E368" s="17"/>
      <c r="F368" s="6"/>
      <c r="G368" s="93">
        <f>SUM('1:2'!G368)</f>
        <v>0</v>
      </c>
      <c r="H368" s="95">
        <f t="shared" si="63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2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73"/>
      <c r="AC368" s="54"/>
      <c r="AD368" s="306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9">
        <v>30200004</v>
      </c>
      <c r="B369" s="139" t="s">
        <v>200</v>
      </c>
      <c r="C369" s="125" t="s">
        <v>189</v>
      </c>
      <c r="D369" s="107">
        <v>4.99</v>
      </c>
      <c r="E369" s="17"/>
      <c r="F369" s="13"/>
      <c r="G369" s="93">
        <f>SUM('1:2'!G369)</f>
        <v>0</v>
      </c>
      <c r="H369" s="95">
        <f t="shared" si="63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2">
        <f>SUM(X369:AA369)</f>
        <v>0</v>
      </c>
      <c r="W369" s="33" t="str">
        <f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73"/>
      <c r="AC369" s="54"/>
      <c r="AD369" s="30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497" t="s">
        <v>70</v>
      </c>
      <c r="B370" s="498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202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6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299">
        <f t="shared" ref="H371:H427" si="70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2">
        <f>SUM(X371:AA371)</f>
        <v>0</v>
      </c>
      <c r="W371" s="33" t="str">
        <f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25"/>
      <c r="AC371" s="54"/>
      <c r="AD371" s="30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60">
        <v>30100011</v>
      </c>
      <c r="B372" s="186" t="s">
        <v>425</v>
      </c>
      <c r="C372" s="183" t="s">
        <v>427</v>
      </c>
      <c r="D372" s="17">
        <v>5.03</v>
      </c>
      <c r="E372" s="17"/>
      <c r="F372" s="6"/>
      <c r="G372" s="93">
        <f>SUM('1:2'!G372)</f>
        <v>0</v>
      </c>
      <c r="H372" s="299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2"/>
      <c r="W372" s="33"/>
      <c r="X372" s="93"/>
      <c r="Y372" s="93"/>
      <c r="Z372" s="93"/>
      <c r="AA372" s="93"/>
      <c r="AB372" s="25"/>
      <c r="AC372" s="54"/>
      <c r="AD372" s="30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6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299">
        <f t="shared" si="70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2">
        <f>SUM(X373:AA373)</f>
        <v>0</v>
      </c>
      <c r="W373" s="33" t="str">
        <f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25"/>
      <c r="AC373" s="54"/>
      <c r="AD373" s="30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6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299">
        <f t="shared" si="70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2">
        <f>SUM(X374:AA374)</f>
        <v>0</v>
      </c>
      <c r="W374" s="33" t="str">
        <f>IF(ISERROR(V374/G374),"",V374/G374)</f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25"/>
      <c r="AC374" s="54"/>
      <c r="AD374" s="30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6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299">
        <f t="shared" si="70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2">
        <f>SUM(X375:AA375)</f>
        <v>0</v>
      </c>
      <c r="W375" s="33" t="str">
        <f>IF(ISERROR(V375/G375),"",V375/G375)</f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25"/>
      <c r="AC375" s="54"/>
      <c r="AD375" s="30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60">
        <v>30100016</v>
      </c>
      <c r="B376" s="294" t="s">
        <v>414</v>
      </c>
      <c r="C376" s="183" t="s">
        <v>415</v>
      </c>
      <c r="D376" s="17"/>
      <c r="E376" s="17"/>
      <c r="F376" s="6"/>
      <c r="G376" s="93">
        <f>SUM('1:2'!G376)</f>
        <v>0</v>
      </c>
      <c r="H376" s="299">
        <f t="shared" si="70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202"/>
      <c r="W376" s="33"/>
      <c r="X376" s="93"/>
      <c r="Y376" s="93"/>
      <c r="Z376" s="93"/>
      <c r="AA376" s="93"/>
      <c r="AB376" s="25"/>
      <c r="AC376" s="54"/>
      <c r="AD376" s="30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60">
        <v>30100017</v>
      </c>
      <c r="B377" s="294" t="s">
        <v>414</v>
      </c>
      <c r="C377" s="183" t="s">
        <v>416</v>
      </c>
      <c r="D377" s="17"/>
      <c r="E377" s="17"/>
      <c r="F377" s="6"/>
      <c r="G377" s="93">
        <f>SUM('1:2'!G377)</f>
        <v>0</v>
      </c>
      <c r="H377" s="299">
        <f t="shared" si="70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202"/>
      <c r="W377" s="33"/>
      <c r="X377" s="93"/>
      <c r="Y377" s="93"/>
      <c r="Z377" s="93"/>
      <c r="AA377" s="93"/>
      <c r="AB377" s="25"/>
      <c r="AC377" s="54"/>
      <c r="AD377" s="30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60">
        <v>30100015</v>
      </c>
      <c r="B378" s="294" t="s">
        <v>414</v>
      </c>
      <c r="C378" s="183" t="s">
        <v>417</v>
      </c>
      <c r="D378" s="17"/>
      <c r="E378" s="17"/>
      <c r="F378" s="6"/>
      <c r="G378" s="93">
        <f>SUM('1:2'!G378)</f>
        <v>0</v>
      </c>
      <c r="H378" s="299">
        <f t="shared" si="70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202"/>
      <c r="W378" s="33"/>
      <c r="X378" s="93"/>
      <c r="Y378" s="93"/>
      <c r="Z378" s="93"/>
      <c r="AA378" s="93"/>
      <c r="AB378" s="25"/>
      <c r="AC378" s="54"/>
      <c r="AD378" s="30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6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299">
        <f t="shared" si="70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2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25"/>
      <c r="AC379" s="54"/>
      <c r="AD379" s="30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6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299">
        <f t="shared" si="70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2">
        <f t="shared" si="73"/>
        <v>0</v>
      </c>
      <c r="W380" s="33" t="str">
        <f t="shared" si="74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25"/>
      <c r="AC380" s="54"/>
      <c r="AD380" s="30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6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299">
        <f t="shared" si="70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2">
        <f t="shared" si="73"/>
        <v>0</v>
      </c>
      <c r="W381" s="33" t="str">
        <f t="shared" si="74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25"/>
      <c r="AC381" s="54"/>
      <c r="AD381" s="30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6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299">
        <f t="shared" si="70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2">
        <f t="shared" si="73"/>
        <v>0</v>
      </c>
      <c r="W382" s="33" t="str">
        <f t="shared" si="74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25"/>
      <c r="AC382" s="54"/>
      <c r="AD382" s="30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6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299">
        <f t="shared" si="70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2">
        <f t="shared" si="73"/>
        <v>0</v>
      </c>
      <c r="W383" s="33" t="str">
        <f t="shared" si="74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25"/>
      <c r="AC383" s="54"/>
      <c r="AD383" s="30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6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299">
        <f t="shared" si="70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2">
        <f t="shared" si="73"/>
        <v>0</v>
      </c>
      <c r="W384" s="33" t="str">
        <f t="shared" si="74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73"/>
      <c r="AC384" s="54"/>
      <c r="AD384" s="30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6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299">
        <f t="shared" si="70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2">
        <f t="shared" si="73"/>
        <v>0</v>
      </c>
      <c r="W385" s="33" t="str">
        <f t="shared" si="74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25"/>
      <c r="AC385" s="54"/>
      <c r="AD385" s="30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6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299">
        <f t="shared" si="70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2">
        <f t="shared" si="73"/>
        <v>0</v>
      </c>
      <c r="W386" s="33" t="str">
        <f t="shared" si="74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73"/>
      <c r="AC386" s="54"/>
      <c r="AD386" s="30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6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299">
        <f t="shared" si="70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2">
        <f t="shared" si="73"/>
        <v>0</v>
      </c>
      <c r="W387" s="33" t="str">
        <f t="shared" si="74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25"/>
      <c r="AC387" s="54"/>
      <c r="AD387" s="30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6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299">
        <f t="shared" si="70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2">
        <f t="shared" si="73"/>
        <v>0</v>
      </c>
      <c r="W388" s="33" t="str">
        <f t="shared" si="74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25"/>
      <c r="AC388" s="54"/>
      <c r="AD388" s="30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6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299">
        <f t="shared" si="70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2">
        <f t="shared" si="73"/>
        <v>0</v>
      </c>
      <c r="W389" s="33" t="str">
        <f t="shared" si="74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25"/>
      <c r="AC389" s="54"/>
      <c r="AD389" s="30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6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299">
        <f t="shared" si="70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2">
        <f t="shared" si="73"/>
        <v>0</v>
      </c>
      <c r="W390" s="33" t="str">
        <f t="shared" si="74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25"/>
      <c r="AC390" s="54"/>
      <c r="AD390" s="30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6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299">
        <f t="shared" si="70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2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25"/>
      <c r="AC391" s="54"/>
      <c r="AD391" s="30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6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299">
        <f t="shared" si="70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2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25"/>
      <c r="AC392" s="54"/>
      <c r="AD392" s="30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60">
        <v>30100021</v>
      </c>
      <c r="B393" s="186" t="s">
        <v>388</v>
      </c>
      <c r="C393" s="16" t="s">
        <v>390</v>
      </c>
      <c r="D393" s="17">
        <v>5.03</v>
      </c>
      <c r="E393" s="17"/>
      <c r="F393" s="6"/>
      <c r="G393" s="93">
        <f>SUM('1:2'!G393)</f>
        <v>0</v>
      </c>
      <c r="H393" s="299">
        <f t="shared" si="70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2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25"/>
      <c r="AC393" s="54"/>
      <c r="AD393" s="30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60">
        <v>30100018</v>
      </c>
      <c r="B394" s="186" t="s">
        <v>388</v>
      </c>
      <c r="C394" s="16" t="s">
        <v>392</v>
      </c>
      <c r="D394" s="17">
        <v>5.03</v>
      </c>
      <c r="E394" s="17"/>
      <c r="F394" s="6"/>
      <c r="G394" s="93">
        <f>SUM('1:2'!G394)</f>
        <v>0</v>
      </c>
      <c r="H394" s="299">
        <f t="shared" si="70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2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25"/>
      <c r="AC394" s="54"/>
      <c r="AD394" s="30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63">
        <v>30700007</v>
      </c>
      <c r="B395" s="186" t="s">
        <v>424</v>
      </c>
      <c r="C395" s="183" t="s">
        <v>364</v>
      </c>
      <c r="D395" s="17">
        <v>5.03</v>
      </c>
      <c r="E395" s="17"/>
      <c r="F395" s="6"/>
      <c r="G395" s="93">
        <f>SUM('1:2'!G395)</f>
        <v>0</v>
      </c>
      <c r="H395" s="299">
        <f t="shared" si="70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2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25"/>
      <c r="AC395" s="54"/>
      <c r="AD395" s="30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63">
        <v>30700006</v>
      </c>
      <c r="B396" s="186" t="s">
        <v>424</v>
      </c>
      <c r="C396" s="183" t="s">
        <v>365</v>
      </c>
      <c r="D396" s="17">
        <v>5.03</v>
      </c>
      <c r="E396" s="17"/>
      <c r="F396" s="6"/>
      <c r="G396" s="93">
        <f>SUM('1:2'!G396)</f>
        <v>0</v>
      </c>
      <c r="H396" s="299">
        <f t="shared" si="70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2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25"/>
      <c r="AC396" s="54"/>
      <c r="AD396" s="30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63">
        <v>30700008</v>
      </c>
      <c r="B397" s="186" t="s">
        <v>424</v>
      </c>
      <c r="C397" s="183" t="s">
        <v>366</v>
      </c>
      <c r="D397" s="17">
        <v>5.03</v>
      </c>
      <c r="E397" s="17"/>
      <c r="F397" s="6"/>
      <c r="G397" s="93">
        <f>SUM('1:2'!G397)</f>
        <v>0</v>
      </c>
      <c r="H397" s="299">
        <f t="shared" si="70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2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25"/>
      <c r="AC397" s="54"/>
      <c r="AD397" s="30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63">
        <v>30700009</v>
      </c>
      <c r="B398" s="186" t="s">
        <v>424</v>
      </c>
      <c r="C398" s="183" t="s">
        <v>367</v>
      </c>
      <c r="D398" s="17">
        <v>5.03</v>
      </c>
      <c r="E398" s="17"/>
      <c r="F398" s="6"/>
      <c r="G398" s="93">
        <f>SUM('1:2'!G398)</f>
        <v>0</v>
      </c>
      <c r="H398" s="299">
        <f t="shared" si="70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2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25"/>
      <c r="AC398" s="54"/>
      <c r="AD398" s="30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6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299">
        <f t="shared" si="70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2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73"/>
      <c r="AC399" s="54"/>
      <c r="AD399" s="30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6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299">
        <f t="shared" si="70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2">
        <f t="shared" si="76"/>
        <v>0</v>
      </c>
      <c r="W400" s="33" t="str">
        <f t="shared" si="77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73"/>
      <c r="AC400" s="54"/>
      <c r="AD400" s="30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6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299">
        <f t="shared" si="70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2">
        <f t="shared" si="76"/>
        <v>0</v>
      </c>
      <c r="W401" s="33" t="str">
        <f t="shared" si="77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73"/>
      <c r="AC401" s="54"/>
      <c r="AD401" s="30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6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299">
        <f t="shared" si="70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2">
        <f t="shared" si="76"/>
        <v>0</v>
      </c>
      <c r="W402" s="33" t="str">
        <f t="shared" si="77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73"/>
      <c r="AC402" s="54"/>
      <c r="AD402" s="30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6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299">
        <f t="shared" si="70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2">
        <f t="shared" si="76"/>
        <v>0</v>
      </c>
      <c r="W403" s="33" t="str">
        <f t="shared" si="77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73"/>
      <c r="AC403" s="54"/>
      <c r="AD403" s="30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6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299">
        <f t="shared" si="70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2">
        <f t="shared" si="76"/>
        <v>0</v>
      </c>
      <c r="W404" s="33" t="str">
        <f t="shared" si="77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73"/>
      <c r="AC404" s="54"/>
      <c r="AD404" s="30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6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299">
        <f t="shared" si="70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2">
        <f t="shared" si="76"/>
        <v>0</v>
      </c>
      <c r="W405" s="33" t="str">
        <f t="shared" si="77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73"/>
      <c r="AC405" s="54"/>
      <c r="AD405" s="30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6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299">
        <f t="shared" si="70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2">
        <f t="shared" si="76"/>
        <v>0</v>
      </c>
      <c r="W406" s="33" t="str">
        <f t="shared" si="77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73"/>
      <c r="AC406" s="54"/>
      <c r="AD406" s="30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6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299">
        <f t="shared" si="70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2">
        <f t="shared" si="76"/>
        <v>0</v>
      </c>
      <c r="W407" s="33" t="str">
        <f t="shared" si="77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73"/>
      <c r="AC407" s="54"/>
      <c r="AD407" s="30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6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299">
        <f t="shared" si="70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2">
        <f t="shared" si="76"/>
        <v>0</v>
      </c>
      <c r="W408" s="33" t="str">
        <f t="shared" si="77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73"/>
      <c r="AC408" s="54"/>
      <c r="AD408" s="30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60">
        <v>30100043</v>
      </c>
      <c r="B409" s="188" t="s">
        <v>430</v>
      </c>
      <c r="C409" s="183" t="s">
        <v>427</v>
      </c>
      <c r="D409" s="17">
        <v>50.3</v>
      </c>
      <c r="E409" s="17"/>
      <c r="F409" s="6"/>
      <c r="G409" s="93">
        <f>SUM('1:2'!G409)</f>
        <v>0</v>
      </c>
      <c r="H409" s="299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2"/>
      <c r="W409" s="33"/>
      <c r="X409" s="93"/>
      <c r="Y409" s="93"/>
      <c r="Z409" s="93"/>
      <c r="AA409" s="93"/>
      <c r="AB409" s="73"/>
      <c r="AC409" s="54"/>
      <c r="AD409" s="30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60">
        <v>30100064</v>
      </c>
      <c r="B410" s="188" t="s">
        <v>401</v>
      </c>
      <c r="C410" s="183" t="s">
        <v>399</v>
      </c>
      <c r="D410" s="17">
        <v>5</v>
      </c>
      <c r="E410" s="17"/>
      <c r="F410" s="6"/>
      <c r="G410" s="93">
        <f>SUM('1:2'!G410)</f>
        <v>0</v>
      </c>
      <c r="H410" s="299">
        <f t="shared" si="70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2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73"/>
      <c r="AC410" s="54"/>
      <c r="AD410" s="30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6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299">
        <f t="shared" si="70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2">
        <f>SUM(X411:AA411)</f>
        <v>0</v>
      </c>
      <c r="W411" s="33" t="str">
        <f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73"/>
      <c r="AC411" s="54"/>
      <c r="AD411" s="30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6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299">
        <f t="shared" si="70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2">
        <f>SUM(X412:AA412)</f>
        <v>0</v>
      </c>
      <c r="W412" s="33" t="str">
        <f>IF(ISERROR(V412/G412),"",V412/G412)</f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73"/>
      <c r="AC412" s="54"/>
      <c r="AD412" s="30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60"/>
      <c r="B413" s="188" t="s">
        <v>360</v>
      </c>
      <c r="C413" s="183" t="s">
        <v>361</v>
      </c>
      <c r="D413" s="17"/>
      <c r="E413" s="17"/>
      <c r="F413" s="6"/>
      <c r="G413" s="93">
        <f>SUM('1:2'!G413)</f>
        <v>0</v>
      </c>
      <c r="H413" s="299">
        <f t="shared" si="70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2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73"/>
      <c r="AC413" s="54"/>
      <c r="AD413" s="30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6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299">
        <f t="shared" si="70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2">
        <f>SUM(X414:AA414)</f>
        <v>0</v>
      </c>
      <c r="W414" s="33" t="str">
        <f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73"/>
      <c r="AC414" s="54"/>
      <c r="AD414" s="30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6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299">
        <f t="shared" si="70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2">
        <f>SUM(X415:AA415)</f>
        <v>0</v>
      </c>
      <c r="W415" s="33" t="str">
        <f>IF(ISERROR(V415/G415),"",V415/G415)</f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73"/>
      <c r="AC415" s="54"/>
      <c r="AD415" s="30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6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299">
        <f t="shared" si="70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2">
        <f>SUM(X416:AA416)</f>
        <v>0</v>
      </c>
      <c r="W416" s="33" t="str">
        <f>IF(ISERROR(V416/G416),"",V416/G416)</f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73"/>
      <c r="AC416" s="54"/>
      <c r="AD416" s="30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6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299">
        <f t="shared" si="70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2">
        <f>SUM(X417:AA417)</f>
        <v>0</v>
      </c>
      <c r="W417" s="33" t="str">
        <f>IF(ISERROR(V417/G417),"",V417/G417)</f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73"/>
      <c r="AC417" s="54"/>
      <c r="AD417" s="30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62">
        <v>30600013</v>
      </c>
      <c r="B418" s="193" t="s">
        <v>368</v>
      </c>
      <c r="C418" s="183" t="s">
        <v>374</v>
      </c>
      <c r="D418" s="17"/>
      <c r="E418" s="17"/>
      <c r="F418" s="6"/>
      <c r="G418" s="93">
        <f>SUM('1:2'!G418)</f>
        <v>0</v>
      </c>
      <c r="H418" s="299">
        <f t="shared" si="70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2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73"/>
      <c r="AC418" s="54"/>
      <c r="AD418" s="30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62">
        <v>30600014</v>
      </c>
      <c r="B419" s="193" t="s">
        <v>368</v>
      </c>
      <c r="C419" s="183" t="s">
        <v>369</v>
      </c>
      <c r="D419" s="17"/>
      <c r="E419" s="17"/>
      <c r="F419" s="6"/>
      <c r="G419" s="93">
        <f>SUM('1:2'!G419)</f>
        <v>0</v>
      </c>
      <c r="H419" s="299">
        <f t="shared" si="70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2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73"/>
      <c r="AC419" s="54"/>
      <c r="AD419" s="30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62">
        <v>30600012</v>
      </c>
      <c r="B420" s="193" t="s">
        <v>368</v>
      </c>
      <c r="C420" s="183" t="s">
        <v>370</v>
      </c>
      <c r="D420" s="17"/>
      <c r="E420" s="17"/>
      <c r="F420" s="6"/>
      <c r="G420" s="93">
        <f>SUM('1:2'!G420)</f>
        <v>0</v>
      </c>
      <c r="H420" s="299">
        <f t="shared" si="70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2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73"/>
      <c r="AC420" s="54"/>
      <c r="AD420" s="30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62">
        <v>30600011</v>
      </c>
      <c r="B421" s="193" t="s">
        <v>368</v>
      </c>
      <c r="C421" s="183" t="s">
        <v>371</v>
      </c>
      <c r="D421" s="17"/>
      <c r="E421" s="17"/>
      <c r="F421" s="6"/>
      <c r="G421" s="93">
        <f>SUM('1:2'!G421)</f>
        <v>0</v>
      </c>
      <c r="H421" s="299">
        <f t="shared" si="70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2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73"/>
      <c r="AC421" s="54"/>
      <c r="AD421" s="30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62">
        <v>30300002</v>
      </c>
      <c r="B422" s="193" t="s">
        <v>407</v>
      </c>
      <c r="C422" s="183" t="s">
        <v>408</v>
      </c>
      <c r="D422" s="17"/>
      <c r="E422" s="17"/>
      <c r="F422" s="6"/>
      <c r="G422" s="93">
        <f>SUM('1:2'!G422)</f>
        <v>0</v>
      </c>
      <c r="H422" s="299">
        <f t="shared" si="70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202"/>
      <c r="W422" s="33"/>
      <c r="X422" s="93"/>
      <c r="Y422" s="93"/>
      <c r="Z422" s="93"/>
      <c r="AA422" s="93"/>
      <c r="AB422" s="73"/>
      <c r="AC422" s="54"/>
      <c r="AD422" s="30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62">
        <v>30300001</v>
      </c>
      <c r="B423" s="193" t="s">
        <v>407</v>
      </c>
      <c r="C423" s="183" t="s">
        <v>409</v>
      </c>
      <c r="D423" s="17"/>
      <c r="E423" s="17"/>
      <c r="F423" s="6"/>
      <c r="G423" s="93">
        <f>SUM('1:2'!G423)</f>
        <v>0</v>
      </c>
      <c r="H423" s="299">
        <f t="shared" si="70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202"/>
      <c r="W423" s="33"/>
      <c r="X423" s="93"/>
      <c r="Y423" s="93"/>
      <c r="Z423" s="93"/>
      <c r="AA423" s="93"/>
      <c r="AB423" s="73"/>
      <c r="AC423" s="54"/>
      <c r="AD423" s="30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62">
        <v>30300003</v>
      </c>
      <c r="B424" s="193" t="s">
        <v>407</v>
      </c>
      <c r="C424" s="183" t="s">
        <v>411</v>
      </c>
      <c r="D424" s="17"/>
      <c r="E424" s="17"/>
      <c r="F424" s="6"/>
      <c r="G424" s="93">
        <f>SUM('1:2'!G424)</f>
        <v>0</v>
      </c>
      <c r="H424" s="299">
        <f t="shared" si="70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202"/>
      <c r="W424" s="33"/>
      <c r="X424" s="93"/>
      <c r="Y424" s="93"/>
      <c r="Z424" s="93"/>
      <c r="AA424" s="93"/>
      <c r="AB424" s="73"/>
      <c r="AC424" s="54"/>
      <c r="AD424" s="30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62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SUM('1:2'!G425)</f>
        <v>0</v>
      </c>
      <c r="H425" s="299">
        <f t="shared" si="70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2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73"/>
      <c r="AC425" s="54"/>
      <c r="AD425" s="30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62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SUM('1:2'!G426)</f>
        <v>0</v>
      </c>
      <c r="H426" s="299">
        <f t="shared" si="70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2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73"/>
      <c r="AC426" s="54"/>
      <c r="AD426" s="306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62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SUM('1:2'!G427)</f>
        <v>0</v>
      </c>
      <c r="H427" s="299">
        <f t="shared" si="70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2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73"/>
      <c r="AC427" s="54"/>
      <c r="AD427" s="30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499" t="s">
        <v>86</v>
      </c>
      <c r="B428" s="499"/>
      <c r="C428" s="302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202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6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0</v>
      </c>
      <c r="H429" s="299">
        <f>D429*G429</f>
        <v>0</v>
      </c>
      <c r="I429" s="93">
        <f>SUM('1:2'!I429)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2">
        <f t="shared" ref="V429:V435" si="83">SUM(X429:AA429)</f>
        <v>0</v>
      </c>
      <c r="W429" s="33" t="str">
        <f t="shared" si="80"/>
        <v/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73"/>
      <c r="AC429" s="54"/>
      <c r="AD429" s="30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299">
        <f t="shared" ref="H430:H462" si="84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2">
        <f t="shared" si="83"/>
        <v>0</v>
      </c>
      <c r="W430" s="33" t="str">
        <f t="shared" si="80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73"/>
      <c r="AC430" s="54"/>
      <c r="AD430" s="30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299">
        <f t="shared" si="84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2">
        <f t="shared" si="83"/>
        <v>0</v>
      </c>
      <c r="W431" s="33" t="str">
        <f t="shared" si="80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73"/>
      <c r="AC431" s="54"/>
      <c r="AD431" s="30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9">
        <v>30400014</v>
      </c>
      <c r="B432" s="211" t="s">
        <v>507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299">
        <f t="shared" si="84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2">
        <f t="shared" si="83"/>
        <v>0</v>
      </c>
      <c r="W432" s="33" t="str">
        <f t="shared" si="80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73"/>
      <c r="AC432" s="54"/>
      <c r="AD432" s="30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9">
        <v>30400013</v>
      </c>
      <c r="B433" s="211" t="s">
        <v>468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299">
        <f t="shared" si="84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2">
        <f t="shared" si="83"/>
        <v>0</v>
      </c>
      <c r="W433" s="33" t="str">
        <f t="shared" si="80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73"/>
      <c r="AC433" s="54"/>
      <c r="AD433" s="30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9">
        <v>30400016</v>
      </c>
      <c r="B434" s="211" t="s">
        <v>507</v>
      </c>
      <c r="C434" s="16" t="s">
        <v>60</v>
      </c>
      <c r="D434" s="17">
        <v>5.03</v>
      </c>
      <c r="E434" s="17"/>
      <c r="F434" s="6"/>
      <c r="G434" s="93">
        <f>SUM('1:2'!G434)</f>
        <v>0</v>
      </c>
      <c r="H434" s="299">
        <f t="shared" si="84"/>
        <v>0</v>
      </c>
      <c r="I434" s="93">
        <f>SUM('1:2'!I434)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2">
        <f t="shared" si="83"/>
        <v>0</v>
      </c>
      <c r="W434" s="33" t="str">
        <f t="shared" si="80"/>
        <v/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73"/>
      <c r="AC434" s="54"/>
      <c r="AD434" s="306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9">
        <v>30400017</v>
      </c>
      <c r="B435" s="211" t="s">
        <v>507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299">
        <f t="shared" si="84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2">
        <f t="shared" si="83"/>
        <v>0</v>
      </c>
      <c r="W435" s="33" t="str">
        <f t="shared" si="80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73"/>
      <c r="AC435" s="54"/>
      <c r="AD435" s="306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9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SUM('1:2'!G436)</f>
        <v>0</v>
      </c>
      <c r="H436" s="299">
        <f t="shared" si="84"/>
        <v>0</v>
      </c>
      <c r="I436" s="93">
        <f>SUM('1:2'!I436)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3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6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299">
        <f t="shared" si="84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3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6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299">
        <f t="shared" si="84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3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6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299">
        <f t="shared" si="84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3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64">
        <v>30600003</v>
      </c>
      <c r="B440" s="65" t="s">
        <v>162</v>
      </c>
      <c r="C440" s="191" t="s">
        <v>89</v>
      </c>
      <c r="D440" s="17">
        <v>5.03</v>
      </c>
      <c r="E440" s="17"/>
      <c r="F440" s="6"/>
      <c r="G440" s="93">
        <f>SUM('1:2'!G440)</f>
        <v>0</v>
      </c>
      <c r="H440" s="299">
        <f t="shared" si="84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3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6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299">
        <f t="shared" si="84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2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73"/>
      <c r="AC441" s="54"/>
      <c r="AD441" s="30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6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299">
        <f t="shared" si="84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2">
        <f t="shared" si="87"/>
        <v>0</v>
      </c>
      <c r="W442" s="33" t="str">
        <f t="shared" si="88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73"/>
      <c r="AC442" s="54"/>
      <c r="AD442" s="30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6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299">
        <f t="shared" si="84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2">
        <f t="shared" si="87"/>
        <v>0</v>
      </c>
      <c r="W443" s="33" t="str">
        <f t="shared" si="88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73"/>
      <c r="AC443" s="54"/>
      <c r="AD443" s="30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6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299">
        <f t="shared" si="84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2">
        <f t="shared" si="87"/>
        <v>0</v>
      </c>
      <c r="W444" s="33" t="str">
        <f t="shared" si="88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73"/>
      <c r="AC444" s="54"/>
      <c r="AD444" s="30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6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299">
        <f t="shared" si="84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2">
        <f t="shared" si="87"/>
        <v>0</v>
      </c>
      <c r="W445" s="33" t="str">
        <f t="shared" si="88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73"/>
      <c r="AC445" s="54"/>
      <c r="AD445" s="30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6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299">
        <f t="shared" si="84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2">
        <f t="shared" si="87"/>
        <v>0</v>
      </c>
      <c r="W446" s="33" t="str">
        <f t="shared" si="88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73"/>
      <c r="AC446" s="54"/>
      <c r="AD446" s="30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6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299">
        <f t="shared" si="84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2">
        <f t="shared" si="87"/>
        <v>0</v>
      </c>
      <c r="W447" s="33" t="str">
        <f t="shared" si="88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73"/>
      <c r="AC447" s="54"/>
      <c r="AD447" s="30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6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299">
        <f t="shared" si="84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2">
        <f t="shared" si="87"/>
        <v>0</v>
      </c>
      <c r="W448" s="33" t="str">
        <f t="shared" si="88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73"/>
      <c r="AC448" s="54"/>
      <c r="AD448" s="30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9">
        <v>30400026</v>
      </c>
      <c r="B449" s="186" t="s">
        <v>394</v>
      </c>
      <c r="C449" s="183" t="s">
        <v>396</v>
      </c>
      <c r="D449" s="17">
        <v>5</v>
      </c>
      <c r="E449" s="17"/>
      <c r="F449" s="6"/>
      <c r="G449" s="93">
        <f>SUM('1:2'!G449)</f>
        <v>0</v>
      </c>
      <c r="H449" s="299">
        <f t="shared" si="84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2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73"/>
      <c r="AC449" s="54"/>
      <c r="AD449" s="30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9">
        <v>30400028</v>
      </c>
      <c r="B450" s="186" t="s">
        <v>393</v>
      </c>
      <c r="C450" s="183" t="s">
        <v>403</v>
      </c>
      <c r="D450" s="17">
        <v>5</v>
      </c>
      <c r="E450" s="17"/>
      <c r="F450" s="6"/>
      <c r="G450" s="93">
        <f>SUM('1:2'!G450)</f>
        <v>0</v>
      </c>
      <c r="H450" s="299">
        <f t="shared" si="84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2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73"/>
      <c r="AC450" s="54"/>
      <c r="AD450" s="30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9">
        <v>30400027</v>
      </c>
      <c r="B451" s="186" t="s">
        <v>404</v>
      </c>
      <c r="C451" s="183" t="s">
        <v>406</v>
      </c>
      <c r="D451" s="17">
        <v>5</v>
      </c>
      <c r="E451" s="17"/>
      <c r="F451" s="6"/>
      <c r="G451" s="93">
        <f>SUM('1:2'!G451)</f>
        <v>0</v>
      </c>
      <c r="H451" s="299">
        <f t="shared" si="84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2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73"/>
      <c r="AC451" s="54"/>
      <c r="AD451" s="30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9"/>
      <c r="B452" s="61" t="s">
        <v>352</v>
      </c>
      <c r="C452" s="183" t="s">
        <v>373</v>
      </c>
      <c r="D452" s="17">
        <v>5</v>
      </c>
      <c r="E452" s="17"/>
      <c r="F452" s="6"/>
      <c r="G452" s="93">
        <f>SUM('1:2'!G452)</f>
        <v>0</v>
      </c>
      <c r="H452" s="299">
        <f t="shared" si="84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2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73"/>
      <c r="AC452" s="54"/>
      <c r="AD452" s="30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9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SUM('1:2'!G453)</f>
        <v>0</v>
      </c>
      <c r="H453" s="299">
        <f t="shared" si="84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2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73"/>
      <c r="AC453" s="54"/>
      <c r="AD453" s="30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9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SUM('1:2'!G454)</f>
        <v>0</v>
      </c>
      <c r="H454" s="299">
        <f t="shared" si="84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2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73"/>
      <c r="AC454" s="54"/>
      <c r="AD454" s="30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9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299">
        <f t="shared" si="84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2">
        <f>SUM(X455:AA455)</f>
        <v>0</v>
      </c>
      <c r="W455" s="33" t="str">
        <f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73"/>
      <c r="AC455" s="54"/>
      <c r="AD455" s="30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9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299">
        <f t="shared" si="84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2">
        <f>SUM(X456:AA456)</f>
        <v>0</v>
      </c>
      <c r="W456" s="33" t="str">
        <f>IF(ISERROR(V456/G456),"",V456/G456)</f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73"/>
      <c r="AC456" s="54"/>
      <c r="AD456" s="30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9">
        <v>30400004</v>
      </c>
      <c r="B457" s="211" t="s">
        <v>419</v>
      </c>
      <c r="C457" s="183" t="s">
        <v>420</v>
      </c>
      <c r="D457" s="17"/>
      <c r="E457" s="17"/>
      <c r="F457" s="6"/>
      <c r="G457" s="93">
        <f>SUM('1:2'!G457)</f>
        <v>0</v>
      </c>
      <c r="H457" s="299">
        <f t="shared" si="84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202"/>
      <c r="W457" s="33"/>
      <c r="X457" s="93"/>
      <c r="Y457" s="93"/>
      <c r="Z457" s="93"/>
      <c r="AA457" s="93"/>
      <c r="AB457" s="73"/>
      <c r="AC457" s="54"/>
      <c r="AD457" s="30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9">
        <v>30400003</v>
      </c>
      <c r="B458" s="211" t="s">
        <v>419</v>
      </c>
      <c r="C458" s="183" t="s">
        <v>421</v>
      </c>
      <c r="D458" s="17"/>
      <c r="E458" s="17"/>
      <c r="F458" s="6"/>
      <c r="G458" s="93">
        <f>SUM('1:2'!G458)</f>
        <v>0</v>
      </c>
      <c r="H458" s="299">
        <f t="shared" si="84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202"/>
      <c r="W458" s="33"/>
      <c r="X458" s="93"/>
      <c r="Y458" s="93"/>
      <c r="Z458" s="93"/>
      <c r="AA458" s="93"/>
      <c r="AB458" s="73"/>
      <c r="AC458" s="54"/>
      <c r="AD458" s="30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9">
        <v>30400005</v>
      </c>
      <c r="B459" s="211" t="s">
        <v>419</v>
      </c>
      <c r="C459" s="183" t="s">
        <v>422</v>
      </c>
      <c r="D459" s="17"/>
      <c r="E459" s="17"/>
      <c r="F459" s="6"/>
      <c r="G459" s="93">
        <f>SUM('1:2'!G459)</f>
        <v>0</v>
      </c>
      <c r="H459" s="299">
        <f t="shared" si="84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202"/>
      <c r="W459" s="33"/>
      <c r="X459" s="93"/>
      <c r="Y459" s="93"/>
      <c r="Z459" s="93"/>
      <c r="AA459" s="93"/>
      <c r="AB459" s="73"/>
      <c r="AC459" s="54"/>
      <c r="AD459" s="30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299">
        <f t="shared" si="84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2">
        <f>SUM(X460:AA460)</f>
        <v>0</v>
      </c>
      <c r="W460" s="33" t="str">
        <f t="shared" ref="W460:W484" si="89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73"/>
      <c r="AC460" s="54"/>
      <c r="AD460" s="30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299">
        <f t="shared" si="84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2">
        <f>SUM(X461:AA461)</f>
        <v>0</v>
      </c>
      <c r="W461" s="33" t="str">
        <f t="shared" si="89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73"/>
      <c r="AC461" s="54"/>
      <c r="AD461" s="306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299">
        <f t="shared" si="84"/>
        <v>0</v>
      </c>
      <c r="I462" s="93">
        <f>SUM('1:2'!I462)</f>
        <v>0</v>
      </c>
      <c r="J462" s="31" t="str">
        <f t="array" ref="J462">IF(ISERROR(G462/I462),"",G462/I462)</f>
        <v/>
      </c>
      <c r="K462" s="299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2">
        <f>SUM(X462:AA462)</f>
        <v>0</v>
      </c>
      <c r="W462" s="33" t="str">
        <f t="shared" si="89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73"/>
      <c r="AC462" s="54"/>
      <c r="AD462" s="30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500" t="s">
        <v>92</v>
      </c>
      <c r="B463" s="501"/>
      <c r="C463" s="302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202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6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299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2">
        <f t="shared" ref="V464:V478" si="93">SUM(X464:AA464)</f>
        <v>0</v>
      </c>
      <c r="W464" s="33" t="str">
        <f t="shared" si="89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73"/>
      <c r="AC464" s="54"/>
      <c r="AD464" s="30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299">
        <f t="shared" ref="H465:H478" si="94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2">
        <f t="shared" si="93"/>
        <v>0</v>
      </c>
      <c r="W465" s="33" t="str">
        <f t="shared" si="89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73"/>
      <c r="AC465" s="54"/>
      <c r="AD465" s="30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299">
        <f t="shared" si="94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2">
        <f t="shared" si="93"/>
        <v>0</v>
      </c>
      <c r="W466" s="33" t="str">
        <f t="shared" si="89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73"/>
      <c r="AC466" s="54"/>
      <c r="AD466" s="30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299">
        <f t="shared" si="94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2">
        <f t="shared" si="93"/>
        <v>0</v>
      </c>
      <c r="W467" s="33" t="str">
        <f t="shared" si="89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73"/>
      <c r="AC467" s="54"/>
      <c r="AD467" s="30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9">
        <v>30100054</v>
      </c>
      <c r="B468" s="63" t="s">
        <v>95</v>
      </c>
      <c r="C468" s="300" t="s">
        <v>72</v>
      </c>
      <c r="D468" s="17">
        <v>5.03</v>
      </c>
      <c r="E468" s="17"/>
      <c r="F468" s="6"/>
      <c r="G468" s="93">
        <f>SUM('1:2'!G468)</f>
        <v>0</v>
      </c>
      <c r="H468" s="299">
        <f t="shared" si="94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2">
        <f t="shared" si="93"/>
        <v>0</v>
      </c>
      <c r="W468" s="33" t="str">
        <f t="shared" si="89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73"/>
      <c r="AC468" s="54"/>
      <c r="AD468" s="30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299">
        <f t="shared" si="94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2">
        <f t="shared" si="93"/>
        <v>0</v>
      </c>
      <c r="W469" s="33" t="str">
        <f t="shared" si="89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73"/>
      <c r="AC469" s="54"/>
      <c r="AD469" s="30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299">
        <f t="shared" si="94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2">
        <f t="shared" si="93"/>
        <v>0</v>
      </c>
      <c r="W470" s="33" t="str">
        <f t="shared" si="89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73"/>
      <c r="AC470" s="54"/>
      <c r="AD470" s="30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9"/>
      <c r="B471" s="63" t="s">
        <v>95</v>
      </c>
      <c r="C471" s="300" t="s">
        <v>96</v>
      </c>
      <c r="D471" s="17">
        <v>5.03</v>
      </c>
      <c r="E471" s="17"/>
      <c r="F471" s="6"/>
      <c r="G471" s="93">
        <f>SUM('1:2'!G471)</f>
        <v>0</v>
      </c>
      <c r="H471" s="299">
        <f t="shared" si="94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2">
        <f t="shared" si="93"/>
        <v>0</v>
      </c>
      <c r="W471" s="33" t="str">
        <f t="shared" si="89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73"/>
      <c r="AC471" s="54"/>
      <c r="AD471" s="30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9">
        <v>30101067</v>
      </c>
      <c r="B472" s="63" t="s">
        <v>97</v>
      </c>
      <c r="C472" s="300" t="s">
        <v>82</v>
      </c>
      <c r="D472" s="17">
        <v>5.03</v>
      </c>
      <c r="E472" s="17"/>
      <c r="F472" s="6"/>
      <c r="G472" s="93">
        <f>SUM('1:2'!G472)</f>
        <v>0</v>
      </c>
      <c r="H472" s="299">
        <f t="shared" si="94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2">
        <f t="shared" si="93"/>
        <v>0</v>
      </c>
      <c r="W472" s="33" t="str">
        <f t="shared" si="89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73"/>
      <c r="AC472" s="54"/>
      <c r="AD472" s="30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9">
        <v>30101068</v>
      </c>
      <c r="B473" s="63" t="s">
        <v>97</v>
      </c>
      <c r="C473" s="300" t="s">
        <v>72</v>
      </c>
      <c r="D473" s="17">
        <v>5.03</v>
      </c>
      <c r="E473" s="17"/>
      <c r="F473" s="6"/>
      <c r="G473" s="93">
        <f>SUM('1:2'!G473)</f>
        <v>0</v>
      </c>
      <c r="H473" s="299">
        <f t="shared" si="94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2">
        <f t="shared" si="93"/>
        <v>0</v>
      </c>
      <c r="W473" s="33" t="str">
        <f t="shared" si="89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73"/>
      <c r="AC473" s="54"/>
      <c r="AD473" s="30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9">
        <v>30101069</v>
      </c>
      <c r="B474" s="63" t="s">
        <v>97</v>
      </c>
      <c r="C474" s="300" t="s">
        <v>60</v>
      </c>
      <c r="D474" s="17">
        <v>5.03</v>
      </c>
      <c r="E474" s="17"/>
      <c r="F474" s="6"/>
      <c r="G474" s="93">
        <f>SUM('1:2'!G474)</f>
        <v>0</v>
      </c>
      <c r="H474" s="299">
        <f t="shared" si="94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2">
        <f t="shared" si="93"/>
        <v>0</v>
      </c>
      <c r="W474" s="33" t="str">
        <f t="shared" si="89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73"/>
      <c r="AC474" s="54"/>
      <c r="AD474" s="30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9">
        <v>30101070</v>
      </c>
      <c r="B475" s="63" t="s">
        <v>97</v>
      </c>
      <c r="C475" s="300" t="s">
        <v>96</v>
      </c>
      <c r="D475" s="17">
        <v>5.03</v>
      </c>
      <c r="E475" s="17"/>
      <c r="F475" s="6"/>
      <c r="G475" s="93">
        <f>SUM('1:2'!G475)</f>
        <v>0</v>
      </c>
      <c r="H475" s="299">
        <f t="shared" si="94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2">
        <f t="shared" si="93"/>
        <v>0</v>
      </c>
      <c r="W475" s="33" t="str">
        <f t="shared" si="89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73"/>
      <c r="AC475" s="54"/>
      <c r="AD475" s="30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9">
        <v>30101071</v>
      </c>
      <c r="B476" s="63" t="s">
        <v>97</v>
      </c>
      <c r="C476" s="300" t="s">
        <v>73</v>
      </c>
      <c r="D476" s="17">
        <v>5.03</v>
      </c>
      <c r="E476" s="17"/>
      <c r="F476" s="6"/>
      <c r="G476" s="93">
        <f>SUM('1:2'!G476)</f>
        <v>0</v>
      </c>
      <c r="H476" s="299">
        <f t="shared" si="94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2">
        <f t="shared" si="93"/>
        <v>0</v>
      </c>
      <c r="W476" s="33" t="str">
        <f t="shared" si="89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73"/>
      <c r="AC476" s="54"/>
      <c r="AD476" s="30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6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299">
        <f t="shared" si="94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2">
        <f t="shared" si="93"/>
        <v>0</v>
      </c>
      <c r="W477" s="33" t="str">
        <f t="shared" si="89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73"/>
      <c r="AC477" s="54"/>
      <c r="AD477" s="306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6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299">
        <f t="shared" si="94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2">
        <f t="shared" si="93"/>
        <v>0</v>
      </c>
      <c r="W478" s="33" t="str">
        <f t="shared" si="89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73"/>
      <c r="AC478" s="54"/>
      <c r="AD478" s="30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500" t="s">
        <v>99</v>
      </c>
      <c r="B479" s="501"/>
      <c r="C479" s="302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204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6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60">
        <v>30400025</v>
      </c>
      <c r="B480" s="188" t="s">
        <v>423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299">
        <f t="shared" ref="H480:H489" si="96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2">
        <f>SUM(X480:AA480)</f>
        <v>0</v>
      </c>
      <c r="W480" s="33" t="str">
        <f t="shared" si="89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73"/>
      <c r="AC480" s="54"/>
      <c r="AD480" s="30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60">
        <v>30400023</v>
      </c>
      <c r="B481" s="188" t="s">
        <v>423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299">
        <f t="shared" si="96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2">
        <f>SUM(X481:AA481)</f>
        <v>0</v>
      </c>
      <c r="W481" s="33" t="str">
        <f t="shared" si="89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73"/>
      <c r="AC481" s="54"/>
      <c r="AD481" s="30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60">
        <v>30400024</v>
      </c>
      <c r="B482" s="188" t="s">
        <v>423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299">
        <f t="shared" si="96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2">
        <f>SUM(X482:AA482)</f>
        <v>0</v>
      </c>
      <c r="W482" s="33" t="str">
        <f t="shared" si="89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73"/>
      <c r="AC482" s="54"/>
      <c r="AD482" s="30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60"/>
      <c r="B483" s="188" t="s">
        <v>423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299">
        <f t="shared" si="96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2">
        <f>SUM(X483:AA483)</f>
        <v>0</v>
      </c>
      <c r="W483" s="33" t="str">
        <f t="shared" si="89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73"/>
      <c r="AC483" s="54"/>
      <c r="AD483" s="30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60"/>
      <c r="B484" s="188" t="s">
        <v>423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299">
        <f t="shared" si="96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2">
        <f>SUM(X484:AA484)</f>
        <v>0</v>
      </c>
      <c r="W484" s="33" t="str">
        <f t="shared" si="89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73"/>
      <c r="AC484" s="54"/>
      <c r="AD484" s="306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60">
        <v>30400019</v>
      </c>
      <c r="B485" s="188" t="s">
        <v>437</v>
      </c>
      <c r="C485" s="183" t="s">
        <v>439</v>
      </c>
      <c r="D485" s="17">
        <v>5.04</v>
      </c>
      <c r="E485" s="17"/>
      <c r="F485" s="6"/>
      <c r="G485" s="93">
        <f>SUM('1:2'!G485)</f>
        <v>0</v>
      </c>
      <c r="H485" s="299">
        <f t="shared" si="96"/>
        <v>0</v>
      </c>
      <c r="I485" s="93">
        <f>SUM('1:2'!I485)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2"/>
      <c r="W485" s="33"/>
      <c r="X485" s="93"/>
      <c r="Y485" s="93"/>
      <c r="Z485" s="93"/>
      <c r="AA485" s="93"/>
      <c r="AB485" s="73"/>
      <c r="AC485" s="54"/>
      <c r="AD485" s="306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60">
        <v>30400020</v>
      </c>
      <c r="B486" s="188" t="s">
        <v>436</v>
      </c>
      <c r="C486" s="183" t="s">
        <v>510</v>
      </c>
      <c r="D486" s="17">
        <v>5.04</v>
      </c>
      <c r="E486" s="17"/>
      <c r="F486" s="6"/>
      <c r="G486" s="93">
        <f>SUM('1:2'!G486)</f>
        <v>0</v>
      </c>
      <c r="H486" s="331">
        <f t="shared" si="96"/>
        <v>0</v>
      </c>
      <c r="I486" s="93">
        <f>SUM('1:2'!I486)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2"/>
      <c r="W486" s="33"/>
      <c r="X486" s="93"/>
      <c r="Y486" s="93"/>
      <c r="Z486" s="93"/>
      <c r="AA486" s="93"/>
      <c r="AB486" s="73"/>
      <c r="AC486" s="54"/>
      <c r="AD486" s="33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60">
        <v>30400021</v>
      </c>
      <c r="B487" s="188" t="s">
        <v>436</v>
      </c>
      <c r="C487" s="183" t="s">
        <v>511</v>
      </c>
      <c r="D487" s="17">
        <v>5.04</v>
      </c>
      <c r="E487" s="17"/>
      <c r="F487" s="6"/>
      <c r="G487" s="93">
        <f>SUM('1:2'!G487)</f>
        <v>0</v>
      </c>
      <c r="H487" s="331">
        <f t="shared" si="96"/>
        <v>0</v>
      </c>
      <c r="I487" s="93">
        <f>SUM('1:2'!I487)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2"/>
      <c r="W487" s="33"/>
      <c r="X487" s="93"/>
      <c r="Y487" s="93"/>
      <c r="Z487" s="93"/>
      <c r="AA487" s="93"/>
      <c r="AB487" s="73"/>
      <c r="AC487" s="54"/>
      <c r="AD487" s="33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60">
        <v>30400018</v>
      </c>
      <c r="B488" s="188" t="s">
        <v>436</v>
      </c>
      <c r="C488" s="16" t="s">
        <v>55</v>
      </c>
      <c r="D488" s="17">
        <v>5.04</v>
      </c>
      <c r="E488" s="17"/>
      <c r="F488" s="6"/>
      <c r="G488" s="93">
        <f>SUM('1:2'!G488)</f>
        <v>0</v>
      </c>
      <c r="H488" s="356">
        <f t="shared" si="96"/>
        <v>0</v>
      </c>
      <c r="I488" s="93">
        <f>SUM('1:2'!I488)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2"/>
      <c r="W488" s="33"/>
      <c r="X488" s="93"/>
      <c r="Y488" s="93"/>
      <c r="Z488" s="93"/>
      <c r="AA488" s="93"/>
      <c r="AB488" s="73"/>
      <c r="AC488" s="54"/>
      <c r="AD488" s="35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60">
        <v>30400022</v>
      </c>
      <c r="B489" s="188" t="s">
        <v>423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299">
        <f t="shared" si="96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2">
        <f>SUM(X489:AA489)</f>
        <v>0</v>
      </c>
      <c r="W489" s="33" t="str">
        <f t="shared" ref="W489:W494" si="97">IF(ISERROR(V489/G489),"",V489/G489)</f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73"/>
      <c r="AC489" s="54"/>
      <c r="AD489" s="30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500" t="s">
        <v>102</v>
      </c>
      <c r="B490" s="501"/>
      <c r="C490" s="302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2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6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9">
        <v>30700013</v>
      </c>
      <c r="B491" s="64" t="s">
        <v>103</v>
      </c>
      <c r="C491" s="295"/>
      <c r="D491" s="17">
        <v>3.65</v>
      </c>
      <c r="E491" s="17"/>
      <c r="F491" s="53"/>
      <c r="G491" s="93">
        <f>SUM('1:2'!G491)</f>
        <v>0</v>
      </c>
      <c r="H491" s="299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299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2">
        <f>SUM(X491:AA491)</f>
        <v>0</v>
      </c>
      <c r="W491" s="33" t="str">
        <f t="shared" si="97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73"/>
      <c r="AC491" s="54"/>
      <c r="AD491" s="30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9">
        <v>30700014</v>
      </c>
      <c r="B492" s="64" t="s">
        <v>0</v>
      </c>
      <c r="C492" s="295"/>
      <c r="D492" s="17">
        <v>6.58</v>
      </c>
      <c r="E492" s="17"/>
      <c r="F492" s="6"/>
      <c r="G492" s="93">
        <f>SUM('1:2'!G492)</f>
        <v>0</v>
      </c>
      <c r="H492" s="299">
        <f t="shared" ref="H492:H505" si="98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2">
        <f>SUM(X492:AA492)</f>
        <v>0</v>
      </c>
      <c r="W492" s="33" t="str">
        <f t="shared" si="97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73"/>
      <c r="AC492" s="54"/>
      <c r="AD492" s="30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9">
        <v>30700016</v>
      </c>
      <c r="B493" s="64" t="s">
        <v>1</v>
      </c>
      <c r="C493" s="295"/>
      <c r="D493" s="17">
        <v>7.8</v>
      </c>
      <c r="E493" s="17"/>
      <c r="F493" s="6"/>
      <c r="G493" s="93">
        <f>SUM('1:2'!G493)</f>
        <v>194</v>
      </c>
      <c r="H493" s="299">
        <f t="shared" si="98"/>
        <v>1513.2</v>
      </c>
      <c r="I493" s="93">
        <f>SUM('1:2'!I493)</f>
        <v>52</v>
      </c>
      <c r="J493" s="31">
        <f t="array" ref="J493">IF(ISERROR(G493/I493),"",G493/I493)</f>
        <v>3.7307692307692308</v>
      </c>
      <c r="K493" s="35">
        <f t="array" ref="K493">IF(ISERROR(G493/L493),"",G493/L493)</f>
        <v>42.173913043478265</v>
      </c>
      <c r="L493" s="87">
        <v>4.5999999999999996</v>
      </c>
      <c r="M493" s="36">
        <f>IF(ISERROR(I493-K493),"",I493-K493)</f>
        <v>9.8260869565217348</v>
      </c>
      <c r="N493" s="31">
        <f>SUM(O493:U493)</f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2">
        <f>SUM(X493:AA493)</f>
        <v>0</v>
      </c>
      <c r="W493" s="33">
        <f t="shared" si="97"/>
        <v>0</v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73"/>
      <c r="AC493" s="54"/>
      <c r="AD493" s="30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9">
        <v>30700017</v>
      </c>
      <c r="B494" s="64" t="s">
        <v>2</v>
      </c>
      <c r="C494" s="295"/>
      <c r="D494" s="17">
        <v>4.4000000000000004</v>
      </c>
      <c r="E494" s="17"/>
      <c r="F494" s="6"/>
      <c r="G494" s="93">
        <f>SUM('1:2'!G494)</f>
        <v>0</v>
      </c>
      <c r="H494" s="299">
        <f t="shared" si="98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2">
        <f>SUM(X494:AA494)</f>
        <v>0</v>
      </c>
      <c r="W494" s="33" t="str">
        <f t="shared" si="97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73"/>
      <c r="AC494" s="54"/>
      <c r="AD494" s="30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9"/>
      <c r="B495" s="64" t="s">
        <v>358</v>
      </c>
      <c r="C495" s="184" t="s">
        <v>376</v>
      </c>
      <c r="D495" s="17"/>
      <c r="E495" s="17"/>
      <c r="F495" s="6"/>
      <c r="G495" s="93">
        <f>SUM('1:2'!G495)</f>
        <v>0</v>
      </c>
      <c r="H495" s="299">
        <f t="shared" si="98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2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73"/>
      <c r="AC495" s="54"/>
      <c r="AD495" s="30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9">
        <v>30700001</v>
      </c>
      <c r="B496" s="187" t="s">
        <v>359</v>
      </c>
      <c r="C496" s="295"/>
      <c r="D496" s="17"/>
      <c r="E496" s="17"/>
      <c r="F496" s="6"/>
      <c r="G496" s="93">
        <f>SUM('1:2'!G496)</f>
        <v>0</v>
      </c>
      <c r="H496" s="299">
        <f t="shared" si="98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2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73"/>
      <c r="AC496" s="54"/>
      <c r="AD496" s="30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65"/>
      <c r="B497" s="66" t="s">
        <v>104</v>
      </c>
      <c r="C497" s="295" t="s">
        <v>53</v>
      </c>
      <c r="D497" s="17">
        <v>6.04</v>
      </c>
      <c r="E497" s="17"/>
      <c r="F497" s="6"/>
      <c r="G497" s="93">
        <f>SUM('1:2'!G497)</f>
        <v>0</v>
      </c>
      <c r="H497" s="299">
        <f t="shared" si="98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2">
        <f>SUM(X497:AA497)</f>
        <v>0</v>
      </c>
      <c r="W497" s="33" t="str">
        <f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73"/>
      <c r="AC497" s="54"/>
      <c r="AD497" s="30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65">
        <v>30700019</v>
      </c>
      <c r="B498" s="66" t="s">
        <v>104</v>
      </c>
      <c r="C498" s="295" t="s">
        <v>60</v>
      </c>
      <c r="D498" s="17">
        <v>6.04</v>
      </c>
      <c r="E498" s="17"/>
      <c r="F498" s="6"/>
      <c r="G498" s="93">
        <f>SUM('1:2'!G498)</f>
        <v>0</v>
      </c>
      <c r="H498" s="299">
        <f t="shared" si="98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2">
        <f>SUM(X498:AA498)</f>
        <v>0</v>
      </c>
      <c r="W498" s="33" t="str">
        <f>IF(ISERROR(V498/G498),"",V498/G498)</f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73"/>
      <c r="AC498" s="54"/>
      <c r="AD498" s="30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65">
        <v>30601015</v>
      </c>
      <c r="B499" s="248" t="s">
        <v>440</v>
      </c>
      <c r="C499" s="295" t="s">
        <v>53</v>
      </c>
      <c r="D499" s="17"/>
      <c r="E499" s="17"/>
      <c r="F499" s="6"/>
      <c r="G499" s="93">
        <f>SUM('1:2'!G499)</f>
        <v>0</v>
      </c>
      <c r="H499" s="299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2"/>
      <c r="W499" s="33"/>
      <c r="X499" s="93"/>
      <c r="Y499" s="93"/>
      <c r="Z499" s="93"/>
      <c r="AA499" s="93"/>
      <c r="AB499" s="73"/>
      <c r="AC499" s="54"/>
      <c r="AD499" s="30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65">
        <v>30101016</v>
      </c>
      <c r="B500" s="248" t="s">
        <v>440</v>
      </c>
      <c r="C500" s="295" t="s">
        <v>60</v>
      </c>
      <c r="D500" s="17"/>
      <c r="E500" s="17"/>
      <c r="F500" s="6"/>
      <c r="G500" s="93">
        <f>SUM('1:2'!G500)</f>
        <v>0</v>
      </c>
      <c r="H500" s="299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2"/>
      <c r="W500" s="33"/>
      <c r="X500" s="93"/>
      <c r="Y500" s="93"/>
      <c r="Z500" s="93"/>
      <c r="AA500" s="93"/>
      <c r="AB500" s="73"/>
      <c r="AC500" s="54"/>
      <c r="AD500" s="30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299">
        <f t="shared" si="98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2">
        <f>SUM(X501:AA501)</f>
        <v>0</v>
      </c>
      <c r="W501" s="33" t="str">
        <f>IF(ISERROR(V501/G501),"",V501/G501)</f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73"/>
      <c r="AC501" s="54"/>
      <c r="AD501" s="30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299">
        <f t="shared" si="98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2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54"/>
      <c r="AD502" s="30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9">
        <v>30700015</v>
      </c>
      <c r="B503" s="296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299">
        <f t="shared" si="98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2"/>
      <c r="W503" s="33"/>
      <c r="X503" s="93"/>
      <c r="Y503" s="93"/>
      <c r="Z503" s="93"/>
      <c r="AA503" s="93"/>
      <c r="AB503" s="73"/>
      <c r="AC503" s="54"/>
      <c r="AD503" s="306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9">
        <v>30700012</v>
      </c>
      <c r="B504" s="296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299">
        <f t="shared" si="98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2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73"/>
      <c r="AC504" s="54"/>
      <c r="AD504" s="306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9"/>
      <c r="B505" s="296"/>
      <c r="C505" s="16"/>
      <c r="D505" s="17"/>
      <c r="E505" s="17"/>
      <c r="F505" s="6"/>
      <c r="G505" s="93">
        <f>SUM('1:2'!G505)</f>
        <v>0</v>
      </c>
      <c r="H505" s="299">
        <f t="shared" si="98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2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54"/>
      <c r="AD505" s="306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500" t="s">
        <v>106</v>
      </c>
      <c r="B506" s="501"/>
      <c r="C506" s="302" t="s">
        <v>71</v>
      </c>
      <c r="D506" s="20"/>
      <c r="E506" s="20"/>
      <c r="F506" s="32"/>
      <c r="G506" s="94">
        <f>SUM(G491:G505)</f>
        <v>194</v>
      </c>
      <c r="H506" s="30">
        <f>SUM(H491:H505)</f>
        <v>1513.2</v>
      </c>
      <c r="I506" s="30">
        <f>SUM(I491:I505)</f>
        <v>52</v>
      </c>
      <c r="J506" s="31">
        <f t="array" ref="J506">IF(ISERROR(G506/I506),"",G506/I506)</f>
        <v>3.7307692307692308</v>
      </c>
      <c r="K506" s="30">
        <f>SUM(K491:K501)</f>
        <v>42.173913043478265</v>
      </c>
      <c r="L506" s="98"/>
      <c r="M506" s="89">
        <f t="shared" ref="M506:V506" si="99">SUM(M491:M501)</f>
        <v>9.8260869565217348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202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511" t="s">
        <v>108</v>
      </c>
      <c r="B507" s="512"/>
      <c r="C507" s="512"/>
      <c r="D507" s="512"/>
      <c r="E507" s="512"/>
      <c r="F507" s="513"/>
      <c r="G507" s="189">
        <f>SUM(G370,G428,G463,G479,G490,G506)</f>
        <v>194</v>
      </c>
      <c r="H507" s="189">
        <f>SUM(H370,H428,H463,H479,H490,H506)</f>
        <v>1513.2</v>
      </c>
      <c r="I507" s="189">
        <f>SUM(I370,I428,I463,I479,I490,I506)</f>
        <v>52</v>
      </c>
      <c r="J507" s="52">
        <f t="array" ref="J507">IF(ISERROR(G507/I507),"",G507/I507)</f>
        <v>3.7307692307692308</v>
      </c>
      <c r="K507" s="189">
        <f>SUM(K370,K428,K463,K479,K490,K506)</f>
        <v>42.173913043478265</v>
      </c>
      <c r="L507" s="52">
        <f>IF(ISERROR(G507/K507),"",G507/K507)</f>
        <v>4.5999999999999996</v>
      </c>
      <c r="M507" s="189">
        <f t="shared" ref="M507:V507" si="100">SUM(M370,M428,M463,M479,M490,M506)</f>
        <v>9.8260869565217348</v>
      </c>
      <c r="N507" s="189">
        <f t="shared" si="100"/>
        <v>0</v>
      </c>
      <c r="O507" s="189">
        <f t="shared" si="100"/>
        <v>0</v>
      </c>
      <c r="P507" s="189">
        <f t="shared" si="100"/>
        <v>0</v>
      </c>
      <c r="Q507" s="189">
        <f t="shared" si="100"/>
        <v>0</v>
      </c>
      <c r="R507" s="189">
        <f t="shared" si="100"/>
        <v>0</v>
      </c>
      <c r="S507" s="189">
        <f t="shared" si="100"/>
        <v>0</v>
      </c>
      <c r="T507" s="189">
        <f t="shared" si="100"/>
        <v>0</v>
      </c>
      <c r="U507" s="189">
        <f t="shared" si="100"/>
        <v>0</v>
      </c>
      <c r="V507" s="189">
        <f t="shared" si="100"/>
        <v>0</v>
      </c>
      <c r="W507" s="78">
        <f>IF(ISERROR(V507/G507),"",V507/G507)</f>
        <v>0</v>
      </c>
      <c r="X507" s="189">
        <f>SUM(X370,X428,X463,X479,X490,X506)</f>
        <v>0</v>
      </c>
      <c r="Y507" s="189">
        <f>SUM(Y370,Y428,Y463,Y479,Y490,Y506)</f>
        <v>0</v>
      </c>
      <c r="Z507" s="189">
        <f>SUM(Z370,Z428,Z463,Z479,Z490,Z506)</f>
        <v>0</v>
      </c>
      <c r="AA507" s="189">
        <f>SUM(AA370,AA428,AA463,AA479,AA490,AA506)</f>
        <v>0</v>
      </c>
      <c r="AB507" s="76"/>
      <c r="AC507" s="71"/>
      <c r="AD507" s="306"/>
      <c r="AE507" s="77"/>
      <c r="AF507" s="77"/>
      <c r="AG507" s="77"/>
      <c r="AH507" s="77"/>
      <c r="AI507" s="57"/>
      <c r="AJ507" s="57"/>
      <c r="AK507" s="57"/>
      <c r="AL507" s="528"/>
      <c r="AM507" s="528"/>
      <c r="AN507" s="528"/>
      <c r="AO507" s="528"/>
      <c r="AP507" s="528"/>
      <c r="AQ507" s="528"/>
      <c r="AR507" s="528"/>
      <c r="AS507" s="528"/>
      <c r="AT507" s="528"/>
      <c r="AU507" s="528"/>
      <c r="AV507" s="528"/>
      <c r="AW507" s="528"/>
      <c r="AX507" s="528"/>
      <c r="AY507" s="528"/>
      <c r="AZ507" s="528"/>
      <c r="BA507" s="528"/>
    </row>
    <row r="508" spans="1:53" ht="15.75" customHeight="1">
      <c r="A508" s="432" t="s">
        <v>497</v>
      </c>
      <c r="B508" s="297" t="s">
        <v>110</v>
      </c>
      <c r="C508" s="514" t="s">
        <v>111</v>
      </c>
      <c r="D508" s="514"/>
      <c r="E508" s="493" t="s">
        <v>112</v>
      </c>
      <c r="F508" s="493"/>
      <c r="G508" s="504" t="s">
        <v>113</v>
      </c>
      <c r="H508" s="504"/>
      <c r="I508" s="493" t="s">
        <v>114</v>
      </c>
      <c r="J508" s="493"/>
      <c r="K508" s="493" t="s">
        <v>36</v>
      </c>
      <c r="L508" s="493"/>
      <c r="M508" s="493" t="s">
        <v>115</v>
      </c>
      <c r="N508" s="493"/>
      <c r="O508" s="493" t="s">
        <v>116</v>
      </c>
      <c r="P508" s="504" t="s">
        <v>117</v>
      </c>
      <c r="Q508" s="504"/>
      <c r="R508" s="504" t="s">
        <v>36</v>
      </c>
      <c r="S508" s="504"/>
      <c r="T508" s="504" t="s">
        <v>118</v>
      </c>
      <c r="U508" s="504"/>
      <c r="V508" s="504" t="s">
        <v>119</v>
      </c>
      <c r="W508" s="504"/>
      <c r="X508" s="504" t="s">
        <v>36</v>
      </c>
      <c r="Y508" s="504"/>
      <c r="Z508" s="504" t="s">
        <v>118</v>
      </c>
      <c r="AA508" s="504"/>
      <c r="AB508" s="12"/>
      <c r="AC508" s="12"/>
      <c r="AD508" s="12"/>
      <c r="AE508" s="3"/>
      <c r="AF508" s="3"/>
      <c r="AG508" s="3"/>
      <c r="AH508" s="30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33"/>
      <c r="B509" s="297" t="s">
        <v>120</v>
      </c>
      <c r="C509" s="515">
        <f>SUM('1:2'!C509)</f>
        <v>0</v>
      </c>
      <c r="D509" s="516"/>
      <c r="E509" s="517">
        <f>D509*11</f>
        <v>0</v>
      </c>
      <c r="F509" s="517"/>
      <c r="G509" s="400">
        <v>0</v>
      </c>
      <c r="H509" s="401"/>
      <c r="I509" s="493">
        <f>G509*11</f>
        <v>0</v>
      </c>
      <c r="J509" s="493"/>
      <c r="K509" s="493">
        <f>E509-I509</f>
        <v>0</v>
      </c>
      <c r="L509" s="493"/>
      <c r="M509" s="518" t="str">
        <f>IF(ISERROR(K509/E509),"",K509/E509)</f>
        <v/>
      </c>
      <c r="N509" s="518"/>
      <c r="O509" s="493"/>
      <c r="P509" s="504" t="s">
        <v>70</v>
      </c>
      <c r="Q509" s="504"/>
      <c r="R509" s="519">
        <f>SUM(O370:U370)</f>
        <v>0</v>
      </c>
      <c r="S509" s="519"/>
      <c r="T509" s="520" t="str">
        <f t="array" ref="T509">IF(ISERROR(R509/R516),"",R509/R516)</f>
        <v/>
      </c>
      <c r="U509" s="520"/>
      <c r="V509" s="504" t="s">
        <v>41</v>
      </c>
      <c r="W509" s="504"/>
      <c r="X509" s="519">
        <f>SUM(O370,O428,O463,O479,O490,O506)</f>
        <v>0</v>
      </c>
      <c r="Y509" s="519"/>
      <c r="Z509" s="520" t="str">
        <f t="array" ref="Z509">IF(ISERROR(X509/X516),"",X509/X516)</f>
        <v/>
      </c>
      <c r="AA509" s="520"/>
      <c r="AB509" s="12"/>
      <c r="AC509" s="22"/>
      <c r="AD509" s="22"/>
      <c r="AE509" s="3"/>
      <c r="AF509" s="3"/>
      <c r="AG509" s="3"/>
      <c r="AH509" s="30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433"/>
      <c r="B510" s="297" t="s">
        <v>121</v>
      </c>
      <c r="C510" s="515">
        <f>SUM('1:2'!C510)</f>
        <v>0</v>
      </c>
      <c r="D510" s="516"/>
      <c r="E510" s="517">
        <f>D510*11</f>
        <v>0</v>
      </c>
      <c r="F510" s="517"/>
      <c r="G510" s="400">
        <v>0</v>
      </c>
      <c r="H510" s="401"/>
      <c r="I510" s="493">
        <f>G510*11</f>
        <v>0</v>
      </c>
      <c r="J510" s="493"/>
      <c r="K510" s="493">
        <f>E510-I510</f>
        <v>0</v>
      </c>
      <c r="L510" s="493"/>
      <c r="M510" s="518" t="str">
        <f>IF(ISERROR(K510/E510),"",K510/E510)</f>
        <v/>
      </c>
      <c r="N510" s="518"/>
      <c r="O510" s="493"/>
      <c r="P510" s="504" t="s">
        <v>86</v>
      </c>
      <c r="Q510" s="504"/>
      <c r="R510" s="519">
        <f>SUM(O428:U428)</f>
        <v>0</v>
      </c>
      <c r="S510" s="519"/>
      <c r="T510" s="520" t="str">
        <f>IF(ISERROR(R510/R516),"",R510/R516)</f>
        <v/>
      </c>
      <c r="U510" s="520"/>
      <c r="V510" s="504" t="s">
        <v>42</v>
      </c>
      <c r="W510" s="504"/>
      <c r="X510" s="519">
        <f>SUM(O371,O429,O464,O480,O491,O507)</f>
        <v>0</v>
      </c>
      <c r="Y510" s="519"/>
      <c r="Z510" s="520" t="str">
        <f>IF(ISERROR(X510/X516),"",X510/X516)</f>
        <v/>
      </c>
      <c r="AA510" s="520"/>
      <c r="AB510" s="12"/>
      <c r="AC510" s="22"/>
      <c r="AD510" s="22"/>
      <c r="AE510" s="3"/>
      <c r="AF510" s="3"/>
      <c r="AG510" s="3"/>
      <c r="AH510" s="30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433"/>
      <c r="B511" s="297" t="s">
        <v>122</v>
      </c>
      <c r="C511" s="515">
        <f>SUM('1:2'!C511)</f>
        <v>0</v>
      </c>
      <c r="D511" s="516"/>
      <c r="E511" s="517">
        <f>D511*11</f>
        <v>0</v>
      </c>
      <c r="F511" s="517"/>
      <c r="G511" s="400">
        <v>0</v>
      </c>
      <c r="H511" s="401"/>
      <c r="I511" s="493">
        <f>G511*11</f>
        <v>0</v>
      </c>
      <c r="J511" s="493"/>
      <c r="K511" s="493">
        <f>E511-I511</f>
        <v>0</v>
      </c>
      <c r="L511" s="493"/>
      <c r="M511" s="518" t="str">
        <f>IF(ISERROR(K511/E511),"",K511/E511)</f>
        <v/>
      </c>
      <c r="N511" s="518"/>
      <c r="O511" s="493"/>
      <c r="P511" s="504" t="s">
        <v>92</v>
      </c>
      <c r="Q511" s="504"/>
      <c r="R511" s="519">
        <f>SUM(O463:U463)</f>
        <v>0</v>
      </c>
      <c r="S511" s="519"/>
      <c r="T511" s="520" t="str">
        <f>IF(ISERROR(R511/R516),"",R511/R516)</f>
        <v/>
      </c>
      <c r="U511" s="520"/>
      <c r="V511" s="504" t="s">
        <v>43</v>
      </c>
      <c r="W511" s="504"/>
      <c r="X511" s="519">
        <f>SUM(O373,O430,O465,O481,O492,O508)</f>
        <v>0</v>
      </c>
      <c r="Y511" s="519"/>
      <c r="Z511" s="520" t="str">
        <f>IF(ISERROR(X511/X516),"",X511/X516)</f>
        <v/>
      </c>
      <c r="AA511" s="520"/>
      <c r="AB511" s="12"/>
      <c r="AC511" s="22"/>
      <c r="AD511" s="22"/>
      <c r="AE511" s="3"/>
      <c r="AF511" s="3"/>
      <c r="AG511" s="306"/>
      <c r="AH511" s="30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433"/>
      <c r="B512" s="297" t="s">
        <v>47</v>
      </c>
      <c r="C512" s="415">
        <v>1</v>
      </c>
      <c r="D512" s="416"/>
      <c r="E512" s="517">
        <f>D512*11</f>
        <v>0</v>
      </c>
      <c r="F512" s="517"/>
      <c r="G512" s="400">
        <v>1</v>
      </c>
      <c r="H512" s="401"/>
      <c r="I512" s="493">
        <f>G512*11</f>
        <v>11</v>
      </c>
      <c r="J512" s="493"/>
      <c r="K512" s="493">
        <f>E512-I512</f>
        <v>-11</v>
      </c>
      <c r="L512" s="493"/>
      <c r="M512" s="518" t="str">
        <f>IF(ISERROR(K512/E512),"",K512/E512)</f>
        <v/>
      </c>
      <c r="N512" s="518"/>
      <c r="O512" s="493"/>
      <c r="P512" s="504" t="s">
        <v>99</v>
      </c>
      <c r="Q512" s="504"/>
      <c r="R512" s="519">
        <f>SUM(O479:U479)</f>
        <v>0</v>
      </c>
      <c r="S512" s="519"/>
      <c r="T512" s="520" t="str">
        <f>IF(ISERROR(R512/R516),"",R512/R516)</f>
        <v/>
      </c>
      <c r="U512" s="520"/>
      <c r="V512" s="504" t="s">
        <v>44</v>
      </c>
      <c r="W512" s="504"/>
      <c r="X512" s="519">
        <f>SUM(O374,O431,O466,O482,O493,O509)</f>
        <v>0</v>
      </c>
      <c r="Y512" s="519"/>
      <c r="Z512" s="520" t="str">
        <f>IF(ISERROR(X512/X516),"",X512/X516)</f>
        <v/>
      </c>
      <c r="AA512" s="520"/>
      <c r="AB512" s="12"/>
      <c r="AC512" s="22"/>
      <c r="AD512" s="22"/>
      <c r="AE512" s="3"/>
      <c r="AF512" s="3"/>
      <c r="AG512" s="306"/>
      <c r="AH512" s="30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434"/>
      <c r="B513" s="297" t="s">
        <v>123</v>
      </c>
      <c r="C513" s="522">
        <f>SUM(C509:D512)</f>
        <v>1</v>
      </c>
      <c r="D513" s="493"/>
      <c r="E513" s="493">
        <f>SUM(F509:F512)</f>
        <v>0</v>
      </c>
      <c r="F513" s="493"/>
      <c r="G513" s="522">
        <f>SUM(G509:H512)</f>
        <v>1</v>
      </c>
      <c r="H513" s="493"/>
      <c r="I513" s="493">
        <f>SUM(I509:J512)</f>
        <v>11</v>
      </c>
      <c r="J513" s="493"/>
      <c r="K513" s="493">
        <f>SUM(K509:L512)</f>
        <v>-11</v>
      </c>
      <c r="L513" s="493"/>
      <c r="M513" s="518" t="str">
        <f>IF(ISERROR(K513/E513),"",K513/E513)</f>
        <v/>
      </c>
      <c r="N513" s="518"/>
      <c r="O513" s="493"/>
      <c r="P513" s="504" t="s">
        <v>102</v>
      </c>
      <c r="Q513" s="504"/>
      <c r="R513" s="519">
        <f>SUM(O490:U490)</f>
        <v>0</v>
      </c>
      <c r="S513" s="519"/>
      <c r="T513" s="520" t="str">
        <f>IF(ISERROR(R513/R516),"",R513/R516)</f>
        <v/>
      </c>
      <c r="U513" s="520"/>
      <c r="V513" s="504" t="s">
        <v>45</v>
      </c>
      <c r="W513" s="504"/>
      <c r="X513" s="519">
        <f>SUM(O375,O432,O467,O483,O494,O510)</f>
        <v>0</v>
      </c>
      <c r="Y513" s="519"/>
      <c r="Z513" s="520" t="str">
        <f>IF(ISERROR(X513/X516),"",X513/X516)</f>
        <v/>
      </c>
      <c r="AA513" s="520"/>
      <c r="AB513" s="12"/>
      <c r="AC513" s="22"/>
      <c r="AD513" s="22"/>
      <c r="AE513" s="3"/>
      <c r="AF513" s="3"/>
      <c r="AG513" s="306"/>
      <c r="AH513" s="30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03"/>
      <c r="AV513" s="303"/>
      <c r="AW513" s="303"/>
      <c r="AX513" s="303"/>
      <c r="AY513" s="303"/>
      <c r="AZ513" s="303"/>
      <c r="BA513" s="303"/>
    </row>
    <row r="514" spans="1:53" ht="17.25">
      <c r="A514" s="269" t="s">
        <v>498</v>
      </c>
      <c r="B514" s="297">
        <f>G507</f>
        <v>194</v>
      </c>
      <c r="C514" s="519" t="s">
        <v>155</v>
      </c>
      <c r="D514" s="519"/>
      <c r="E514" s="504">
        <f>H507</f>
        <v>1513.2</v>
      </c>
      <c r="F514" s="504"/>
      <c r="G514" s="504" t="s">
        <v>34</v>
      </c>
      <c r="H514" s="504"/>
      <c r="I514" s="521">
        <f>L507</f>
        <v>4.5999999999999996</v>
      </c>
      <c r="J514" s="521"/>
      <c r="K514" s="493" t="s">
        <v>32</v>
      </c>
      <c r="L514" s="493"/>
      <c r="M514" s="521">
        <f>J507</f>
        <v>3.7307692307692308</v>
      </c>
      <c r="N514" s="521"/>
      <c r="O514" s="493"/>
      <c r="P514" s="504" t="s">
        <v>106</v>
      </c>
      <c r="Q514" s="504"/>
      <c r="R514" s="519">
        <f>SUM(O506:U506)</f>
        <v>0</v>
      </c>
      <c r="S514" s="519"/>
      <c r="T514" s="520" t="str">
        <f>IF(ISERROR(R514/R516),"",R514/R516)</f>
        <v/>
      </c>
      <c r="U514" s="520"/>
      <c r="V514" s="504" t="s">
        <v>46</v>
      </c>
      <c r="W514" s="504"/>
      <c r="X514" s="519">
        <f>SUM(O376,O433,O468,O484,O495,O511)</f>
        <v>0</v>
      </c>
      <c r="Y514" s="519"/>
      <c r="Z514" s="520" t="str">
        <f>IF(ISERROR(X514/X516),"",X514/X516)</f>
        <v/>
      </c>
      <c r="AA514" s="520"/>
      <c r="AB514" s="12"/>
      <c r="AC514" s="22"/>
      <c r="AD514" s="22"/>
      <c r="AE514" s="3"/>
      <c r="AF514" s="3"/>
      <c r="AG514" s="306"/>
      <c r="AH514" s="306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03"/>
      <c r="AV514" s="303"/>
      <c r="AW514" s="303"/>
      <c r="AX514" s="303"/>
      <c r="AY514" s="303"/>
      <c r="AZ514" s="303"/>
      <c r="BA514" s="303"/>
    </row>
    <row r="515" spans="1:53" ht="15.75" customHeight="1">
      <c r="A515" s="270" t="s">
        <v>499</v>
      </c>
      <c r="B515" s="297">
        <f>I507+C513</f>
        <v>53</v>
      </c>
      <c r="C515" s="504" t="s">
        <v>114</v>
      </c>
      <c r="D515" s="504"/>
      <c r="E515" s="514">
        <f>K507+I513</f>
        <v>53.173913043478265</v>
      </c>
      <c r="F515" s="514"/>
      <c r="G515" s="504" t="s">
        <v>150</v>
      </c>
      <c r="H515" s="504"/>
      <c r="I515" s="521">
        <f>B515-E515</f>
        <v>-0.17391304347826519</v>
      </c>
      <c r="J515" s="521"/>
      <c r="K515" s="493" t="s">
        <v>151</v>
      </c>
      <c r="L515" s="493"/>
      <c r="M515" s="518">
        <f>IF(ISERROR(I515/B515),"",I515/B515)</f>
        <v>-3.2813781788351925E-3</v>
      </c>
      <c r="N515" s="518"/>
      <c r="O515" s="493"/>
      <c r="P515" s="504" t="s">
        <v>107</v>
      </c>
      <c r="Q515" s="504"/>
      <c r="R515" s="519"/>
      <c r="S515" s="519"/>
      <c r="T515" s="520" t="str">
        <f>IF(ISERROR(R515/R516),"",R515/R516)</f>
        <v/>
      </c>
      <c r="U515" s="520"/>
      <c r="V515" s="504" t="s">
        <v>47</v>
      </c>
      <c r="W515" s="504"/>
      <c r="X515" s="519">
        <f>SUM(O377,O434,O469,O489,O496,O512)</f>
        <v>0</v>
      </c>
      <c r="Y515" s="519"/>
      <c r="Z515" s="520" t="str">
        <f>IF(ISERROR(X515/X516),"",X515/X516)</f>
        <v/>
      </c>
      <c r="AA515" s="520"/>
      <c r="AB515" s="12"/>
      <c r="AC515" s="22"/>
      <c r="AD515" s="22"/>
      <c r="AE515" s="3"/>
      <c r="AF515" s="3"/>
      <c r="AG515" s="306"/>
      <c r="AH515" s="306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03"/>
      <c r="AV515" s="303"/>
      <c r="AW515" s="303"/>
      <c r="AX515" s="303"/>
      <c r="AY515" s="303"/>
      <c r="AZ515" s="303"/>
      <c r="BA515" s="303"/>
    </row>
    <row r="516" spans="1:53" ht="15.75" customHeight="1">
      <c r="A516" s="270" t="s">
        <v>501</v>
      </c>
      <c r="B516" s="297">
        <f>N507</f>
        <v>0</v>
      </c>
      <c r="C516" s="504" t="s">
        <v>149</v>
      </c>
      <c r="D516" s="504"/>
      <c r="E516" s="520">
        <f>IF(ISERROR(B516/B515),"",B516/B515)</f>
        <v>0</v>
      </c>
      <c r="F516" s="520"/>
      <c r="G516" s="504" t="s">
        <v>158</v>
      </c>
      <c r="H516" s="504"/>
      <c r="I516" s="493">
        <f>V507</f>
        <v>0</v>
      </c>
      <c r="J516" s="493"/>
      <c r="K516" s="493" t="s">
        <v>156</v>
      </c>
      <c r="L516" s="493"/>
      <c r="M516" s="518">
        <f t="array" ref="M516">IF(ISERROR(I516/B514),"",I516/B514)</f>
        <v>0</v>
      </c>
      <c r="N516" s="518"/>
      <c r="O516" s="493"/>
      <c r="P516" s="504" t="s">
        <v>123</v>
      </c>
      <c r="Q516" s="504"/>
      <c r="R516" s="519">
        <f>SUM(R509:S515)</f>
        <v>0</v>
      </c>
      <c r="S516" s="519"/>
      <c r="T516" s="520">
        <f>SUM(T509:U515)</f>
        <v>0</v>
      </c>
      <c r="U516" s="520"/>
      <c r="V516" s="504" t="s">
        <v>123</v>
      </c>
      <c r="W516" s="504"/>
      <c r="X516" s="519">
        <f>SUM(X509:Y515)</f>
        <v>0</v>
      </c>
      <c r="Y516" s="519"/>
      <c r="Z516" s="520">
        <f>SUM(Z509:AA515)</f>
        <v>0</v>
      </c>
      <c r="AA516" s="520"/>
      <c r="AB516" s="12"/>
      <c r="AC516" s="22"/>
      <c r="AD516" s="22"/>
      <c r="AE516" s="3"/>
      <c r="AF516" s="3"/>
      <c r="AG516" s="306"/>
      <c r="AH516" s="306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03"/>
      <c r="AV516" s="303"/>
      <c r="AW516" s="303"/>
      <c r="AX516" s="303"/>
      <c r="AY516" s="303"/>
      <c r="AZ516" s="303"/>
      <c r="BA516" s="303"/>
    </row>
    <row r="517" spans="1:53" ht="17.25">
      <c r="A517" s="289" t="s">
        <v>502</v>
      </c>
      <c r="B517" s="301"/>
      <c r="C517" s="7"/>
      <c r="D517" s="7"/>
      <c r="E517" s="15"/>
      <c r="F517" s="15"/>
      <c r="G517" s="531" t="str">
        <f>IF(ISERROR(#REF!/#REF!),"",#REF!/#REF!)</f>
        <v/>
      </c>
      <c r="H517" s="531"/>
      <c r="I517" s="531"/>
      <c r="J517" s="8"/>
      <c r="K517" s="47"/>
      <c r="L517" s="12"/>
      <c r="M517" s="12"/>
      <c r="N517" s="531" t="str">
        <f>IF(ISERROR(G517/#REF!),"",G517/#REF!)</f>
        <v/>
      </c>
      <c r="O517" s="531"/>
      <c r="P517" s="531"/>
      <c r="Q517" s="531"/>
      <c r="R517" s="531"/>
      <c r="S517" s="306"/>
      <c r="T517" s="15"/>
      <c r="U517" s="15"/>
      <c r="V517" s="205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71" t="s">
        <v>503</v>
      </c>
      <c r="B518" s="301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6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519" t="s">
        <v>157</v>
      </c>
      <c r="B519" s="519"/>
      <c r="C519" s="514">
        <f>SUM(B171,B342,B514)</f>
        <v>3948</v>
      </c>
      <c r="D519" s="514"/>
      <c r="E519" s="519" t="s">
        <v>124</v>
      </c>
      <c r="F519" s="519"/>
      <c r="G519" s="514">
        <f>SUM(E171,E342,E514)</f>
        <v>20435.259999999998</v>
      </c>
      <c r="H519" s="514"/>
      <c r="I519" s="504" t="s">
        <v>34</v>
      </c>
      <c r="J519" s="519"/>
      <c r="K519" s="532">
        <f>IF(ISERROR(C519/G520),"",C519/G520)</f>
        <v>10.446794246890825</v>
      </c>
      <c r="L519" s="533"/>
      <c r="M519" s="504" t="s">
        <v>32</v>
      </c>
      <c r="N519" s="504"/>
      <c r="O519" s="534">
        <f t="array" ref="O519">IF(ISERROR(C519/C520),"",C519/C520)</f>
        <v>17.315789473684209</v>
      </c>
      <c r="P519" s="535"/>
      <c r="Q519" s="7"/>
      <c r="R519" s="7"/>
      <c r="S519" s="7"/>
      <c r="T519" s="7"/>
      <c r="U519" s="18"/>
      <c r="V519" s="206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04" t="s">
        <v>125</v>
      </c>
      <c r="B520" s="504"/>
      <c r="C520" s="514">
        <f>SUM(B172,B343,B515)</f>
        <v>228</v>
      </c>
      <c r="D520" s="514"/>
      <c r="E520" s="504" t="s">
        <v>114</v>
      </c>
      <c r="F520" s="504"/>
      <c r="G520" s="514">
        <f>SUM(E172,E343,E515)</f>
        <v>377.91497627848889</v>
      </c>
      <c r="H520" s="514"/>
      <c r="I520" s="536" t="s">
        <v>150</v>
      </c>
      <c r="J520" s="537"/>
      <c r="K520" s="529">
        <f>C520-G520</f>
        <v>-149.91497627848889</v>
      </c>
      <c r="L520" s="530"/>
      <c r="M520" s="529" t="s">
        <v>151</v>
      </c>
      <c r="N520" s="530"/>
      <c r="O520" s="538">
        <f>IF(ISERROR(K520/C520),"",K520/C520)</f>
        <v>-0.65752182578284601</v>
      </c>
      <c r="P520" s="539"/>
      <c r="Q520" s="7"/>
      <c r="R520" s="7"/>
      <c r="S520" s="7"/>
      <c r="T520" s="7"/>
      <c r="U520" s="18"/>
      <c r="V520" s="206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536" t="s">
        <v>148</v>
      </c>
      <c r="B521" s="537"/>
      <c r="C521" s="514">
        <f>SUM(B173,B344,B516)</f>
        <v>0</v>
      </c>
      <c r="D521" s="514"/>
      <c r="E521" s="536" t="s">
        <v>149</v>
      </c>
      <c r="F521" s="537"/>
      <c r="G521" s="538">
        <f>IF(ISERROR(C521/C520),"",C521/C520)</f>
        <v>0</v>
      </c>
      <c r="H521" s="539"/>
      <c r="I521" s="504" t="s">
        <v>126</v>
      </c>
      <c r="J521" s="519"/>
      <c r="K521" s="514">
        <f>SUM(I173,I344,I516)</f>
        <v>0</v>
      </c>
      <c r="L521" s="514"/>
      <c r="M521" s="519" t="s">
        <v>127</v>
      </c>
      <c r="N521" s="519"/>
      <c r="O521" s="538">
        <f t="array" ref="O521">IF(ISERROR(K521/C519),"",K521/C519)</f>
        <v>0</v>
      </c>
      <c r="P521" s="539"/>
      <c r="Q521" s="7"/>
      <c r="R521" s="7"/>
      <c r="S521" s="7"/>
      <c r="T521" s="7"/>
      <c r="U521" s="18"/>
      <c r="V521" s="206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71" t="s">
        <v>504</v>
      </c>
      <c r="B522" s="19"/>
      <c r="C522" s="26"/>
      <c r="D522" s="26"/>
      <c r="E522" s="25"/>
      <c r="F522" s="25"/>
      <c r="G522" s="306"/>
      <c r="H522" s="22"/>
      <c r="I522" s="306"/>
      <c r="J522" s="8"/>
      <c r="K522" s="54"/>
      <c r="L522" s="304"/>
      <c r="M522" s="304"/>
      <c r="N522" s="15"/>
      <c r="O522" s="15"/>
      <c r="P522" s="15"/>
      <c r="Q522" s="15"/>
      <c r="R522" s="15"/>
      <c r="S522" s="15"/>
      <c r="T522" s="304"/>
      <c r="U522" s="304"/>
      <c r="V522" s="207"/>
      <c r="W522" s="304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36" t="s">
        <v>130</v>
      </c>
      <c r="B523" s="537"/>
      <c r="C523" s="536" t="s">
        <v>131</v>
      </c>
      <c r="D523" s="537"/>
      <c r="E523" s="536" t="s">
        <v>118</v>
      </c>
      <c r="F523" s="537"/>
      <c r="G523" s="546" t="s">
        <v>116</v>
      </c>
      <c r="H523" s="547"/>
      <c r="I523" s="536" t="s">
        <v>117</v>
      </c>
      <c r="J523" s="530"/>
      <c r="K523" s="536" t="s">
        <v>14</v>
      </c>
      <c r="L523" s="537"/>
      <c r="M523" s="536" t="s">
        <v>118</v>
      </c>
      <c r="N523" s="537"/>
      <c r="O523" s="504" t="s">
        <v>119</v>
      </c>
      <c r="P523" s="504"/>
      <c r="Q523" s="536" t="s">
        <v>14</v>
      </c>
      <c r="R523" s="537"/>
      <c r="S523" s="536" t="s">
        <v>118</v>
      </c>
      <c r="T523" s="537"/>
      <c r="U523" s="14"/>
      <c r="V523" s="199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540" t="s">
        <v>70</v>
      </c>
      <c r="B524" s="537"/>
      <c r="C524" s="541">
        <f>SUM(G28,G199,G370)</f>
        <v>1623</v>
      </c>
      <c r="D524" s="537"/>
      <c r="E524" s="542">
        <f>IF(ISERROR(C524/C530),"",C524/C530)</f>
        <v>0.41109422492401215</v>
      </c>
      <c r="F524" s="543"/>
      <c r="G524" s="548"/>
      <c r="H524" s="549"/>
      <c r="I524" s="544" t="s">
        <v>15</v>
      </c>
      <c r="J524" s="545"/>
      <c r="K524" s="529">
        <f t="shared" ref="K524:K529" si="101">SUM(R166,U337,U509)</f>
        <v>0</v>
      </c>
      <c r="L524" s="530"/>
      <c r="M524" s="542" t="str">
        <f t="array" ref="M524">IF(ISERROR(K524/K530),"",K524/K530)</f>
        <v/>
      </c>
      <c r="N524" s="543"/>
      <c r="O524" s="504" t="s">
        <v>41</v>
      </c>
      <c r="P524" s="504"/>
      <c r="Q524" s="552">
        <f t="shared" ref="Q524:Q529" si="102">SUM(X166,AA337,AA509)</f>
        <v>0</v>
      </c>
      <c r="R524" s="553"/>
      <c r="S524" s="542" t="str">
        <f t="array" ref="S524">IF(ISERROR(Q524/Q530),"",Q524/Q530)</f>
        <v/>
      </c>
      <c r="T524" s="543"/>
      <c r="U524" s="14"/>
      <c r="V524" s="199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40" t="s">
        <v>86</v>
      </c>
      <c r="B525" s="537"/>
      <c r="C525" s="536">
        <f>SUM(G86,G257,G428)</f>
        <v>972</v>
      </c>
      <c r="D525" s="537"/>
      <c r="E525" s="542">
        <f>IF(ISERROR(C525/C530),"",C525/C530)</f>
        <v>0.24620060790273557</v>
      </c>
      <c r="F525" s="543"/>
      <c r="G525" s="548"/>
      <c r="H525" s="549"/>
      <c r="I525" s="544" t="s">
        <v>16</v>
      </c>
      <c r="J525" s="545"/>
      <c r="K525" s="529">
        <f t="shared" si="101"/>
        <v>0</v>
      </c>
      <c r="L525" s="530"/>
      <c r="M525" s="542" t="str">
        <f>IF(ISERROR(K525/K530),"",K525/K530)</f>
        <v/>
      </c>
      <c r="N525" s="543"/>
      <c r="O525" s="504" t="s">
        <v>42</v>
      </c>
      <c r="P525" s="504"/>
      <c r="Q525" s="536">
        <f t="shared" si="102"/>
        <v>0</v>
      </c>
      <c r="R525" s="537"/>
      <c r="S525" s="542" t="str">
        <f>IF(ISERROR(Q525/Q530),"",Q525/Q530)</f>
        <v/>
      </c>
      <c r="T525" s="543"/>
      <c r="U525" s="14"/>
      <c r="V525" s="199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40" t="s">
        <v>92</v>
      </c>
      <c r="B526" s="537"/>
      <c r="C526" s="536">
        <f>SUM(G121,G292,G463)</f>
        <v>134</v>
      </c>
      <c r="D526" s="537"/>
      <c r="E526" s="542">
        <f>IF(ISERROR(C526/C530),"",C526/C530)</f>
        <v>3.3941236068895646E-2</v>
      </c>
      <c r="F526" s="543"/>
      <c r="G526" s="548"/>
      <c r="H526" s="549"/>
      <c r="I526" s="544" t="s">
        <v>17</v>
      </c>
      <c r="J526" s="545"/>
      <c r="K526" s="529">
        <f t="shared" si="101"/>
        <v>0</v>
      </c>
      <c r="L526" s="530"/>
      <c r="M526" s="542" t="str">
        <f>IF(ISERROR(K526/K530),"",K526/K530)</f>
        <v/>
      </c>
      <c r="N526" s="543"/>
      <c r="O526" s="504" t="s">
        <v>43</v>
      </c>
      <c r="P526" s="504"/>
      <c r="Q526" s="536">
        <f t="shared" si="102"/>
        <v>0</v>
      </c>
      <c r="R526" s="537"/>
      <c r="S526" s="542" t="str">
        <f>IF(ISERROR(Q526/Q530),"",Q526/Q530)</f>
        <v/>
      </c>
      <c r="T526" s="543"/>
      <c r="U526" s="14"/>
      <c r="V526" s="199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540" t="s">
        <v>99</v>
      </c>
      <c r="B527" s="537"/>
      <c r="C527" s="536">
        <f>SUM(G137,G308,G479)</f>
        <v>1025</v>
      </c>
      <c r="D527" s="537"/>
      <c r="E527" s="542">
        <f>IF(ISERROR(C527/C530),"",C527/C530)</f>
        <v>0.25962512664640325</v>
      </c>
      <c r="F527" s="543"/>
      <c r="G527" s="548"/>
      <c r="H527" s="549"/>
      <c r="I527" s="544" t="s">
        <v>18</v>
      </c>
      <c r="J527" s="545"/>
      <c r="K527" s="529">
        <f t="shared" si="101"/>
        <v>0</v>
      </c>
      <c r="L527" s="530"/>
      <c r="M527" s="542" t="str">
        <f>IF(ISERROR(K527/K530),"",K527/K530)</f>
        <v/>
      </c>
      <c r="N527" s="543"/>
      <c r="O527" s="504" t="s">
        <v>21</v>
      </c>
      <c r="P527" s="504"/>
      <c r="Q527" s="536">
        <f t="shared" si="102"/>
        <v>0</v>
      </c>
      <c r="R527" s="537"/>
      <c r="S527" s="542" t="str">
        <f>IF(ISERROR(Q527/Q530),"",Q527/Q530)</f>
        <v/>
      </c>
      <c r="T527" s="543"/>
      <c r="U527" s="14"/>
      <c r="V527" s="199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540" t="s">
        <v>102</v>
      </c>
      <c r="B528" s="537"/>
      <c r="C528" s="536">
        <f>SUM(G148,G319,G490)</f>
        <v>0</v>
      </c>
      <c r="D528" s="537"/>
      <c r="E528" s="542">
        <f>IF(ISERROR(C528/C530),"",C528/C530)</f>
        <v>0</v>
      </c>
      <c r="F528" s="543"/>
      <c r="G528" s="548"/>
      <c r="H528" s="549"/>
      <c r="I528" s="544" t="s">
        <v>19</v>
      </c>
      <c r="J528" s="545"/>
      <c r="K528" s="529">
        <f t="shared" si="101"/>
        <v>0</v>
      </c>
      <c r="L528" s="530"/>
      <c r="M528" s="542" t="str">
        <f>IF(ISERROR(K528/K530),"",K528/K530)</f>
        <v/>
      </c>
      <c r="N528" s="543"/>
      <c r="O528" s="504" t="s">
        <v>45</v>
      </c>
      <c r="P528" s="504"/>
      <c r="Q528" s="536">
        <f t="shared" si="102"/>
        <v>0</v>
      </c>
      <c r="R528" s="537"/>
      <c r="S528" s="542" t="str">
        <f>IF(ISERROR(Q528/Q530),"",Q528/Q530)</f>
        <v/>
      </c>
      <c r="T528" s="543"/>
      <c r="U528" s="14"/>
      <c r="V528" s="199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540" t="s">
        <v>106</v>
      </c>
      <c r="B529" s="537"/>
      <c r="C529" s="536">
        <f>SUM(G163,G334,G506)</f>
        <v>194</v>
      </c>
      <c r="D529" s="537"/>
      <c r="E529" s="542">
        <f>IF(ISERROR(C529/C530),"",C529/C530)</f>
        <v>4.9138804457953392E-2</v>
      </c>
      <c r="F529" s="543"/>
      <c r="G529" s="548"/>
      <c r="H529" s="549"/>
      <c r="I529" s="544" t="s">
        <v>20</v>
      </c>
      <c r="J529" s="545"/>
      <c r="K529" s="529">
        <f t="shared" si="101"/>
        <v>0</v>
      </c>
      <c r="L529" s="530"/>
      <c r="M529" s="542" t="str">
        <f>IF(ISERROR(K529/K530),"",K529/K530)</f>
        <v/>
      </c>
      <c r="N529" s="543"/>
      <c r="O529" s="504" t="s">
        <v>46</v>
      </c>
      <c r="P529" s="504"/>
      <c r="Q529" s="536">
        <f t="shared" si="102"/>
        <v>0</v>
      </c>
      <c r="R529" s="537"/>
      <c r="S529" s="542" t="str">
        <f>IF(ISERROR(Q529/Q530),"",Q529/Q530)</f>
        <v/>
      </c>
      <c r="T529" s="543"/>
      <c r="U529" s="14"/>
      <c r="V529" s="199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36" t="s">
        <v>123</v>
      </c>
      <c r="B530" s="537"/>
      <c r="C530" s="541">
        <f>SUM(C524:C529)</f>
        <v>3948</v>
      </c>
      <c r="D530" s="537"/>
      <c r="E530" s="542">
        <f>SUM(E524:F529)</f>
        <v>1</v>
      </c>
      <c r="F530" s="537"/>
      <c r="G530" s="550"/>
      <c r="H530" s="551"/>
      <c r="I530" s="536" t="s">
        <v>123</v>
      </c>
      <c r="J530" s="530"/>
      <c r="K530" s="529">
        <f>SUM(R173,U344,U516)</f>
        <v>0</v>
      </c>
      <c r="L530" s="530"/>
      <c r="M530" s="542">
        <f>SUM(M524:N529)</f>
        <v>0</v>
      </c>
      <c r="N530" s="543"/>
      <c r="O530" s="504" t="s">
        <v>123</v>
      </c>
      <c r="P530" s="504"/>
      <c r="Q530" s="552">
        <f>SUM(X173,AA344,AA516)</f>
        <v>0</v>
      </c>
      <c r="R530" s="553"/>
      <c r="S530" s="542">
        <f>SUM(S524:T529)</f>
        <v>0</v>
      </c>
      <c r="T530" s="543"/>
      <c r="U530" s="14"/>
      <c r="V530" s="199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90" t="s">
        <v>505</v>
      </c>
      <c r="B531" s="67"/>
      <c r="C531" s="35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8"/>
      <c r="W531" s="24"/>
      <c r="X531" s="5"/>
      <c r="Y531" s="5"/>
      <c r="Z531" s="24"/>
      <c r="AA531" s="3"/>
      <c r="AB531" s="304"/>
      <c r="AC531" s="304"/>
      <c r="AD531" s="304"/>
      <c r="AE531" s="304"/>
      <c r="AF531" s="304"/>
      <c r="AG531" s="304"/>
      <c r="AH531" s="304"/>
      <c r="AI531" s="304"/>
      <c r="AJ531" s="304"/>
      <c r="AK531" s="304"/>
      <c r="AL531" s="304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544" t="s">
        <v>132</v>
      </c>
      <c r="B532" s="558"/>
      <c r="C532" s="295" t="s">
        <v>133</v>
      </c>
      <c r="D532" s="295" t="s">
        <v>134</v>
      </c>
      <c r="E532" s="295" t="s">
        <v>3</v>
      </c>
      <c r="F532" s="295" t="s">
        <v>4</v>
      </c>
      <c r="G532" s="295" t="s">
        <v>5</v>
      </c>
      <c r="H532" s="87" t="s">
        <v>6</v>
      </c>
      <c r="I532" s="87" t="s">
        <v>7</v>
      </c>
      <c r="J532" s="87" t="s">
        <v>135</v>
      </c>
      <c r="K532" s="298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9" t="s">
        <v>138</v>
      </c>
      <c r="Q532" s="87" t="s">
        <v>139</v>
      </c>
      <c r="R532" s="36" t="s">
        <v>140</v>
      </c>
      <c r="S532" s="295" t="s">
        <v>141</v>
      </c>
      <c r="T532" s="295" t="s">
        <v>142</v>
      </c>
      <c r="U532" s="51"/>
      <c r="V532" s="209"/>
      <c r="X532" s="14"/>
      <c r="Y532" s="14"/>
      <c r="Z532" s="15"/>
      <c r="AA532" s="15"/>
      <c r="AB532" s="15"/>
      <c r="AC532" s="304"/>
      <c r="AD532" s="304"/>
      <c r="AE532" s="304"/>
      <c r="AF532" s="304"/>
      <c r="AG532" s="304"/>
      <c r="AH532" s="304"/>
      <c r="AI532" s="304"/>
      <c r="AJ532" s="304"/>
      <c r="AK532" s="304"/>
      <c r="AL532" s="304"/>
      <c r="AM532" s="304"/>
      <c r="AN532" s="15"/>
      <c r="AO532" s="30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54" t="s">
        <v>143</v>
      </c>
      <c r="B533" s="555"/>
      <c r="C533" s="93">
        <f>SUM('1:2'!C533)</f>
        <v>18</v>
      </c>
      <c r="D533" s="93">
        <f>SUM('1:2'!D533)</f>
        <v>18</v>
      </c>
      <c r="E533" s="93">
        <f>SUM('1:2'!E533)</f>
        <v>0</v>
      </c>
      <c r="F533" s="93">
        <f>SUM('1:2'!F533)</f>
        <v>0</v>
      </c>
      <c r="G533" s="93">
        <f>SUM('1:2'!G533)</f>
        <v>0</v>
      </c>
      <c r="H533" s="93">
        <f>SUM('1:2'!H533)</f>
        <v>0</v>
      </c>
      <c r="I533" s="93">
        <f>SUM('1:2'!I533)</f>
        <v>0</v>
      </c>
      <c r="J533" s="93">
        <f>+C533-H533-I533</f>
        <v>18</v>
      </c>
      <c r="K533" s="93">
        <f>SUM('1:2'!K533)</f>
        <v>1</v>
      </c>
      <c r="L533" s="93">
        <f>SUM('1:2'!L533)</f>
        <v>0</v>
      </c>
      <c r="M533" s="93">
        <f>SUM('1:2'!M533)</f>
        <v>0</v>
      </c>
      <c r="N533" s="93">
        <f>SUM('1:2'!N533)</f>
        <v>0</v>
      </c>
      <c r="O533" s="93">
        <f>SUM('1:2'!O533)</f>
        <v>0</v>
      </c>
      <c r="P533" s="93">
        <f>SUM('1:2'!P533)</f>
        <v>0</v>
      </c>
      <c r="Q533" s="93">
        <f>J533-K533-L533</f>
        <v>17</v>
      </c>
      <c r="R533" s="93">
        <f>Q533*11-M533-N533</f>
        <v>187</v>
      </c>
      <c r="S533" s="196">
        <f>IF(ISERROR(Q533/J533),"",Q533/J533)</f>
        <v>0.94444444444444442</v>
      </c>
      <c r="T533" s="190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04"/>
      <c r="AD533" s="304"/>
      <c r="AE533" s="304"/>
      <c r="AF533" s="304"/>
      <c r="AG533" s="304"/>
      <c r="AH533" s="304"/>
      <c r="AI533" s="304"/>
      <c r="AJ533" s="304"/>
      <c r="AK533" s="304"/>
      <c r="AL533" s="304"/>
      <c r="AM533" s="304"/>
      <c r="AN533" s="15"/>
      <c r="AO533" s="30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54" t="s">
        <v>144</v>
      </c>
      <c r="B534" s="555"/>
      <c r="C534" s="93">
        <f>SUM('1:2'!C534)</f>
        <v>16</v>
      </c>
      <c r="D534" s="93">
        <f>SUM('1:2'!D534)</f>
        <v>14</v>
      </c>
      <c r="E534" s="93">
        <f>SUM('1:2'!E534)</f>
        <v>2</v>
      </c>
      <c r="F534" s="93">
        <f>SUM('1:2'!F534)</f>
        <v>0</v>
      </c>
      <c r="G534" s="93">
        <f>SUM('1:2'!G534)</f>
        <v>0</v>
      </c>
      <c r="H534" s="93">
        <f>SUM('1:2'!H534)</f>
        <v>0</v>
      </c>
      <c r="I534" s="93">
        <f>SUM('1:2'!I534)</f>
        <v>0</v>
      </c>
      <c r="J534" s="93">
        <f>C534-G534-H534-I534</f>
        <v>16</v>
      </c>
      <c r="K534" s="93">
        <f>SUM('1:2'!K534)</f>
        <v>0</v>
      </c>
      <c r="L534" s="93">
        <f>SUM('1:2'!L534)</f>
        <v>0</v>
      </c>
      <c r="M534" s="93">
        <f>SUM('1:2'!M534)</f>
        <v>0</v>
      </c>
      <c r="N534" s="93">
        <f>SUM('1:2'!N534)</f>
        <v>0</v>
      </c>
      <c r="O534" s="93">
        <f>SUM('1:2'!O534)</f>
        <v>0</v>
      </c>
      <c r="P534" s="93">
        <f>SUM('1:2'!P534)</f>
        <v>0</v>
      </c>
      <c r="Q534" s="93">
        <f>J534-K534-L534</f>
        <v>16</v>
      </c>
      <c r="R534" s="93">
        <f>Q534*11-M534-N534</f>
        <v>176</v>
      </c>
      <c r="S534" s="190">
        <f t="array" ref="S534">IF(ISERROR(Q534/J534),"",Q534/J534)</f>
        <v>1</v>
      </c>
      <c r="T534" s="190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04"/>
      <c r="AD534" s="304"/>
      <c r="AE534" s="304"/>
      <c r="AF534" s="304"/>
      <c r="AG534" s="304"/>
      <c r="AH534" s="304"/>
      <c r="AI534" s="304"/>
      <c r="AJ534" s="304"/>
      <c r="AK534" s="304"/>
      <c r="AL534" s="304"/>
      <c r="AM534" s="304"/>
      <c r="AN534" s="15"/>
      <c r="AO534" s="304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54" t="s">
        <v>145</v>
      </c>
      <c r="B535" s="555"/>
      <c r="C535" s="93">
        <f>SUM('1:2'!C535)</f>
        <v>18</v>
      </c>
      <c r="D535" s="93">
        <f>SUM('1:2'!D535)</f>
        <v>18</v>
      </c>
      <c r="E535" s="93">
        <f>SUM('1:2'!E535)</f>
        <v>0</v>
      </c>
      <c r="F535" s="93">
        <f>SUM('1:2'!F535)</f>
        <v>0</v>
      </c>
      <c r="G535" s="93">
        <f>SUM('1:2'!G535)</f>
        <v>0</v>
      </c>
      <c r="H535" s="93">
        <f>SUM('1:2'!H535)</f>
        <v>9</v>
      </c>
      <c r="I535" s="93">
        <f>SUM('1:2'!I535)</f>
        <v>0</v>
      </c>
      <c r="J535" s="93">
        <f>C535-G535-H535-I535</f>
        <v>9</v>
      </c>
      <c r="K535" s="93">
        <f>SUM('1:2'!K535)</f>
        <v>0</v>
      </c>
      <c r="L535" s="93">
        <f>SUM('1:2'!L535)</f>
        <v>0</v>
      </c>
      <c r="M535" s="93">
        <f>SUM('1:2'!M535)</f>
        <v>0</v>
      </c>
      <c r="N535" s="93">
        <f>SUM('1:2'!N535)</f>
        <v>0</v>
      </c>
      <c r="O535" s="93">
        <f>SUM('1:2'!O535)</f>
        <v>0</v>
      </c>
      <c r="P535" s="93">
        <f>SUM('1:2'!P535)</f>
        <v>0</v>
      </c>
      <c r="Q535" s="93">
        <f>J535-K535-L535</f>
        <v>9</v>
      </c>
      <c r="R535" s="93">
        <f>Q535*11-M535-N535</f>
        <v>99</v>
      </c>
      <c r="S535" s="190">
        <f t="array" ref="S535">IF(ISERROR(Q535/J535),"",Q535/J535)</f>
        <v>1</v>
      </c>
      <c r="T535" s="190">
        <f t="array" ref="T535">IF(ISERROR((O535:P535)/C535),"",SUM(O535:P535)/C535)</f>
        <v>0</v>
      </c>
      <c r="V535" s="209"/>
      <c r="X535" s="14"/>
      <c r="Y535" s="14"/>
      <c r="Z535" s="15"/>
      <c r="AA535" s="15"/>
      <c r="AB535" s="15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15"/>
      <c r="AO535" s="304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56" t="s">
        <v>11</v>
      </c>
      <c r="B536" s="557"/>
      <c r="C536" s="37">
        <f>SUM(C533:C535)</f>
        <v>52</v>
      </c>
      <c r="D536" s="37">
        <f>SUM(D533:D535)</f>
        <v>50</v>
      </c>
      <c r="E536" s="37">
        <f t="shared" ref="E536:N536" si="103">SUM(E533:E535)</f>
        <v>2</v>
      </c>
      <c r="F536" s="37">
        <f t="shared" si="103"/>
        <v>0</v>
      </c>
      <c r="G536" s="37">
        <f t="shared" si="103"/>
        <v>0</v>
      </c>
      <c r="H536" s="37">
        <f t="shared" si="103"/>
        <v>9</v>
      </c>
      <c r="I536" s="37">
        <f t="shared" si="103"/>
        <v>0</v>
      </c>
      <c r="J536" s="45">
        <f t="shared" si="103"/>
        <v>43</v>
      </c>
      <c r="K536" s="88">
        <f t="shared" si="103"/>
        <v>1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42</v>
      </c>
      <c r="R536" s="37">
        <f>SUM(R533:R535)</f>
        <v>462</v>
      </c>
      <c r="S536" s="38">
        <f t="array" ref="S536">IF(ISERROR(Q536/J536),"",Q536/J536)</f>
        <v>0.97674418604651159</v>
      </c>
      <c r="T536" s="39">
        <f t="array" ref="T536">IF(ISERROR((O536:P536)/C536),"",SUM(O536:P536)/C536)</f>
        <v>0</v>
      </c>
      <c r="V536" s="210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7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9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7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9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5"/>
      <c r="B539" s="227"/>
      <c r="C539" s="227"/>
      <c r="D539" s="51"/>
      <c r="E539" s="227"/>
    </row>
    <row r="540" spans="1:53">
      <c r="A540" s="287"/>
      <c r="B540" s="228"/>
      <c r="C540" s="227"/>
      <c r="D540" s="51"/>
      <c r="E540" s="227"/>
    </row>
    <row r="541" spans="1:53">
      <c r="A541" s="287"/>
      <c r="B541" s="230"/>
      <c r="C541" s="227"/>
      <c r="D541" s="51"/>
      <c r="E541" s="227"/>
    </row>
    <row r="542" spans="1:53">
      <c r="A542" s="291"/>
      <c r="B542" s="227"/>
      <c r="C542" s="227"/>
      <c r="D542" s="51"/>
      <c r="E542" s="227"/>
    </row>
    <row r="543" spans="1:53">
      <c r="A543" s="291"/>
      <c r="B543" s="227"/>
      <c r="C543" s="227"/>
      <c r="D543" s="51"/>
      <c r="E543" s="227"/>
      <c r="J543" s="46" t="s">
        <v>174</v>
      </c>
      <c r="K543" s="50" t="s">
        <v>176</v>
      </c>
      <c r="L543" t="s">
        <v>175</v>
      </c>
    </row>
    <row r="544" spans="1:53">
      <c r="A544" s="291"/>
      <c r="B544" s="227"/>
      <c r="C544" s="227"/>
      <c r="D544" s="229"/>
      <c r="E544" s="227"/>
      <c r="H544" s="100" t="s">
        <v>163</v>
      </c>
      <c r="J544" s="101">
        <f>+G28+G199+G370</f>
        <v>1623</v>
      </c>
      <c r="K544" s="101">
        <f>+H28+H199+H370</f>
        <v>8167.7400000000007</v>
      </c>
      <c r="L544" s="101">
        <f>+I28+I199+I370</f>
        <v>96</v>
      </c>
      <c r="M544" s="50">
        <f>+J544/L544</f>
        <v>16.90625</v>
      </c>
    </row>
    <row r="545" spans="1:13">
      <c r="A545" s="291"/>
      <c r="B545" s="227"/>
      <c r="C545" s="227"/>
      <c r="D545" s="229"/>
      <c r="E545" s="227"/>
      <c r="H545" s="100" t="s">
        <v>164</v>
      </c>
      <c r="J545" s="101">
        <f>+G428+G257+G86</f>
        <v>972</v>
      </c>
      <c r="K545" s="101">
        <f>+H428+H257+H86</f>
        <v>4923.3099999999995</v>
      </c>
      <c r="L545" s="101">
        <f>+I428+I257+I86</f>
        <v>21.5</v>
      </c>
      <c r="M545" s="50">
        <f>+J545/L545</f>
        <v>45.209302325581397</v>
      </c>
    </row>
    <row r="546" spans="1:13">
      <c r="A546" s="291"/>
      <c r="B546" s="227"/>
      <c r="C546" s="227"/>
      <c r="D546" s="229"/>
      <c r="E546" s="227"/>
      <c r="H546" s="100" t="s">
        <v>165</v>
      </c>
      <c r="J546" s="101">
        <f>+G463+G292+G121</f>
        <v>134</v>
      </c>
      <c r="K546" s="101">
        <f>+H463+H292+H121</f>
        <v>670</v>
      </c>
      <c r="L546" s="101">
        <f>+I463+I292+I121</f>
        <v>4</v>
      </c>
      <c r="M546" s="50">
        <f>+J546/L546</f>
        <v>33.5</v>
      </c>
    </row>
    <row r="547" spans="1:13">
      <c r="A547" s="291"/>
      <c r="B547" s="227"/>
      <c r="C547" s="227"/>
      <c r="D547" s="229"/>
      <c r="E547" s="227"/>
      <c r="H547" s="100" t="s">
        <v>166</v>
      </c>
      <c r="J547" s="101">
        <f>+G479+G308+G137</f>
        <v>1025</v>
      </c>
      <c r="K547" s="101">
        <f>+H479+H308+H137</f>
        <v>5161.0100000000011</v>
      </c>
      <c r="L547" s="101">
        <f>+I479+I308+I137</f>
        <v>41.5</v>
      </c>
      <c r="M547" s="50">
        <f>+J547/L547</f>
        <v>24.698795180722893</v>
      </c>
    </row>
    <row r="548" spans="1:13">
      <c r="A548" s="291"/>
      <c r="B548" s="227"/>
      <c r="C548" s="227"/>
      <c r="D548" s="229"/>
      <c r="E548" s="227"/>
      <c r="H548" s="100" t="s">
        <v>167</v>
      </c>
      <c r="J548" s="101">
        <f>+G506+G334+G163</f>
        <v>194</v>
      </c>
      <c r="K548" s="101">
        <f>+H506+H334+H163</f>
        <v>1513.2</v>
      </c>
      <c r="L548" s="101">
        <f>+I506+I334+I163</f>
        <v>52</v>
      </c>
      <c r="M548" s="50">
        <f>+J548/L548</f>
        <v>3.7307692307692308</v>
      </c>
    </row>
    <row r="549" spans="1:13">
      <c r="A549" s="291"/>
      <c r="B549" s="227"/>
      <c r="C549" s="227"/>
      <c r="D549" s="229"/>
      <c r="E549" s="227"/>
      <c r="J549" s="101">
        <f>SUM(J544:J548)</f>
        <v>3948</v>
      </c>
      <c r="K549" s="101"/>
      <c r="L549" s="101"/>
      <c r="M549" s="50"/>
    </row>
    <row r="550" spans="1:13">
      <c r="A550" s="291"/>
      <c r="B550" s="227"/>
      <c r="C550" s="227"/>
      <c r="D550" s="229"/>
      <c r="E550" s="227"/>
    </row>
    <row r="551" spans="1:13">
      <c r="A551" s="291"/>
      <c r="B551" s="227"/>
      <c r="C551" s="227"/>
      <c r="D551" s="229"/>
      <c r="E551" s="227"/>
      <c r="G551" t="s">
        <v>168</v>
      </c>
    </row>
    <row r="552" spans="1:13">
      <c r="A552" s="291"/>
      <c r="B552" s="227"/>
      <c r="C552" s="227"/>
      <c r="D552" s="229"/>
      <c r="E552" s="227"/>
      <c r="H552" s="100" t="s">
        <v>163</v>
      </c>
      <c r="J552" s="46">
        <f>+G28</f>
        <v>663</v>
      </c>
      <c r="K552" s="101">
        <f>+H28</f>
        <v>3334.8900000000003</v>
      </c>
      <c r="L552" s="101">
        <f>+I28</f>
        <v>38</v>
      </c>
      <c r="M552" s="102">
        <f>+J552/L552</f>
        <v>17.44736842105263</v>
      </c>
    </row>
    <row r="553" spans="1:13">
      <c r="A553" s="291"/>
      <c r="B553" s="227"/>
      <c r="C553" s="227"/>
      <c r="D553" s="229"/>
      <c r="E553" s="227"/>
      <c r="H553" s="100" t="s">
        <v>164</v>
      </c>
      <c r="J553" s="46">
        <f>G86</f>
        <v>289</v>
      </c>
      <c r="K553" s="101">
        <f>H86</f>
        <v>1453.67</v>
      </c>
      <c r="L553" s="101">
        <f>I86</f>
        <v>2.5</v>
      </c>
      <c r="M553" s="102">
        <f>+J553/L553</f>
        <v>115.6</v>
      </c>
    </row>
    <row r="554" spans="1:13">
      <c r="E554" s="224"/>
      <c r="H554" s="100" t="s">
        <v>165</v>
      </c>
      <c r="J554" s="46">
        <f>+G121</f>
        <v>134</v>
      </c>
      <c r="K554" s="101">
        <f>+H121</f>
        <v>670</v>
      </c>
      <c r="L554" s="101">
        <f>+I121</f>
        <v>4</v>
      </c>
      <c r="M554" s="102">
        <f>+J554/L554</f>
        <v>33.5</v>
      </c>
    </row>
    <row r="555" spans="1:13">
      <c r="H555" s="100" t="s">
        <v>166</v>
      </c>
      <c r="J555" s="46">
        <f>+G137</f>
        <v>930</v>
      </c>
      <c r="K555" s="101">
        <f>+H137</f>
        <v>4682.2100000000009</v>
      </c>
      <c r="L555" s="101">
        <f>+I137</f>
        <v>38.5</v>
      </c>
      <c r="M555" s="102">
        <f>+J555/L555</f>
        <v>24.155844155844157</v>
      </c>
    </row>
    <row r="556" spans="1:13">
      <c r="H556" s="100" t="s">
        <v>167</v>
      </c>
      <c r="J556" s="46">
        <f>+G163</f>
        <v>0</v>
      </c>
      <c r="K556" s="101">
        <f>+H163</f>
        <v>0</v>
      </c>
      <c r="L556" s="101">
        <f>+I163</f>
        <v>0</v>
      </c>
      <c r="M556" s="102" t="e">
        <f>+J556/L556</f>
        <v>#DIV/0!</v>
      </c>
    </row>
    <row r="557" spans="1:13">
      <c r="J557" s="46">
        <f>+B171</f>
        <v>2016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960</v>
      </c>
      <c r="K559" s="101">
        <f>+H199</f>
        <v>4832.8500000000004</v>
      </c>
      <c r="L559" s="101">
        <f>+I199</f>
        <v>58</v>
      </c>
      <c r="M559" s="102">
        <f>+J559/L559</f>
        <v>16.551724137931036</v>
      </c>
    </row>
    <row r="560" spans="1:13">
      <c r="H560" s="100" t="s">
        <v>164</v>
      </c>
      <c r="J560" s="46">
        <f>+G257</f>
        <v>683</v>
      </c>
      <c r="K560" s="101">
        <f>+H257</f>
        <v>3469.64</v>
      </c>
      <c r="L560" s="101">
        <f>+I257</f>
        <v>19</v>
      </c>
      <c r="M560" s="102">
        <f>+J560/L560</f>
        <v>35.94736842105263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95</v>
      </c>
      <c r="K562" s="101">
        <f>+H308</f>
        <v>478.8</v>
      </c>
      <c r="L562" s="101">
        <f>+I308</f>
        <v>3</v>
      </c>
      <c r="M562" s="102">
        <f>+J562/L562</f>
        <v>31.666666666666668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1738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194</v>
      </c>
      <c r="K569" s="101">
        <f>+H506</f>
        <v>1513.2</v>
      </c>
      <c r="L569" s="101">
        <f>+I506</f>
        <v>52</v>
      </c>
      <c r="M569" s="102">
        <f>+J569/L569</f>
        <v>3.7307692307692308</v>
      </c>
    </row>
    <row r="570" spans="7:13">
      <c r="J570" s="46">
        <f>+B514</f>
        <v>194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248" zoomScaleNormal="100" workbookViewId="0">
      <selection activeCell="G443" sqref="G443"/>
    </sheetView>
  </sheetViews>
  <sheetFormatPr defaultRowHeight="14.25"/>
  <cols>
    <col min="1" max="1" width="12.875" style="243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0" hidden="1" customWidth="1"/>
    <col min="23" max="27" width="9.125" hidden="1" customWidth="1"/>
    <col min="28" max="28" width="9" style="224"/>
    <col min="29" max="29" width="10.5" style="241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9"/>
      <c r="W1" s="14"/>
      <c r="X1" s="14"/>
      <c r="Y1" s="14"/>
      <c r="Z1" s="14"/>
      <c r="AA1" s="14"/>
      <c r="AB1" s="14"/>
      <c r="AC1" s="235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483" t="s">
        <v>23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314"/>
      <c r="AC2" s="236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7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0"/>
      <c r="W3" s="7"/>
      <c r="X3" s="7"/>
      <c r="Y3" s="7"/>
      <c r="Z3" s="7"/>
      <c r="AA3" s="7"/>
      <c r="AB3" s="11"/>
      <c r="AC3" s="23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62" t="s">
        <v>12</v>
      </c>
      <c r="B4" s="484" t="s">
        <v>25</v>
      </c>
      <c r="C4" s="484" t="s">
        <v>26</v>
      </c>
      <c r="D4" s="484" t="s">
        <v>27</v>
      </c>
      <c r="E4" s="487" t="s">
        <v>28</v>
      </c>
      <c r="F4" s="490" t="s">
        <v>29</v>
      </c>
      <c r="G4" s="493" t="s">
        <v>30</v>
      </c>
      <c r="H4" s="493"/>
      <c r="I4" s="484" t="s">
        <v>31</v>
      </c>
      <c r="J4" s="494" t="s">
        <v>32</v>
      </c>
      <c r="K4" s="505" t="s">
        <v>33</v>
      </c>
      <c r="L4" s="484" t="s">
        <v>34</v>
      </c>
      <c r="M4" s="508" t="s">
        <v>35</v>
      </c>
      <c r="N4" s="502" t="s">
        <v>36</v>
      </c>
      <c r="O4" s="493" t="s">
        <v>37</v>
      </c>
      <c r="P4" s="493"/>
      <c r="Q4" s="493"/>
      <c r="R4" s="493"/>
      <c r="S4" s="493"/>
      <c r="T4" s="493"/>
      <c r="U4" s="493"/>
      <c r="V4" s="510" t="s">
        <v>38</v>
      </c>
      <c r="W4" s="502" t="s">
        <v>39</v>
      </c>
      <c r="X4" s="493" t="s">
        <v>40</v>
      </c>
      <c r="Y4" s="493"/>
      <c r="Z4" s="493"/>
      <c r="AA4" s="493"/>
      <c r="AB4" s="559" t="s">
        <v>431</v>
      </c>
      <c r="AC4" s="561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63"/>
      <c r="B5" s="485"/>
      <c r="C5" s="485"/>
      <c r="D5" s="485"/>
      <c r="E5" s="488"/>
      <c r="F5" s="491"/>
      <c r="G5" s="493"/>
      <c r="H5" s="493"/>
      <c r="I5" s="485"/>
      <c r="J5" s="495"/>
      <c r="K5" s="506"/>
      <c r="L5" s="485"/>
      <c r="M5" s="509"/>
      <c r="N5" s="502"/>
      <c r="O5" s="493" t="s">
        <v>41</v>
      </c>
      <c r="P5" s="493" t="s">
        <v>42</v>
      </c>
      <c r="Q5" s="493" t="s">
        <v>43</v>
      </c>
      <c r="R5" s="503" t="s">
        <v>44</v>
      </c>
      <c r="S5" s="504" t="s">
        <v>45</v>
      </c>
      <c r="T5" s="493" t="s">
        <v>46</v>
      </c>
      <c r="U5" s="493" t="s">
        <v>47</v>
      </c>
      <c r="V5" s="510"/>
      <c r="W5" s="502"/>
      <c r="X5" s="493" t="s">
        <v>13</v>
      </c>
      <c r="Y5" s="493" t="s">
        <v>48</v>
      </c>
      <c r="Z5" s="493" t="s">
        <v>49</v>
      </c>
      <c r="AA5" s="493" t="s">
        <v>47</v>
      </c>
      <c r="AB5" s="560"/>
      <c r="AC5" s="56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564"/>
      <c r="B6" s="486"/>
      <c r="C6" s="486"/>
      <c r="D6" s="486"/>
      <c r="E6" s="489"/>
      <c r="F6" s="492"/>
      <c r="G6" s="214" t="s">
        <v>50</v>
      </c>
      <c r="H6" s="214" t="s">
        <v>51</v>
      </c>
      <c r="I6" s="486"/>
      <c r="J6" s="496"/>
      <c r="K6" s="507"/>
      <c r="L6" s="486"/>
      <c r="M6" s="509"/>
      <c r="N6" s="502"/>
      <c r="O6" s="493"/>
      <c r="P6" s="493"/>
      <c r="Q6" s="493"/>
      <c r="R6" s="503"/>
      <c r="S6" s="504"/>
      <c r="T6" s="493"/>
      <c r="U6" s="493"/>
      <c r="V6" s="510"/>
      <c r="W6" s="502"/>
      <c r="X6" s="493"/>
      <c r="Y6" s="493"/>
      <c r="Z6" s="493"/>
      <c r="AA6" s="493"/>
      <c r="AB6" s="560"/>
      <c r="AC6" s="56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7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1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328">
        <v>0.65</v>
      </c>
      <c r="AC7" s="238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6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1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315">
        <v>0.48</v>
      </c>
      <c r="AC8" s="238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7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1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315">
        <v>0.43</v>
      </c>
      <c r="AC9" s="238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7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358</v>
      </c>
      <c r="H10" s="95">
        <f t="shared" si="0"/>
        <v>1800.74</v>
      </c>
      <c r="I10" s="93">
        <f>SUM('1:2'!I10)</f>
        <v>22</v>
      </c>
      <c r="J10" s="31">
        <f t="array" ref="J10">IF(ISERROR(G10/I10),"",G10/I10)</f>
        <v>16.272727272727273</v>
      </c>
      <c r="K10" s="35">
        <f t="array" ref="K10">IF(ISERROR(G10/L10),"",G10/L10)</f>
        <v>18.842105263157894</v>
      </c>
      <c r="L10" s="87">
        <v>19</v>
      </c>
      <c r="M10" s="36">
        <f t="shared" si="1"/>
        <v>3.1578947368421062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1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315">
        <v>0.55000000000000004</v>
      </c>
      <c r="AC10" s="238">
        <f t="shared" si="4"/>
        <v>196.9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7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305</v>
      </c>
      <c r="H11" s="95">
        <f t="shared" si="0"/>
        <v>1534.15</v>
      </c>
      <c r="I11" s="93">
        <f>SUM('1:2'!I11)</f>
        <v>16</v>
      </c>
      <c r="J11" s="31">
        <f t="array" ref="J11">IF(ISERROR(G11/I11),"",G11/I11)</f>
        <v>19.0625</v>
      </c>
      <c r="K11" s="35">
        <f t="array" ref="K11">IF(ISERROR(G11/L11),"",G11/L11)</f>
        <v>15.25</v>
      </c>
      <c r="L11" s="87">
        <v>20</v>
      </c>
      <c r="M11" s="36">
        <f t="shared" si="1"/>
        <v>0.75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1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315">
        <v>0.52</v>
      </c>
      <c r="AC11" s="238">
        <f t="shared" si="4"/>
        <v>158.6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7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1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315">
        <v>0.55000000000000004</v>
      </c>
      <c r="AC12" s="238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9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1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315">
        <v>0.45</v>
      </c>
      <c r="AC13" s="238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6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1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315">
        <v>0.45</v>
      </c>
      <c r="AC14" s="238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1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315">
        <v>0.61</v>
      </c>
      <c r="AC15" s="238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0</v>
      </c>
      <c r="H16" s="95">
        <f t="shared" si="0"/>
        <v>0</v>
      </c>
      <c r="I16" s="93">
        <f>SUM('1:2'!I16)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1">
        <f t="shared" si="2"/>
        <v>0</v>
      </c>
      <c r="W16" s="33" t="str">
        <f t="shared" si="3"/>
        <v/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315">
        <v>0.61</v>
      </c>
      <c r="AC16" s="238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8">
        <v>30100063</v>
      </c>
      <c r="B17" s="188" t="s">
        <v>480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1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315">
        <v>0.43</v>
      </c>
      <c r="AC17" s="238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6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1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315">
        <v>0.43</v>
      </c>
      <c r="AC18" s="238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0</v>
      </c>
      <c r="H19" s="95">
        <f t="shared" si="0"/>
        <v>0</v>
      </c>
      <c r="I19" s="93">
        <f>SUM('1:2'!I19)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5"/>
        <v>0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1">
        <f t="shared" si="2"/>
        <v>0</v>
      </c>
      <c r="W19" s="33" t="str">
        <f>IF(ISERROR(V19/G19),"",V19/G19)</f>
        <v/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315">
        <v>0.55000000000000004</v>
      </c>
      <c r="AC19" s="238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0</v>
      </c>
      <c r="H20" s="95">
        <f t="shared" si="0"/>
        <v>0</v>
      </c>
      <c r="I20" s="93">
        <f>SUM('1:2'!I20)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1">
        <f t="shared" si="2"/>
        <v>0</v>
      </c>
      <c r="W20" s="33" t="str">
        <f>IF(ISERROR(V20/G20),"",V20/G20)</f>
        <v/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315">
        <v>0.45</v>
      </c>
      <c r="AC20" s="238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0</v>
      </c>
      <c r="H21" s="95">
        <f t="shared" si="0"/>
        <v>0</v>
      </c>
      <c r="I21" s="93">
        <f>SUM('1:2'!I21)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1">
        <f t="shared" si="2"/>
        <v>0</v>
      </c>
      <c r="W21" s="33" t="str">
        <f>IF(ISERROR(V21/G21),"",V21/G21)</f>
        <v/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315">
        <v>0.45</v>
      </c>
      <c r="AC21" s="238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6">
        <v>30100003</v>
      </c>
      <c r="B22" s="64" t="s">
        <v>161</v>
      </c>
      <c r="C22" s="214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1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315">
        <v>0.95</v>
      </c>
      <c r="AC22" s="238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6">
        <v>30100004</v>
      </c>
      <c r="B23" s="64" t="s">
        <v>161</v>
      </c>
      <c r="C23" s="214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1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315">
        <v>0.95</v>
      </c>
      <c r="AC23" s="238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6">
        <v>30100006</v>
      </c>
      <c r="B24" s="64" t="s">
        <v>161</v>
      </c>
      <c r="C24" s="214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1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315">
        <v>0.95</v>
      </c>
      <c r="AC24" s="238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6">
        <v>30100005</v>
      </c>
      <c r="B25" s="64" t="s">
        <v>161</v>
      </c>
      <c r="C25" s="214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1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315">
        <v>0.95</v>
      </c>
      <c r="AC25" s="238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1">
        <f t="shared" si="2"/>
        <v>0</v>
      </c>
      <c r="W26" s="33" t="str">
        <f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315">
        <v>0.44</v>
      </c>
      <c r="AC26" s="238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>D27*G27</f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1">
        <f t="shared" si="2"/>
        <v>0</v>
      </c>
      <c r="W27" s="33" t="str">
        <f>IF(ISERROR(V27/G27),"",V27/G27)</f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315">
        <v>0.44</v>
      </c>
      <c r="AC27" s="238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497" t="s">
        <v>70</v>
      </c>
      <c r="B28" s="498"/>
      <c r="C28" s="31" t="s">
        <v>71</v>
      </c>
      <c r="D28" s="30"/>
      <c r="E28" s="30"/>
      <c r="F28" s="30"/>
      <c r="G28" s="94">
        <f>SUM(G7:G27)</f>
        <v>663</v>
      </c>
      <c r="H28" s="30">
        <f>SUM(H7:H27)</f>
        <v>3334.8900000000003</v>
      </c>
      <c r="I28" s="30">
        <f>SUM(I7:I27)</f>
        <v>38</v>
      </c>
      <c r="J28" s="31">
        <f t="array" ref="J28">IF(ISERROR(G28/I28),"",G28/I28)</f>
        <v>17.44736842105263</v>
      </c>
      <c r="K28" s="30">
        <f>SUM(K7:K27)</f>
        <v>34.09210526315789</v>
      </c>
      <c r="L28" s="98"/>
      <c r="M28" s="89">
        <f t="shared" ref="M28:AA28" si="6">SUM(M7:M27)</f>
        <v>3.9078947368421062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202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355.5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218">
        <f t="shared" ref="H29:H85" si="7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2">
        <f>SUM(X29:AA29)</f>
        <v>0</v>
      </c>
      <c r="W29" s="33" t="str">
        <f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315">
        <v>0.19</v>
      </c>
      <c r="AC29" s="238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6">
        <v>30100011</v>
      </c>
      <c r="B30" s="186" t="s">
        <v>448</v>
      </c>
      <c r="C30" s="183" t="s">
        <v>427</v>
      </c>
      <c r="D30" s="17">
        <v>5.03</v>
      </c>
      <c r="E30" s="17"/>
      <c r="F30" s="6"/>
      <c r="G30" s="93">
        <f>SUM('1:2'!G30)</f>
        <v>0</v>
      </c>
      <c r="H30" s="218">
        <f t="shared" si="7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2"/>
      <c r="W30" s="33"/>
      <c r="X30" s="93"/>
      <c r="Y30" s="93"/>
      <c r="Z30" s="93"/>
      <c r="AA30" s="93"/>
      <c r="AB30" s="315">
        <v>0.19</v>
      </c>
      <c r="AC30" s="238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218">
        <f t="shared" si="7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2">
        <f>SUM(X31:AA31)</f>
        <v>0</v>
      </c>
      <c r="W31" s="33" t="str">
        <f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315">
        <v>0.19</v>
      </c>
      <c r="AC31" s="238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218">
        <f t="shared" si="7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>IF(ISERROR(I32-K32),"",I32-K32)</f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2">
        <f>SUM(X32:AA32)</f>
        <v>0</v>
      </c>
      <c r="W32" s="33" t="str">
        <f>IF(ISERROR(V32/G32),"",V32/G32)</f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315">
        <v>0.19</v>
      </c>
      <c r="AC32" s="238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289</v>
      </c>
      <c r="H33" s="218">
        <f t="shared" si="7"/>
        <v>1453.67</v>
      </c>
      <c r="I33" s="93">
        <f>SUM('1:2'!I33)</f>
        <v>2.5</v>
      </c>
      <c r="J33" s="31">
        <f t="array" ref="J33">IF(ISERROR(G33/I33),"",G33/I33)</f>
        <v>115.6</v>
      </c>
      <c r="K33" s="35">
        <f t="array" ref="K33">IF(ISERROR(G33/L33),"",G33/L33)</f>
        <v>5.5576923076923075</v>
      </c>
      <c r="L33" s="87">
        <v>52</v>
      </c>
      <c r="M33" s="36">
        <f>IF(ISERROR(I33-K33),"",I33-K33)</f>
        <v>-3.0576923076923075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2">
        <f>SUM(X33:AA33)</f>
        <v>0</v>
      </c>
      <c r="W33" s="33">
        <f>IF(ISERROR(V33/G33),"",V33/G33)</f>
        <v>0</v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315">
        <v>0.19</v>
      </c>
      <c r="AC33" s="238">
        <f t="shared" si="4"/>
        <v>54.910000000000004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6">
        <v>30100016</v>
      </c>
      <c r="B34" s="253" t="s">
        <v>449</v>
      </c>
      <c r="C34" s="183" t="s">
        <v>415</v>
      </c>
      <c r="D34" s="17"/>
      <c r="E34" s="17"/>
      <c r="F34" s="6"/>
      <c r="G34" s="93">
        <f>SUM('1:2'!G34)</f>
        <v>0</v>
      </c>
      <c r="H34" s="218">
        <f t="shared" si="7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2"/>
      <c r="W34" s="33"/>
      <c r="X34" s="93"/>
      <c r="Y34" s="93"/>
      <c r="Z34" s="93"/>
      <c r="AA34" s="93"/>
      <c r="AB34" s="315">
        <v>0.19</v>
      </c>
      <c r="AC34" s="238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6">
        <v>30100017</v>
      </c>
      <c r="B35" s="253" t="s">
        <v>449</v>
      </c>
      <c r="C35" s="183" t="s">
        <v>416</v>
      </c>
      <c r="D35" s="17"/>
      <c r="E35" s="17"/>
      <c r="F35" s="6"/>
      <c r="G35" s="93">
        <f>SUM('1:2'!G35)</f>
        <v>0</v>
      </c>
      <c r="H35" s="218">
        <f t="shared" si="7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2"/>
      <c r="W35" s="33"/>
      <c r="X35" s="93"/>
      <c r="Y35" s="93"/>
      <c r="Z35" s="93"/>
      <c r="AA35" s="93"/>
      <c r="AB35" s="315">
        <v>0.19</v>
      </c>
      <c r="AC35" s="238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6">
        <v>30100015</v>
      </c>
      <c r="B36" s="253" t="s">
        <v>449</v>
      </c>
      <c r="C36" s="183" t="s">
        <v>61</v>
      </c>
      <c r="D36" s="17"/>
      <c r="E36" s="17"/>
      <c r="F36" s="6"/>
      <c r="G36" s="93">
        <f>SUM('1:2'!G36)</f>
        <v>0</v>
      </c>
      <c r="H36" s="218">
        <f t="shared" si="7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2"/>
      <c r="W36" s="33"/>
      <c r="X36" s="93"/>
      <c r="Y36" s="93"/>
      <c r="Z36" s="93"/>
      <c r="AA36" s="93"/>
      <c r="AB36" s="315">
        <v>0.19</v>
      </c>
      <c r="AC36" s="238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SUM('1:2'!G37)</f>
        <v>0</v>
      </c>
      <c r="H37" s="218">
        <f t="shared" si="7"/>
        <v>0</v>
      </c>
      <c r="I37" s="93">
        <f>SUM('1:2'!I37)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8">IF(ISERROR(I37-K37),"",I37-K37)</f>
        <v>0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2">
        <f t="shared" ref="V37:V48" si="9">SUM(X37:AA37)</f>
        <v>0</v>
      </c>
      <c r="W37" s="33" t="str">
        <f t="shared" ref="W37:W48" si="10">IF(ISERROR(V37/G37),"",V37/G37)</f>
        <v/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315">
        <v>0.49</v>
      </c>
      <c r="AC37" s="238">
        <f t="shared" si="4"/>
        <v>0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SUM('1:2'!G38)</f>
        <v>0</v>
      </c>
      <c r="H38" s="218">
        <f t="shared" si="7"/>
        <v>0</v>
      </c>
      <c r="I38" s="93">
        <f>SUM('1:2'!I38)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8"/>
        <v>0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2">
        <f t="shared" si="9"/>
        <v>0</v>
      </c>
      <c r="W38" s="33" t="str">
        <f t="shared" si="10"/>
        <v/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315">
        <v>0.49</v>
      </c>
      <c r="AC38" s="238">
        <f t="shared" si="4"/>
        <v>0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218">
        <f t="shared" si="7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2">
        <f t="shared" si="9"/>
        <v>0</v>
      </c>
      <c r="W39" s="33" t="str">
        <f t="shared" si="10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315">
        <v>0.49</v>
      </c>
      <c r="AC39" s="238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218">
        <f t="shared" si="7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2">
        <f t="shared" si="9"/>
        <v>0</v>
      </c>
      <c r="W40" s="33" t="str">
        <f t="shared" si="10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315">
        <v>0.49</v>
      </c>
      <c r="AC40" s="238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218">
        <f t="shared" si="7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8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2">
        <f t="shared" si="9"/>
        <v>0</v>
      </c>
      <c r="W41" s="33" t="str">
        <f t="shared" si="10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315">
        <v>0.49</v>
      </c>
      <c r="AC41" s="238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218">
        <f t="shared" si="7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8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2">
        <f t="shared" si="9"/>
        <v>0</v>
      </c>
      <c r="W42" s="33" t="str">
        <f t="shared" si="10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315">
        <v>0.49</v>
      </c>
      <c r="AC42" s="238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218">
        <f t="shared" si="7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2">
        <f t="shared" si="9"/>
        <v>0</v>
      </c>
      <c r="W43" s="33" t="str">
        <f t="shared" si="10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315">
        <v>0.49</v>
      </c>
      <c r="AC43" s="238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218">
        <f t="shared" si="7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8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2">
        <f t="shared" si="9"/>
        <v>0</v>
      </c>
      <c r="W44" s="33" t="str">
        <f t="shared" si="10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315">
        <v>0.49</v>
      </c>
      <c r="AC44" s="238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0</v>
      </c>
      <c r="H45" s="218">
        <f t="shared" si="7"/>
        <v>0</v>
      </c>
      <c r="I45" s="93">
        <f>SUM('1:2'!I45)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8"/>
        <v>0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2">
        <f t="shared" si="9"/>
        <v>0</v>
      </c>
      <c r="W45" s="33" t="str">
        <f t="shared" si="10"/>
        <v/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315">
        <v>0.18</v>
      </c>
      <c r="AC45" s="238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0</v>
      </c>
      <c r="H46" s="218">
        <f t="shared" si="7"/>
        <v>0</v>
      </c>
      <c r="I46" s="93">
        <f>SUM('1:2'!I46)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8"/>
        <v>0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2">
        <f t="shared" si="9"/>
        <v>0</v>
      </c>
      <c r="W46" s="33" t="str">
        <f t="shared" si="10"/>
        <v/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315">
        <v>0.18</v>
      </c>
      <c r="AC46" s="238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218">
        <f t="shared" si="7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8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2">
        <f t="shared" si="9"/>
        <v>0</v>
      </c>
      <c r="W47" s="33" t="str">
        <f t="shared" si="10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315">
        <v>0.18</v>
      </c>
      <c r="AC47" s="238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0</v>
      </c>
      <c r="H48" s="218">
        <f t="shared" si="7"/>
        <v>0</v>
      </c>
      <c r="I48" s="93">
        <f>SUM('1:2'!I48)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8"/>
        <v>0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2">
        <f t="shared" si="9"/>
        <v>0</v>
      </c>
      <c r="W48" s="33" t="str">
        <f t="shared" si="10"/>
        <v/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315">
        <v>0.18</v>
      </c>
      <c r="AC48" s="238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218">
        <f t="shared" si="7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2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315">
        <v>0.19</v>
      </c>
      <c r="AC49" s="238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218">
        <f t="shared" si="7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8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2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315">
        <v>0.19</v>
      </c>
      <c r="AC50" s="238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6">
        <v>30100021</v>
      </c>
      <c r="B51" s="186" t="s">
        <v>450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218">
        <f t="shared" si="7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2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315">
        <v>0.19</v>
      </c>
      <c r="AC51" s="238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6">
        <v>30100018</v>
      </c>
      <c r="B52" s="186" t="s">
        <v>450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218">
        <f t="shared" si="7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8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2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315">
        <v>0.19</v>
      </c>
      <c r="AC52" s="238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9">
        <v>30700007</v>
      </c>
      <c r="B53" s="186" t="s">
        <v>451</v>
      </c>
      <c r="C53" s="183" t="s">
        <v>364</v>
      </c>
      <c r="D53" s="17">
        <v>5.03</v>
      </c>
      <c r="E53" s="17"/>
      <c r="F53" s="6"/>
      <c r="G53" s="93">
        <f>SUM('1:2'!G53)</f>
        <v>0</v>
      </c>
      <c r="H53" s="218">
        <f t="shared" si="7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2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318">
        <v>0.94</v>
      </c>
      <c r="AC53" s="238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9">
        <v>30700006</v>
      </c>
      <c r="B54" s="186" t="s">
        <v>451</v>
      </c>
      <c r="C54" s="183" t="s">
        <v>365</v>
      </c>
      <c r="D54" s="17">
        <v>5.03</v>
      </c>
      <c r="E54" s="17"/>
      <c r="F54" s="6"/>
      <c r="G54" s="93">
        <f>SUM('1:2'!G54)</f>
        <v>0</v>
      </c>
      <c r="H54" s="218">
        <f t="shared" si="7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2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318">
        <v>0.94</v>
      </c>
      <c r="AC54" s="238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9">
        <v>30700008</v>
      </c>
      <c r="B55" s="186" t="s">
        <v>451</v>
      </c>
      <c r="C55" s="183" t="s">
        <v>366</v>
      </c>
      <c r="D55" s="17">
        <v>5.03</v>
      </c>
      <c r="E55" s="17"/>
      <c r="F55" s="6"/>
      <c r="G55" s="93">
        <f>SUM('1:2'!G55)</f>
        <v>0</v>
      </c>
      <c r="H55" s="218">
        <f t="shared" si="7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2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318">
        <v>0.94</v>
      </c>
      <c r="AC55" s="238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9">
        <v>30700009</v>
      </c>
      <c r="B56" s="186" t="s">
        <v>451</v>
      </c>
      <c r="C56" s="183" t="s">
        <v>367</v>
      </c>
      <c r="D56" s="17">
        <v>5.03</v>
      </c>
      <c r="E56" s="17"/>
      <c r="F56" s="6"/>
      <c r="G56" s="93">
        <f>SUM('1:2'!G56)</f>
        <v>0</v>
      </c>
      <c r="H56" s="218">
        <f t="shared" si="7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2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318">
        <v>0.94</v>
      </c>
      <c r="AC56" s="238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218">
        <f t="shared" si="7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8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2">
        <f t="shared" ref="V57:V66" si="11">SUM(X57:AA57)</f>
        <v>0</v>
      </c>
      <c r="W57" s="33" t="str">
        <f t="shared" ref="W57:W66" si="12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315">
        <v>0.19</v>
      </c>
      <c r="AC57" s="238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218">
        <f t="shared" si="7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8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2">
        <f t="shared" si="11"/>
        <v>0</v>
      </c>
      <c r="W58" s="33" t="str">
        <f t="shared" si="12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315">
        <v>0.19</v>
      </c>
      <c r="AC58" s="238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218">
        <f t="shared" si="7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8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2">
        <f t="shared" si="11"/>
        <v>0</v>
      </c>
      <c r="W59" s="33" t="str">
        <f t="shared" si="12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315">
        <v>0.19</v>
      </c>
      <c r="AC59" s="238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218">
        <f t="shared" si="7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2">
        <f t="shared" si="11"/>
        <v>0</v>
      </c>
      <c r="W60" s="33" t="str">
        <f t="shared" si="12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315">
        <v>0.21</v>
      </c>
      <c r="AC60" s="238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218">
        <f t="shared" si="7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2">
        <f t="shared" si="11"/>
        <v>0</v>
      </c>
      <c r="W61" s="33" t="str">
        <f t="shared" si="12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315">
        <v>0.21</v>
      </c>
      <c r="AC61" s="238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218">
        <f t="shared" si="7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2">
        <f t="shared" si="11"/>
        <v>0</v>
      </c>
      <c r="W62" s="33" t="str">
        <f t="shared" si="12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315">
        <v>0.21</v>
      </c>
      <c r="AC62" s="238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218">
        <f t="shared" si="7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2">
        <f t="shared" si="11"/>
        <v>0</v>
      </c>
      <c r="W63" s="33" t="str">
        <f t="shared" si="12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315">
        <v>0.21</v>
      </c>
      <c r="AC63" s="238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218">
        <f t="shared" si="7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2">
        <f t="shared" si="11"/>
        <v>0</v>
      </c>
      <c r="W64" s="33" t="str">
        <f t="shared" si="12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315">
        <v>0.21</v>
      </c>
      <c r="AC64" s="238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218">
        <f t="shared" si="7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2">
        <f t="shared" si="11"/>
        <v>0</v>
      </c>
      <c r="W65" s="33" t="str">
        <f t="shared" si="12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315">
        <v>0.21</v>
      </c>
      <c r="AC65" s="238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218">
        <f t="shared" si="7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8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2">
        <f t="shared" si="11"/>
        <v>0</v>
      </c>
      <c r="W66" s="33" t="str">
        <f t="shared" si="12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315">
        <v>0.21</v>
      </c>
      <c r="AC66" s="238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6">
        <v>30100043</v>
      </c>
      <c r="B67" s="62" t="s">
        <v>446</v>
      </c>
      <c r="C67" s="257" t="s">
        <v>447</v>
      </c>
      <c r="D67" s="17">
        <v>5.03</v>
      </c>
      <c r="E67" s="17"/>
      <c r="F67" s="6"/>
      <c r="G67" s="93">
        <f>SUM('1:2'!G67)</f>
        <v>0</v>
      </c>
      <c r="H67" s="218">
        <f t="shared" si="7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2"/>
      <c r="W67" s="33"/>
      <c r="X67" s="93"/>
      <c r="Y67" s="93"/>
      <c r="Z67" s="93"/>
      <c r="AA67" s="93"/>
      <c r="AB67" s="315">
        <v>0.21</v>
      </c>
      <c r="AC67" s="238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6">
        <v>30100064</v>
      </c>
      <c r="B68" s="188" t="s">
        <v>481</v>
      </c>
      <c r="C68" s="183" t="s">
        <v>398</v>
      </c>
      <c r="D68" s="17">
        <v>5</v>
      </c>
      <c r="E68" s="17"/>
      <c r="F68" s="6"/>
      <c r="G68" s="93">
        <f>SUM('1:2'!G68)</f>
        <v>0</v>
      </c>
      <c r="H68" s="218">
        <f t="shared" si="7"/>
        <v>0</v>
      </c>
      <c r="I68" s="93">
        <f>SUM('1:2'!I68)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2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318">
        <v>0.21</v>
      </c>
      <c r="AC68" s="238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0</v>
      </c>
      <c r="H69" s="218">
        <f t="shared" si="7"/>
        <v>0</v>
      </c>
      <c r="I69" s="93">
        <f>SUM('1:2'!I69)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>IF(ISERROR(I69-K69),"",I69-K69)</f>
        <v>0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2">
        <f>SUM(X69:AA69)</f>
        <v>0</v>
      </c>
      <c r="W69" s="33" t="str">
        <f>IF(ISERROR(V69/G69),"",V69/G69)</f>
        <v/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315">
        <v>0.49</v>
      </c>
      <c r="AC69" s="238">
        <f t="shared" si="4"/>
        <v>0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218">
        <f t="shared" si="7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2">
        <f>SUM(X70:AA70)</f>
        <v>0</v>
      </c>
      <c r="W70" s="33" t="str">
        <f>IF(ISERROR(V70/G70),"",V70/G70)</f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315">
        <v>0.49</v>
      </c>
      <c r="AC70" s="238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6"/>
      <c r="B71" s="188" t="s">
        <v>482</v>
      </c>
      <c r="C71" s="183" t="s">
        <v>361</v>
      </c>
      <c r="D71" s="17"/>
      <c r="E71" s="17"/>
      <c r="F71" s="6"/>
      <c r="G71" s="93">
        <f>SUM('1:2'!G71)</f>
        <v>0</v>
      </c>
      <c r="H71" s="218">
        <f t="shared" si="7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2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315"/>
      <c r="AC71" s="238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218">
        <f t="shared" si="7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2">
        <f>SUM(X72:AA72)</f>
        <v>0</v>
      </c>
      <c r="W72" s="33" t="str">
        <f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315">
        <v>0.43</v>
      </c>
      <c r="AC72" s="238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218">
        <f t="shared" si="7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2">
        <f>SUM(X73:AA73)</f>
        <v>0</v>
      </c>
      <c r="W73" s="33" t="str">
        <f>IF(ISERROR(V73/G73),"",V73/G73)</f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315">
        <v>0.43</v>
      </c>
      <c r="AC73" s="238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218">
        <f t="shared" si="7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2">
        <f>SUM(X74:AA74)</f>
        <v>0</v>
      </c>
      <c r="W74" s="33" t="str">
        <f>IF(ISERROR(V74/G74),"",V74/G74)</f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315">
        <v>0.43</v>
      </c>
      <c r="AC74" s="238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6">
        <v>30100058</v>
      </c>
      <c r="B75" s="185" t="s">
        <v>483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218">
        <f t="shared" si="7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2">
        <f>SUM(X75:AA75)</f>
        <v>0</v>
      </c>
      <c r="W75" s="33" t="str">
        <f>IF(ISERROR(V75/G75),"",V75/G75)</f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315">
        <v>0.43</v>
      </c>
      <c r="AC75" s="238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8">
        <v>30600013</v>
      </c>
      <c r="B76" s="193" t="s">
        <v>377</v>
      </c>
      <c r="C76" s="183" t="s">
        <v>374</v>
      </c>
      <c r="D76" s="17"/>
      <c r="E76" s="17"/>
      <c r="F76" s="6"/>
      <c r="G76" s="93">
        <f>SUM('1:2'!G76)</f>
        <v>0</v>
      </c>
      <c r="H76" s="218">
        <f t="shared" si="7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2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315">
        <v>0.43</v>
      </c>
      <c r="AC76" s="238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8">
        <v>30600014</v>
      </c>
      <c r="B77" s="193" t="s">
        <v>377</v>
      </c>
      <c r="C77" s="183" t="s">
        <v>369</v>
      </c>
      <c r="D77" s="17"/>
      <c r="E77" s="17"/>
      <c r="F77" s="6"/>
      <c r="G77" s="93">
        <f>SUM('1:2'!G77)</f>
        <v>0</v>
      </c>
      <c r="H77" s="218">
        <f t="shared" si="7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2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315">
        <v>0.43</v>
      </c>
      <c r="AC77" s="238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8">
        <v>30600012</v>
      </c>
      <c r="B78" s="193" t="s">
        <v>377</v>
      </c>
      <c r="C78" s="183" t="s">
        <v>370</v>
      </c>
      <c r="D78" s="17"/>
      <c r="E78" s="17"/>
      <c r="F78" s="6"/>
      <c r="G78" s="93">
        <f>SUM('1:2'!G78)</f>
        <v>0</v>
      </c>
      <c r="H78" s="218">
        <f t="shared" si="7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2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315">
        <v>0.43</v>
      </c>
      <c r="AC78" s="238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8">
        <v>30600011</v>
      </c>
      <c r="B79" s="193" t="s">
        <v>377</v>
      </c>
      <c r="C79" s="183" t="s">
        <v>371</v>
      </c>
      <c r="D79" s="17"/>
      <c r="E79" s="17"/>
      <c r="F79" s="6"/>
      <c r="G79" s="93">
        <f>SUM('1:2'!G79)</f>
        <v>0</v>
      </c>
      <c r="H79" s="218">
        <f t="shared" si="7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2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315">
        <v>0.43</v>
      </c>
      <c r="AC79" s="238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8">
        <v>30300002</v>
      </c>
      <c r="B80" s="193" t="s">
        <v>407</v>
      </c>
      <c r="C80" s="183" t="s">
        <v>408</v>
      </c>
      <c r="D80" s="17"/>
      <c r="E80" s="17"/>
      <c r="F80" s="6"/>
      <c r="G80" s="93">
        <f>SUM('1:2'!G80)</f>
        <v>0</v>
      </c>
      <c r="H80" s="218">
        <f t="shared" si="7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2"/>
      <c r="W80" s="33"/>
      <c r="X80" s="93"/>
      <c r="Y80" s="93"/>
      <c r="Z80" s="93"/>
      <c r="AA80" s="93"/>
      <c r="AB80" s="318">
        <v>0.69</v>
      </c>
      <c r="AC80" s="238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8">
        <v>30300001</v>
      </c>
      <c r="B81" s="193" t="s">
        <v>407</v>
      </c>
      <c r="C81" s="183" t="s">
        <v>409</v>
      </c>
      <c r="D81" s="17"/>
      <c r="E81" s="17"/>
      <c r="F81" s="6"/>
      <c r="G81" s="93">
        <f>SUM('1:2'!G81)</f>
        <v>0</v>
      </c>
      <c r="H81" s="218">
        <f t="shared" si="7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2"/>
      <c r="W81" s="33"/>
      <c r="X81" s="93"/>
      <c r="Y81" s="93"/>
      <c r="Z81" s="93"/>
      <c r="AA81" s="93"/>
      <c r="AB81" s="318">
        <v>0.69</v>
      </c>
      <c r="AC81" s="238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8">
        <v>30300003</v>
      </c>
      <c r="B82" s="193" t="s">
        <v>407</v>
      </c>
      <c r="C82" s="183" t="s">
        <v>410</v>
      </c>
      <c r="D82" s="17"/>
      <c r="E82" s="17"/>
      <c r="F82" s="6"/>
      <c r="G82" s="93">
        <f>SUM('1:2'!G82)</f>
        <v>0</v>
      </c>
      <c r="H82" s="218">
        <f t="shared" si="7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2"/>
      <c r="W82" s="33"/>
      <c r="X82" s="93"/>
      <c r="Y82" s="93"/>
      <c r="Z82" s="93"/>
      <c r="AA82" s="93"/>
      <c r="AB82" s="318">
        <v>0.69</v>
      </c>
      <c r="AC82" s="238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8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218">
        <f t="shared" si="7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2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315">
        <v>0.95</v>
      </c>
      <c r="AC83" s="238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8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218">
        <f t="shared" si="7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2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315">
        <v>0.95</v>
      </c>
      <c r="AC84" s="238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8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218">
        <f t="shared" si="7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2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315">
        <v>0.95</v>
      </c>
      <c r="AC85" s="238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499" t="s">
        <v>86</v>
      </c>
      <c r="B86" s="499"/>
      <c r="C86" s="215" t="s">
        <v>71</v>
      </c>
      <c r="D86" s="20"/>
      <c r="E86" s="20"/>
      <c r="F86" s="32"/>
      <c r="G86" s="94">
        <f>SUM(G29:G85)</f>
        <v>289</v>
      </c>
      <c r="H86" s="30">
        <f>SUM(H29:H85)</f>
        <v>1453.67</v>
      </c>
      <c r="I86" s="30">
        <f>SUM(I29:I85)</f>
        <v>2.5</v>
      </c>
      <c r="J86" s="31">
        <f t="array" ref="J86">IF(ISERROR(G86/I86),"",G86/I86)</f>
        <v>115.6</v>
      </c>
      <c r="K86" s="30">
        <f>SUM(K29:K85)</f>
        <v>5.5576923076923075</v>
      </c>
      <c r="L86" s="98"/>
      <c r="M86" s="89">
        <f t="shared" ref="M86:V86" si="15">SUM(M29:M85)</f>
        <v>-3.0576923076923075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202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15"/>
      <c r="AC86" s="91">
        <f>SUM(AC29:AC85)</f>
        <v>54.910000000000004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8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2">
        <f t="shared" ref="V87:V93" si="18">SUM(X87:AA87)</f>
        <v>0</v>
      </c>
      <c r="W87" s="33" t="str">
        <f t="shared" si="16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315">
        <v>1.18</v>
      </c>
      <c r="AC87" s="238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8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2">
        <f t="shared" si="18"/>
        <v>0</v>
      </c>
      <c r="W88" s="33" t="str">
        <f t="shared" si="16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315">
        <v>1.18</v>
      </c>
      <c r="AC88" s="238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8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2">
        <f t="shared" si="18"/>
        <v>0</v>
      </c>
      <c r="W89" s="33" t="str">
        <f t="shared" si="16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315">
        <v>1.18</v>
      </c>
      <c r="AC89" s="238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80">
        <v>30400014</v>
      </c>
      <c r="B90" s="211" t="s">
        <v>507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2">
        <f t="shared" si="18"/>
        <v>0</v>
      </c>
      <c r="W90" s="33" t="str">
        <f t="shared" si="16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315">
        <v>1.1100000000000001</v>
      </c>
      <c r="AC90" s="238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80">
        <v>30400013</v>
      </c>
      <c r="B91" s="211" t="s">
        <v>469</v>
      </c>
      <c r="C91" s="16" t="s">
        <v>72</v>
      </c>
      <c r="D91" s="17">
        <v>5.03</v>
      </c>
      <c r="E91" s="17"/>
      <c r="F91" s="6"/>
      <c r="G91" s="93">
        <f>SUM('1:2'!G91)</f>
        <v>0</v>
      </c>
      <c r="H91" s="93">
        <f>SUM('1:2'!H91)</f>
        <v>0</v>
      </c>
      <c r="I91" s="93">
        <f>SUM('1:2'!I91)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2">
        <f t="shared" si="18"/>
        <v>0</v>
      </c>
      <c r="W91" s="33" t="str">
        <f t="shared" si="16"/>
        <v/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315">
        <v>1.1100000000000001</v>
      </c>
      <c r="AC91" s="238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80">
        <v>30400016</v>
      </c>
      <c r="B92" s="211" t="s">
        <v>507</v>
      </c>
      <c r="C92" s="16" t="s">
        <v>60</v>
      </c>
      <c r="D92" s="17">
        <v>5.03</v>
      </c>
      <c r="E92" s="17"/>
      <c r="F92" s="6"/>
      <c r="G92" s="93">
        <f>SUM('1:2'!G92)</f>
        <v>0</v>
      </c>
      <c r="H92" s="93">
        <f>SUM('1:2'!H92)</f>
        <v>0</v>
      </c>
      <c r="I92" s="93">
        <f>SUM('1:2'!I92)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2">
        <f t="shared" si="18"/>
        <v>0</v>
      </c>
      <c r="W92" s="33" t="str">
        <f t="shared" si="16"/>
        <v/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315">
        <v>1.1100000000000001</v>
      </c>
      <c r="AC92" s="238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80">
        <v>30400017</v>
      </c>
      <c r="B93" s="211" t="s">
        <v>507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2">
        <f t="shared" si="18"/>
        <v>0</v>
      </c>
      <c r="W93" s="33" t="str">
        <f t="shared" si="16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315">
        <v>1.1100000000000001</v>
      </c>
      <c r="AC93" s="238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80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SUM('1:2'!G94)</f>
        <v>0</v>
      </c>
      <c r="H94" s="93">
        <f>SUM('1:2'!H94)</f>
        <v>0</v>
      </c>
      <c r="I94" s="93">
        <f>SUM('1:2'!I94)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3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B94" s="315">
        <v>0.84</v>
      </c>
      <c r="AC94" s="238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8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3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B95" s="315">
        <v>1.06</v>
      </c>
      <c r="AC95" s="238">
        <f t="shared" si="14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8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3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B96" s="315">
        <v>1.06</v>
      </c>
      <c r="AC96" s="238">
        <f t="shared" si="14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8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3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B97" s="315">
        <v>1.06</v>
      </c>
      <c r="AC97" s="238">
        <f t="shared" si="14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81">
        <v>30600003</v>
      </c>
      <c r="B98" s="65" t="s">
        <v>162</v>
      </c>
      <c r="C98" s="191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3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B98" s="315">
        <v>1.06</v>
      </c>
      <c r="AC98" s="238">
        <f t="shared" si="14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81">
        <v>30400030</v>
      </c>
      <c r="B99" s="211" t="s">
        <v>485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2">
        <f t="shared" ref="V99:V106" si="20">SUM(X99:AA99)</f>
        <v>0</v>
      </c>
      <c r="W99" s="33" t="str">
        <f t="shared" ref="W99:W106" si="21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315">
        <v>1.04</v>
      </c>
      <c r="AC99" s="238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81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2">
        <f t="shared" si="20"/>
        <v>0</v>
      </c>
      <c r="W100" s="33" t="str">
        <f t="shared" si="21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315">
        <v>1.04</v>
      </c>
      <c r="AC100" s="238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81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2">
        <f t="shared" si="20"/>
        <v>0</v>
      </c>
      <c r="W101" s="33" t="str">
        <f t="shared" si="21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315">
        <v>1.04</v>
      </c>
      <c r="AC101" s="238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8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2">
        <f t="shared" si="20"/>
        <v>0</v>
      </c>
      <c r="W102" s="33" t="str">
        <f t="shared" si="21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315">
        <v>1.04</v>
      </c>
      <c r="AC102" s="238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8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2">
        <f t="shared" si="20"/>
        <v>0</v>
      </c>
      <c r="W103" s="33" t="str">
        <f t="shared" si="21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315">
        <v>1.29</v>
      </c>
      <c r="AC103" s="238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8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2">
        <f t="shared" si="20"/>
        <v>0</v>
      </c>
      <c r="W104" s="33" t="str">
        <f t="shared" si="21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315">
        <v>1.29</v>
      </c>
      <c r="AC104" s="238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8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2">
        <f t="shared" si="20"/>
        <v>0</v>
      </c>
      <c r="W105" s="33" t="str">
        <f t="shared" si="21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315">
        <v>1.29</v>
      </c>
      <c r="AC105" s="238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8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2">
        <f t="shared" si="20"/>
        <v>0</v>
      </c>
      <c r="W106" s="33" t="str">
        <f t="shared" si="21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315">
        <v>1.29</v>
      </c>
      <c r="AC106" s="238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80">
        <v>30400026</v>
      </c>
      <c r="B107" s="186" t="s">
        <v>452</v>
      </c>
      <c r="C107" s="183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9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2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315">
        <v>2.0699999999999998</v>
      </c>
      <c r="AC107" s="238">
        <f t="shared" si="14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80">
        <v>30400028</v>
      </c>
      <c r="B108" s="186" t="s">
        <v>452</v>
      </c>
      <c r="C108" s="183" t="s">
        <v>402</v>
      </c>
      <c r="D108" s="17">
        <v>5</v>
      </c>
      <c r="E108" s="17"/>
      <c r="F108" s="6"/>
      <c r="G108" s="93">
        <f>SUM('1:2'!G108)</f>
        <v>61</v>
      </c>
      <c r="H108" s="93">
        <f>SUM('1:2'!H108)</f>
        <v>305</v>
      </c>
      <c r="I108" s="93">
        <f>SUM('1:2'!I108)</f>
        <v>2.5</v>
      </c>
      <c r="J108" s="31"/>
      <c r="K108" s="35">
        <f t="array" ref="K108">IF(ISERROR(G108/L108),"",G108/L108)</f>
        <v>12.2</v>
      </c>
      <c r="L108" s="87">
        <v>5</v>
      </c>
      <c r="M108" s="36">
        <f t="shared" si="19"/>
        <v>-9.6999999999999993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2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315">
        <v>2.0699999999999998</v>
      </c>
      <c r="AC108" s="238">
        <f t="shared" si="14"/>
        <v>126.27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80">
        <v>30400027</v>
      </c>
      <c r="B109" s="186" t="s">
        <v>453</v>
      </c>
      <c r="C109" s="183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2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315">
        <v>2.0699999999999998</v>
      </c>
      <c r="AC109" s="238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80"/>
      <c r="B110" s="186" t="s">
        <v>487</v>
      </c>
      <c r="C110" s="183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2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315">
        <v>2.0699999999999998</v>
      </c>
      <c r="AC110" s="238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8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2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315">
        <v>2.0699999999999998</v>
      </c>
      <c r="AC111" s="238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8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2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315">
        <v>2.0699999999999998</v>
      </c>
      <c r="AC112" s="238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80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2">
        <f>SUM(X113:AA113)</f>
        <v>0</v>
      </c>
      <c r="W113" s="33" t="str">
        <f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315">
        <v>0.67</v>
      </c>
      <c r="AC113" s="238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80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2">
        <f>SUM(X114:AA114)</f>
        <v>0</v>
      </c>
      <c r="W114" s="33" t="str">
        <f>IF(ISERROR(V114/G114),"",V114/G114)</f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315">
        <v>0.67</v>
      </c>
      <c r="AC114" s="238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80">
        <v>30400004</v>
      </c>
      <c r="B115" s="211" t="s">
        <v>454</v>
      </c>
      <c r="C115" s="183" t="s">
        <v>73</v>
      </c>
      <c r="D115" s="17"/>
      <c r="E115" s="17"/>
      <c r="F115" s="6"/>
      <c r="G115" s="93">
        <f>SUM('1:2'!G115)</f>
        <v>73</v>
      </c>
      <c r="H115" s="93">
        <f>SUM('1:2'!H115)</f>
        <v>365</v>
      </c>
      <c r="I115" s="93">
        <f>SUM('1:2'!I115)</f>
        <v>1.5</v>
      </c>
      <c r="J115" s="31"/>
      <c r="K115" s="35">
        <f t="array" ref="K115">IF(ISERROR(G115/L115),"",G115/L115)</f>
        <v>3.0416666666666665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2"/>
      <c r="W115" s="33"/>
      <c r="X115" s="93"/>
      <c r="Y115" s="93"/>
      <c r="Z115" s="93"/>
      <c r="AA115" s="93"/>
      <c r="AB115" s="315">
        <v>1.73</v>
      </c>
      <c r="AC115" s="238">
        <f t="shared" si="14"/>
        <v>126.28999999999999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80">
        <v>30400003</v>
      </c>
      <c r="B116" s="211" t="s">
        <v>454</v>
      </c>
      <c r="C116" s="183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2"/>
      <c r="W116" s="33"/>
      <c r="X116" s="93"/>
      <c r="Y116" s="93"/>
      <c r="Z116" s="93"/>
      <c r="AA116" s="93"/>
      <c r="AB116" s="315">
        <v>1.73</v>
      </c>
      <c r="AC116" s="238">
        <f t="shared" si="14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80">
        <v>30400005</v>
      </c>
      <c r="B117" s="211" t="s">
        <v>454</v>
      </c>
      <c r="C117" s="183" t="s">
        <v>422</v>
      </c>
      <c r="D117" s="17"/>
      <c r="E117" s="17"/>
      <c r="F117" s="6"/>
      <c r="G117" s="93">
        <f>SUM('1:2'!G117)</f>
        <v>0</v>
      </c>
      <c r="H117" s="93">
        <f>SUM('1:2'!H117)</f>
        <v>0</v>
      </c>
      <c r="I117" s="93">
        <f>SUM('1:2'!I117)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2"/>
      <c r="W117" s="33"/>
      <c r="X117" s="93"/>
      <c r="Y117" s="93"/>
      <c r="Z117" s="93"/>
      <c r="AA117" s="93"/>
      <c r="AB117" s="315">
        <v>1.73</v>
      </c>
      <c r="AC117" s="238">
        <f t="shared" si="14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8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2">
        <f>SUM(X118:AA118)</f>
        <v>0</v>
      </c>
      <c r="W118" s="33" t="str">
        <f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315">
        <v>1.22</v>
      </c>
      <c r="AC118" s="238">
        <f t="shared" si="14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8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2">
        <f>SUM(X119:AA119)</f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315">
        <v>1.22</v>
      </c>
      <c r="AC119" s="238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8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218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2">
        <f>SUM(X120:AA120)</f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315">
        <v>1.22</v>
      </c>
      <c r="AC120" s="238">
        <f t="shared" si="14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500" t="s">
        <v>92</v>
      </c>
      <c r="B121" s="501"/>
      <c r="C121" s="215" t="s">
        <v>71</v>
      </c>
      <c r="D121" s="20"/>
      <c r="E121" s="20"/>
      <c r="F121" s="32"/>
      <c r="G121" s="99">
        <f>SUM(G87:G120)</f>
        <v>134</v>
      </c>
      <c r="H121" s="30">
        <f>SUM(H87:H120)</f>
        <v>670</v>
      </c>
      <c r="I121" s="30">
        <f>SUM(I87:I120)</f>
        <v>4</v>
      </c>
      <c r="J121" s="31">
        <f t="array" ref="J121">IF(ISERROR(G121/I121),"",G121/I121)</f>
        <v>33.5</v>
      </c>
      <c r="K121" s="30">
        <f>SUM(K87:K120)</f>
        <v>15.241666666666665</v>
      </c>
      <c r="L121" s="98"/>
      <c r="M121" s="89">
        <f t="shared" ref="M121:V121" si="22">SUM(M87:M120)</f>
        <v>-9.6999999999999993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202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15"/>
      <c r="AC121" s="239">
        <f>SUM(AC87:AC120)</f>
        <v>252.56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8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248</v>
      </c>
      <c r="H122" s="93">
        <f>SUM('1:2'!H122)</f>
        <v>1247.44</v>
      </c>
      <c r="I122" s="93">
        <f>SUM('1:2'!I122)</f>
        <v>9</v>
      </c>
      <c r="J122" s="31">
        <f t="array" ref="J122">IF(ISERROR(G122/I122),"",G122/I122)</f>
        <v>27.555555555555557</v>
      </c>
      <c r="K122" s="35">
        <f t="array" ref="K122">IF(ISERROR(G122/L122),"",G122/L122)</f>
        <v>9.92</v>
      </c>
      <c r="L122" s="87">
        <v>25</v>
      </c>
      <c r="M122" s="36">
        <f t="shared" ref="M122:M136" si="24">IF(ISERROR(I122-K122),"",I122-K122)</f>
        <v>-0.91999999999999993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2">
        <f t="shared" ref="V122:V136" si="25">SUM(X122:AA122)</f>
        <v>0</v>
      </c>
      <c r="W122" s="33">
        <f t="shared" si="23"/>
        <v>0</v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315">
        <v>0.41</v>
      </c>
      <c r="AC122" s="238">
        <f t="shared" si="14"/>
        <v>101.67999999999999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8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251</v>
      </c>
      <c r="H123" s="93">
        <f>SUM('1:2'!H123)</f>
        <v>1262.53</v>
      </c>
      <c r="I123" s="93">
        <f>SUM('1:2'!I123)</f>
        <v>7</v>
      </c>
      <c r="J123" s="31">
        <f t="array" ref="J123">IF(ISERROR(G123/I123),"",G123/I123)</f>
        <v>35.857142857142854</v>
      </c>
      <c r="K123" s="35">
        <f t="array" ref="K123">IF(ISERROR(G123/L123),"",G123/L123)</f>
        <v>10.039999999999999</v>
      </c>
      <c r="L123" s="87">
        <v>25</v>
      </c>
      <c r="M123" s="36">
        <f t="shared" si="24"/>
        <v>-3.0399999999999991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2">
        <f t="shared" si="25"/>
        <v>0</v>
      </c>
      <c r="W123" s="33">
        <f t="shared" si="23"/>
        <v>0</v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315">
        <v>0.41</v>
      </c>
      <c r="AC123" s="238">
        <f t="shared" si="14"/>
        <v>102.91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8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431</v>
      </c>
      <c r="H124" s="93">
        <f>SUM('1:2'!H124)</f>
        <v>2172.2400000000002</v>
      </c>
      <c r="I124" s="93">
        <f>SUM('1:2'!I124)</f>
        <v>22.5</v>
      </c>
      <c r="J124" s="31">
        <f t="array" ref="J124">IF(ISERROR(G124/I124),"",G124/I124)</f>
        <v>19.155555555555555</v>
      </c>
      <c r="K124" s="35">
        <f t="array" ref="K124">IF(ISERROR(G124/L124),"",G124/L124)</f>
        <v>21.55</v>
      </c>
      <c r="L124" s="87">
        <v>20</v>
      </c>
      <c r="M124" s="36">
        <f t="shared" si="24"/>
        <v>0.94999999999999929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2">
        <f t="shared" si="25"/>
        <v>0</v>
      </c>
      <c r="W124" s="33">
        <f t="shared" si="23"/>
        <v>0</v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315">
        <v>0.52</v>
      </c>
      <c r="AC124" s="238">
        <f t="shared" si="14"/>
        <v>224.12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80"/>
      <c r="B125" s="185" t="s">
        <v>489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2">
        <f t="shared" si="25"/>
        <v>0</v>
      </c>
      <c r="W125" s="33" t="str">
        <f t="shared" si="23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315">
        <v>0.59</v>
      </c>
      <c r="AC125" s="238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9">
        <v>30100054</v>
      </c>
      <c r="B126" s="63" t="s">
        <v>95</v>
      </c>
      <c r="C126" s="219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2">
        <f t="shared" si="25"/>
        <v>0</v>
      </c>
      <c r="W126" s="33" t="str">
        <f t="shared" si="23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315">
        <v>0.59</v>
      </c>
      <c r="AC126" s="238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2">
        <f t="shared" si="25"/>
        <v>0</v>
      </c>
      <c r="W127" s="33" t="str">
        <f t="shared" si="23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315">
        <v>0.59</v>
      </c>
      <c r="AC127" s="238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80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2">
        <f t="shared" si="25"/>
        <v>0</v>
      </c>
      <c r="W128" s="33" t="str">
        <f t="shared" si="23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315">
        <v>0.59</v>
      </c>
      <c r="AC128" s="238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80"/>
      <c r="B129" s="63" t="s">
        <v>95</v>
      </c>
      <c r="C129" s="219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2">
        <f t="shared" si="25"/>
        <v>0</v>
      </c>
      <c r="W129" s="33" t="str">
        <f t="shared" si="23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315">
        <v>0.59</v>
      </c>
      <c r="AC129" s="238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80">
        <v>30101067</v>
      </c>
      <c r="B130" s="185" t="s">
        <v>229</v>
      </c>
      <c r="C130" s="219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2">
        <f t="shared" si="25"/>
        <v>0</v>
      </c>
      <c r="W130" s="33" t="str">
        <f t="shared" si="23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315"/>
      <c r="AC130" s="238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80">
        <v>30101068</v>
      </c>
      <c r="B131" s="63" t="s">
        <v>97</v>
      </c>
      <c r="C131" s="219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2">
        <f t="shared" si="25"/>
        <v>0</v>
      </c>
      <c r="W131" s="33" t="str">
        <f t="shared" si="23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315"/>
      <c r="AC131" s="238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80">
        <v>30101069</v>
      </c>
      <c r="B132" s="63" t="s">
        <v>97</v>
      </c>
      <c r="C132" s="219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2">
        <f t="shared" si="25"/>
        <v>0</v>
      </c>
      <c r="W132" s="33" t="str">
        <f t="shared" si="23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315"/>
      <c r="AC132" s="238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80">
        <v>30101070</v>
      </c>
      <c r="B133" s="63" t="s">
        <v>97</v>
      </c>
      <c r="C133" s="219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2">
        <f t="shared" si="25"/>
        <v>0</v>
      </c>
      <c r="W133" s="33" t="str">
        <f t="shared" si="23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315"/>
      <c r="AC133" s="238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80">
        <v>30101071</v>
      </c>
      <c r="B134" s="63" t="s">
        <v>97</v>
      </c>
      <c r="C134" s="219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2">
        <f t="shared" si="25"/>
        <v>0</v>
      </c>
      <c r="W134" s="33" t="str">
        <f t="shared" si="23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315"/>
      <c r="AC134" s="238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0</v>
      </c>
      <c r="H135" s="93">
        <f>SUM('1:2'!H135)</f>
        <v>0</v>
      </c>
      <c r="I135" s="93">
        <f>SUM('1:2'!I135)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4"/>
        <v>0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2">
        <f t="shared" si="25"/>
        <v>0</v>
      </c>
      <c r="W135" s="33" t="str">
        <f t="shared" si="23"/>
        <v/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315">
        <v>0.43</v>
      </c>
      <c r="AC135" s="238">
        <f t="shared" si="14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0</v>
      </c>
      <c r="H136" s="93">
        <f>SUM('1:2'!H136)</f>
        <v>0</v>
      </c>
      <c r="I136" s="93">
        <f>SUM('1:2'!I136)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4"/>
        <v>0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2">
        <f t="shared" si="25"/>
        <v>0</v>
      </c>
      <c r="W136" s="33" t="str">
        <f t="shared" si="23"/>
        <v/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315">
        <v>0.43</v>
      </c>
      <c r="AC136" s="238">
        <f t="shared" ref="AC136:AC162" si="2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00" t="s">
        <v>99</v>
      </c>
      <c r="B137" s="501"/>
      <c r="C137" s="215" t="s">
        <v>71</v>
      </c>
      <c r="D137" s="20"/>
      <c r="E137" s="20"/>
      <c r="F137" s="32"/>
      <c r="G137" s="99">
        <f>SUM(G122:G136)</f>
        <v>930</v>
      </c>
      <c r="H137" s="30">
        <f>SUM(H122:H136)</f>
        <v>4682.2100000000009</v>
      </c>
      <c r="I137" s="30">
        <f>SUM(I122:I136)</f>
        <v>38.5</v>
      </c>
      <c r="J137" s="31">
        <f t="array" ref="J137">IF(ISERROR(G137/I137),"",G137/I137)</f>
        <v>24.155844155844157</v>
      </c>
      <c r="K137" s="30">
        <f>SUM(K122:K136)</f>
        <v>41.510000000000005</v>
      </c>
      <c r="L137" s="98"/>
      <c r="M137" s="89">
        <f>SUM(M122:M136)</f>
        <v>-3.01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4">
        <f>SUM(V122:V136)</f>
        <v>0</v>
      </c>
      <c r="W137" s="33">
        <f t="shared" si="23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315"/>
      <c r="AC137" s="239">
        <f>SUM(AC122:AC136)</f>
        <v>428.71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6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2">
        <f t="shared" ref="V138:V147" si="28">SUM(X138:AA138)</f>
        <v>0</v>
      </c>
      <c r="W138" s="33" t="str">
        <f t="shared" si="23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315">
        <v>0.48</v>
      </c>
      <c r="AC138" s="238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2">
        <f t="shared" si="28"/>
        <v>0</v>
      </c>
      <c r="W139" s="33" t="str">
        <f t="shared" si="23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315">
        <v>0.48</v>
      </c>
      <c r="AC139" s="238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2">
        <f t="shared" si="28"/>
        <v>0</v>
      </c>
      <c r="W140" s="33" t="str">
        <f t="shared" si="23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315">
        <v>0.48</v>
      </c>
      <c r="AC140" s="238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6"/>
      <c r="B141" s="188" t="s">
        <v>492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2">
        <f t="shared" si="28"/>
        <v>0</v>
      </c>
      <c r="W141" s="33" t="str">
        <f t="shared" si="23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315">
        <v>0.48</v>
      </c>
      <c r="AC141" s="238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2">
        <f t="shared" si="28"/>
        <v>0</v>
      </c>
      <c r="W142" s="33" t="str">
        <f t="shared" si="23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315">
        <v>0.48</v>
      </c>
      <c r="AC142" s="238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6">
        <v>30400019</v>
      </c>
      <c r="B143" s="188" t="s">
        <v>437</v>
      </c>
      <c r="C143" s="183" t="s">
        <v>439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2"/>
      <c r="W143" s="33"/>
      <c r="X143" s="93"/>
      <c r="Y143" s="93"/>
      <c r="Z143" s="93"/>
      <c r="AA143" s="93"/>
      <c r="AB143" s="318">
        <v>0.56000000000000005</v>
      </c>
      <c r="AC143" s="238">
        <f t="shared" si="2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6">
        <v>30400020</v>
      </c>
      <c r="B144" s="188" t="s">
        <v>436</v>
      </c>
      <c r="C144" s="183" t="s">
        <v>510</v>
      </c>
      <c r="D144" s="17">
        <v>5.04</v>
      </c>
      <c r="E144" s="17"/>
      <c r="F144" s="6"/>
      <c r="G144" s="93">
        <f>SUM('1:2'!G144)</f>
        <v>0</v>
      </c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2"/>
      <c r="W144" s="33"/>
      <c r="X144" s="93"/>
      <c r="Y144" s="93"/>
      <c r="Z144" s="93"/>
      <c r="AA144" s="93"/>
      <c r="AB144" s="339">
        <v>0.56000000000000005</v>
      </c>
      <c r="AC144" s="238">
        <f t="shared" si="2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6">
        <v>30400021</v>
      </c>
      <c r="B145" s="188" t="s">
        <v>436</v>
      </c>
      <c r="C145" s="183" t="s">
        <v>511</v>
      </c>
      <c r="D145" s="17">
        <v>5.04</v>
      </c>
      <c r="E145" s="17"/>
      <c r="F145" s="6"/>
      <c r="G145" s="93">
        <f>SUM('1:2'!G145)</f>
        <v>0</v>
      </c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2"/>
      <c r="W145" s="33"/>
      <c r="X145" s="93"/>
      <c r="Y145" s="93"/>
      <c r="Z145" s="93"/>
      <c r="AA145" s="93"/>
      <c r="AB145" s="339">
        <v>0.56000000000000005</v>
      </c>
      <c r="AC145" s="238">
        <f t="shared" si="2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6">
        <v>30400018</v>
      </c>
      <c r="B146" s="188" t="s">
        <v>436</v>
      </c>
      <c r="C146" s="16" t="s">
        <v>55</v>
      </c>
      <c r="D146" s="17">
        <v>5.04</v>
      </c>
      <c r="E146" s="17"/>
      <c r="F146" s="6"/>
      <c r="G146" s="93">
        <f>SUM('1:2'!G146)</f>
        <v>0</v>
      </c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2"/>
      <c r="W146" s="33"/>
      <c r="X146" s="93"/>
      <c r="Y146" s="93"/>
      <c r="Z146" s="93"/>
      <c r="AA146" s="93"/>
      <c r="AB146" s="371">
        <v>0.56000000000000005</v>
      </c>
      <c r="AC146" s="238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6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2">
        <f t="shared" si="28"/>
        <v>0</v>
      </c>
      <c r="W147" s="33" t="str">
        <f t="shared" si="23"/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315">
        <v>0.48</v>
      </c>
      <c r="AC147" s="238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500" t="s">
        <v>102</v>
      </c>
      <c r="B148" s="501"/>
      <c r="C148" s="215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2">
        <f>SUM(V138:V147)</f>
        <v>0</v>
      </c>
      <c r="W148" s="33" t="str">
        <f t="shared" si="23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15"/>
      <c r="AC148" s="239">
        <f>SUM(AC138:AC147)</f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9">
        <v>30700013</v>
      </c>
      <c r="B149" s="64" t="s">
        <v>470</v>
      </c>
      <c r="C149" s="214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218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2">
        <f>SUM(X149:AA149)</f>
        <v>0</v>
      </c>
      <c r="W149" s="33" t="str">
        <f t="shared" si="23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315">
        <v>2.0699999999999998</v>
      </c>
      <c r="AC149" s="238">
        <f t="shared" si="2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9">
        <v>30700014</v>
      </c>
      <c r="B150" s="64" t="s">
        <v>0</v>
      </c>
      <c r="C150" s="214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2">
        <f>SUM(X150:AA150)</f>
        <v>0</v>
      </c>
      <c r="W150" s="33" t="str">
        <f t="shared" si="23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315">
        <v>2.0699999999999998</v>
      </c>
      <c r="AC150" s="238">
        <f t="shared" si="2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9">
        <v>30700016</v>
      </c>
      <c r="B151" s="64" t="s">
        <v>1</v>
      </c>
      <c r="C151" s="214"/>
      <c r="D151" s="17">
        <v>7.8</v>
      </c>
      <c r="E151" s="17"/>
      <c r="F151" s="6"/>
      <c r="G151" s="93">
        <f>SUM('1:2'!G151)</f>
        <v>0</v>
      </c>
      <c r="H151" s="93">
        <f>SUM('1:2'!H151)</f>
        <v>0</v>
      </c>
      <c r="I151" s="93">
        <f>SUM('1:2'!I151)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2">
        <f>SUM(X151:AA151)</f>
        <v>0</v>
      </c>
      <c r="W151" s="33" t="str">
        <f t="shared" si="23"/>
        <v/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315">
        <v>2.25</v>
      </c>
      <c r="AC151" s="238">
        <f t="shared" si="2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9">
        <v>30700017</v>
      </c>
      <c r="B152" s="64" t="s">
        <v>2</v>
      </c>
      <c r="C152" s="214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2">
        <f>SUM(X152:AA152)</f>
        <v>0</v>
      </c>
      <c r="W152" s="33" t="str">
        <f t="shared" si="23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315">
        <v>1.79</v>
      </c>
      <c r="AC152" s="238">
        <f t="shared" si="2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9">
        <v>30700001</v>
      </c>
      <c r="B153" s="187" t="s">
        <v>359</v>
      </c>
      <c r="C153" s="184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2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315">
        <v>1.92</v>
      </c>
      <c r="AC153" s="238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82"/>
      <c r="B154" s="248" t="s">
        <v>239</v>
      </c>
      <c r="C154" s="214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2">
        <f>SUM(X154:AA154)</f>
        <v>0</v>
      </c>
      <c r="W154" s="33" t="str">
        <f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315">
        <v>1.73</v>
      </c>
      <c r="AC154" s="238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82">
        <v>30700019</v>
      </c>
      <c r="B155" s="66" t="s">
        <v>104</v>
      </c>
      <c r="C155" s="214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2">
        <f>SUM(X155:AA155)</f>
        <v>0</v>
      </c>
      <c r="W155" s="33" t="str">
        <f>IF(ISERROR(V155/G155),"",V155/G155)</f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315">
        <v>1.73</v>
      </c>
      <c r="AC155" s="238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65">
        <v>30601015</v>
      </c>
      <c r="B156" s="248" t="s">
        <v>441</v>
      </c>
      <c r="C156" s="247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2"/>
      <c r="W156" s="33"/>
      <c r="X156" s="93"/>
      <c r="Y156" s="93"/>
      <c r="Z156" s="93"/>
      <c r="AA156" s="93"/>
      <c r="AB156" s="315">
        <v>1.73</v>
      </c>
      <c r="AC156" s="238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65">
        <v>30101016</v>
      </c>
      <c r="B157" s="248" t="s">
        <v>440</v>
      </c>
      <c r="C157" s="250" t="s">
        <v>443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2"/>
      <c r="W157" s="33"/>
      <c r="X157" s="93"/>
      <c r="Y157" s="93"/>
      <c r="Z157" s="93"/>
      <c r="AA157" s="93"/>
      <c r="AB157" s="315">
        <v>1.73</v>
      </c>
      <c r="AC157" s="238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2">
        <f>SUM(X158:AA158)</f>
        <v>0</v>
      </c>
      <c r="W158" s="33" t="str">
        <f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315"/>
      <c r="AC158" s="238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2">
        <f>SUM(X159:AA159)</f>
        <v>0</v>
      </c>
      <c r="W159" s="33" t="str">
        <f>IF(ISERROR(V159/G159),"",V159/G159)</f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315">
        <v>1.27</v>
      </c>
      <c r="AC159" s="238">
        <f t="shared" si="2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9">
        <v>30700015</v>
      </c>
      <c r="B160" s="216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2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315"/>
      <c r="AC160" s="238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9">
        <v>30700012</v>
      </c>
      <c r="B161" s="216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2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315"/>
      <c r="AC161" s="238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83">
        <v>30101063</v>
      </c>
      <c r="B162" s="225" t="s">
        <v>434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2"/>
      <c r="W162" s="33"/>
      <c r="X162" s="93"/>
      <c r="Y162" s="93"/>
      <c r="Z162" s="93"/>
      <c r="AA162" s="93"/>
      <c r="AB162" s="315"/>
      <c r="AC162" s="238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500" t="s">
        <v>106</v>
      </c>
      <c r="B163" s="501"/>
      <c r="C163" s="215" t="s">
        <v>71</v>
      </c>
      <c r="D163" s="20"/>
      <c r="E163" s="20"/>
      <c r="F163" s="32"/>
      <c r="G163" s="94">
        <f>SUM(G149:G161)</f>
        <v>0</v>
      </c>
      <c r="H163" s="30">
        <f>SUM(H149:H161)</f>
        <v>0</v>
      </c>
      <c r="I163" s="30">
        <f>SUM(I149:I161)</f>
        <v>0</v>
      </c>
      <c r="J163" s="31" t="str">
        <f t="array" ref="J163">IF(ISERROR(G163/I163),"",G163/I163)</f>
        <v/>
      </c>
      <c r="K163" s="30">
        <f>SUM(K149:K159)</f>
        <v>0</v>
      </c>
      <c r="L163" s="98"/>
      <c r="M163" s="89">
        <f t="shared" ref="M163:V163" si="29">SUM(M149:M159)</f>
        <v>0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202">
        <f t="shared" si="29"/>
        <v>0</v>
      </c>
      <c r="W163" s="33" t="str">
        <f>IF(ISERROR(V163/G163),"",V163/G163)</f>
        <v/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15"/>
      <c r="AC163" s="91">
        <f>SUM(AC149:AC161)</f>
        <v>0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511" t="s">
        <v>108</v>
      </c>
      <c r="B164" s="512"/>
      <c r="C164" s="512"/>
      <c r="D164" s="512"/>
      <c r="E164" s="512"/>
      <c r="F164" s="513"/>
      <c r="G164" s="189">
        <f>SUM(G28,G86,G121,G137,G148,G163)</f>
        <v>2016</v>
      </c>
      <c r="H164" s="189">
        <f>SUM(H28,H86,H121,H137,H148,H163)</f>
        <v>10140.77</v>
      </c>
      <c r="I164" s="189">
        <f>SUM(I28,I86,I121,I137,I148,I163)</f>
        <v>83</v>
      </c>
      <c r="J164" s="52">
        <f t="array" ref="J164">IF(ISERROR(G164/I164),"",G164/I164)</f>
        <v>24.289156626506024</v>
      </c>
      <c r="K164" s="189">
        <f>SUM(K28,K86,K121,K137,K148,K163)</f>
        <v>96.401464237516876</v>
      </c>
      <c r="L164" s="52">
        <f>IF(ISERROR(G164/K164),"",G164/K164)</f>
        <v>20.912545426000143</v>
      </c>
      <c r="M164" s="189">
        <f t="shared" ref="M164:AA164" si="30">SUM(M28,M86,M121,M137,M148,M163)</f>
        <v>-11.859797570850199</v>
      </c>
      <c r="N164" s="189">
        <f t="shared" si="30"/>
        <v>0</v>
      </c>
      <c r="O164" s="189">
        <f t="shared" si="30"/>
        <v>0</v>
      </c>
      <c r="P164" s="189">
        <f t="shared" si="30"/>
        <v>0</v>
      </c>
      <c r="Q164" s="189">
        <f t="shared" si="30"/>
        <v>0</v>
      </c>
      <c r="R164" s="189">
        <f t="shared" si="30"/>
        <v>0</v>
      </c>
      <c r="S164" s="189">
        <f t="shared" si="30"/>
        <v>0</v>
      </c>
      <c r="T164" s="189">
        <f t="shared" si="30"/>
        <v>0</v>
      </c>
      <c r="U164" s="189">
        <f t="shared" si="30"/>
        <v>0</v>
      </c>
      <c r="V164" s="189">
        <f t="shared" si="30"/>
        <v>0</v>
      </c>
      <c r="W164" s="189">
        <f t="shared" si="30"/>
        <v>0</v>
      </c>
      <c r="X164" s="189">
        <f t="shared" si="30"/>
        <v>0</v>
      </c>
      <c r="Y164" s="189">
        <f t="shared" si="30"/>
        <v>0</v>
      </c>
      <c r="Z164" s="189">
        <f t="shared" si="30"/>
        <v>0</v>
      </c>
      <c r="AA164" s="189">
        <f t="shared" si="30"/>
        <v>0</v>
      </c>
      <c r="AB164" s="315"/>
      <c r="AC164" s="240">
        <f>SUM(AC28,AC86,AC121,AC137,AC148,AC163)</f>
        <v>1091.68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565" t="s">
        <v>109</v>
      </c>
      <c r="B165" s="217" t="s">
        <v>110</v>
      </c>
      <c r="C165" s="514" t="s">
        <v>111</v>
      </c>
      <c r="D165" s="514"/>
      <c r="E165" s="493" t="s">
        <v>112</v>
      </c>
      <c r="F165" s="493"/>
      <c r="G165" s="504" t="s">
        <v>113</v>
      </c>
      <c r="H165" s="504"/>
      <c r="I165" s="493" t="s">
        <v>114</v>
      </c>
      <c r="J165" s="493"/>
      <c r="K165" s="493" t="s">
        <v>36</v>
      </c>
      <c r="L165" s="493"/>
      <c r="M165" s="493" t="s">
        <v>115</v>
      </c>
      <c r="N165" s="493"/>
      <c r="O165" s="493" t="s">
        <v>116</v>
      </c>
      <c r="P165" s="504" t="s">
        <v>117</v>
      </c>
      <c r="Q165" s="504"/>
      <c r="R165" s="504" t="s">
        <v>36</v>
      </c>
      <c r="S165" s="504"/>
      <c r="T165" s="504" t="s">
        <v>118</v>
      </c>
      <c r="U165" s="504"/>
      <c r="V165" s="504" t="s">
        <v>119</v>
      </c>
      <c r="W165" s="504"/>
      <c r="X165" s="504" t="s">
        <v>36</v>
      </c>
      <c r="Y165" s="504"/>
      <c r="Z165" s="504" t="s">
        <v>118</v>
      </c>
      <c r="AA165" s="504"/>
      <c r="AE165" s="14"/>
      <c r="AF165" s="14"/>
      <c r="AG165" s="3"/>
      <c r="AH165" s="22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566"/>
      <c r="B166" s="217" t="s">
        <v>120</v>
      </c>
      <c r="C166" s="515">
        <f>SUM('1:2'!C166)</f>
        <v>2</v>
      </c>
      <c r="D166" s="516"/>
      <c r="E166" s="517">
        <f>D166*11</f>
        <v>0</v>
      </c>
      <c r="F166" s="517"/>
      <c r="G166" s="515">
        <f>SUM('1:2'!G166)</f>
        <v>2</v>
      </c>
      <c r="H166" s="516"/>
      <c r="I166" s="493">
        <f>G166*11</f>
        <v>22</v>
      </c>
      <c r="J166" s="493"/>
      <c r="K166" s="493">
        <f>E166-I166</f>
        <v>-22</v>
      </c>
      <c r="L166" s="493"/>
      <c r="M166" s="518" t="str">
        <f>IF(ISERROR(K166/E166),"",K166/E166)</f>
        <v/>
      </c>
      <c r="N166" s="518"/>
      <c r="O166" s="493"/>
      <c r="P166" s="504" t="s">
        <v>70</v>
      </c>
      <c r="Q166" s="504"/>
      <c r="R166" s="519">
        <f>SUM(O28:U28)</f>
        <v>0</v>
      </c>
      <c r="S166" s="519"/>
      <c r="T166" s="520" t="str">
        <f t="array" ref="T166">IF(ISERROR(R166/R173),"",R166/R173)</f>
        <v/>
      </c>
      <c r="U166" s="520"/>
      <c r="V166" s="504" t="s">
        <v>41</v>
      </c>
      <c r="W166" s="504"/>
      <c r="X166" s="519">
        <f>SUM(P27,P85,P120,P136,P147,P161)</f>
        <v>0</v>
      </c>
      <c r="Y166" s="519"/>
      <c r="Z166" s="520" t="str">
        <f t="array" ref="Z166">IF(ISERROR(X166/X173),"",X166/X173)</f>
        <v/>
      </c>
      <c r="AA166" s="520"/>
      <c r="AE166" s="14"/>
      <c r="AF166" s="14"/>
      <c r="AG166" s="3"/>
      <c r="AH166" s="223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566"/>
      <c r="B167" s="217" t="s">
        <v>121</v>
      </c>
      <c r="C167" s="515">
        <f>SUM('1:2'!C167)</f>
        <v>2</v>
      </c>
      <c r="D167" s="516"/>
      <c r="E167" s="517">
        <f>D167*11</f>
        <v>0</v>
      </c>
      <c r="F167" s="517"/>
      <c r="G167" s="515">
        <f>SUM('1:2'!G167)</f>
        <v>2</v>
      </c>
      <c r="H167" s="516"/>
      <c r="I167" s="493">
        <f>G167*11</f>
        <v>22</v>
      </c>
      <c r="J167" s="493"/>
      <c r="K167" s="493">
        <f>E167-I167</f>
        <v>-22</v>
      </c>
      <c r="L167" s="493"/>
      <c r="M167" s="518" t="str">
        <f>IF(ISERROR(K167/E167),"",K167/E167)</f>
        <v/>
      </c>
      <c r="N167" s="518"/>
      <c r="O167" s="493"/>
      <c r="P167" s="504" t="s">
        <v>86</v>
      </c>
      <c r="Q167" s="504"/>
      <c r="R167" s="519">
        <f>SUM(O86:U86)</f>
        <v>0</v>
      </c>
      <c r="S167" s="519"/>
      <c r="T167" s="520" t="str">
        <f>IF(ISERROR(R167/R173),"",R167/R173)</f>
        <v/>
      </c>
      <c r="U167" s="520"/>
      <c r="V167" s="504" t="s">
        <v>42</v>
      </c>
      <c r="W167" s="504"/>
      <c r="X167" s="519">
        <f>SUM(P28,P86,P121,P137,P148,P163)</f>
        <v>0</v>
      </c>
      <c r="Y167" s="519"/>
      <c r="Z167" s="520" t="str">
        <f>IF(ISERROR(X167/X173),"",X167/X173)</f>
        <v/>
      </c>
      <c r="AA167" s="520"/>
      <c r="AE167" s="14"/>
      <c r="AF167" s="14"/>
      <c r="AG167" s="3"/>
      <c r="AH167" s="223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566"/>
      <c r="B168" s="217" t="s">
        <v>122</v>
      </c>
      <c r="C168" s="515">
        <f>SUM('1:2'!C168)</f>
        <v>2</v>
      </c>
      <c r="D168" s="516"/>
      <c r="E168" s="517">
        <f>D168*11</f>
        <v>0</v>
      </c>
      <c r="F168" s="517"/>
      <c r="G168" s="515">
        <f>SUM('1:2'!G168)</f>
        <v>2</v>
      </c>
      <c r="H168" s="516"/>
      <c r="I168" s="493">
        <f>G168*8</f>
        <v>16</v>
      </c>
      <c r="J168" s="493"/>
      <c r="K168" s="493">
        <f>E168-I168</f>
        <v>-16</v>
      </c>
      <c r="L168" s="493"/>
      <c r="M168" s="518" t="str">
        <f>IF(ISERROR(K168/E168),"",K168/E168)</f>
        <v/>
      </c>
      <c r="N168" s="518"/>
      <c r="O168" s="493"/>
      <c r="P168" s="504" t="s">
        <v>92</v>
      </c>
      <c r="Q168" s="504"/>
      <c r="R168" s="519">
        <f>SUM(O121:U121)</f>
        <v>0</v>
      </c>
      <c r="S168" s="519"/>
      <c r="T168" s="520" t="str">
        <f>IF(ISERROR(R168/R173),"",R168/R173)</f>
        <v/>
      </c>
      <c r="U168" s="520"/>
      <c r="V168" s="504" t="s">
        <v>43</v>
      </c>
      <c r="W168" s="504"/>
      <c r="X168" s="519">
        <f>SUM(P29,P87,P122,P138,P149,P164)</f>
        <v>0</v>
      </c>
      <c r="Y168" s="519"/>
      <c r="Z168" s="520" t="str">
        <f>IF(ISERROR(X168/X173),"",X168/X173)</f>
        <v/>
      </c>
      <c r="AA168" s="520"/>
      <c r="AE168" s="14"/>
      <c r="AF168" s="14"/>
      <c r="AG168" s="223"/>
      <c r="AH168" s="223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566"/>
      <c r="B169" s="217" t="s">
        <v>47</v>
      </c>
      <c r="C169" s="515">
        <f>SUM('1:2'!C169)</f>
        <v>2</v>
      </c>
      <c r="D169" s="516"/>
      <c r="E169" s="517">
        <f>D169*11</f>
        <v>0</v>
      </c>
      <c r="F169" s="517"/>
      <c r="G169" s="515">
        <f>SUM('1:2'!G169)</f>
        <v>2</v>
      </c>
      <c r="H169" s="516"/>
      <c r="I169" s="493">
        <f>G169*11</f>
        <v>22</v>
      </c>
      <c r="J169" s="493"/>
      <c r="K169" s="493">
        <f>E169-I169</f>
        <v>-22</v>
      </c>
      <c r="L169" s="493"/>
      <c r="M169" s="518" t="str">
        <f>IF(ISERROR(K169/E169),"",K169/E169)</f>
        <v/>
      </c>
      <c r="N169" s="518"/>
      <c r="O169" s="493"/>
      <c r="P169" s="504" t="s">
        <v>99</v>
      </c>
      <c r="Q169" s="504"/>
      <c r="R169" s="519">
        <f>SUM(O137:U137)</f>
        <v>0</v>
      </c>
      <c r="S169" s="519"/>
      <c r="T169" s="520" t="str">
        <f>IF(ISERROR(R169/R173),"",R169/R173)</f>
        <v/>
      </c>
      <c r="U169" s="520"/>
      <c r="V169" s="504" t="s">
        <v>44</v>
      </c>
      <c r="W169" s="504"/>
      <c r="X169" s="519">
        <f>SUM(P31,P88,P123,P139,P150,P165)</f>
        <v>0</v>
      </c>
      <c r="Y169" s="519"/>
      <c r="Z169" s="520" t="str">
        <f>IF(ISERROR(X169/X173),"",X169/X173)</f>
        <v/>
      </c>
      <c r="AA169" s="520"/>
      <c r="AE169" s="14"/>
      <c r="AF169" s="14"/>
      <c r="AG169" s="223"/>
      <c r="AH169" s="223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567"/>
      <c r="B170" s="217" t="s">
        <v>123</v>
      </c>
      <c r="C170" s="522">
        <f>SUM(C166:D169)</f>
        <v>8</v>
      </c>
      <c r="D170" s="493"/>
      <c r="E170" s="493">
        <f>SUM(F166:F169)</f>
        <v>0</v>
      </c>
      <c r="F170" s="493"/>
      <c r="G170" s="522">
        <f>SUM(G166:H169)</f>
        <v>8</v>
      </c>
      <c r="H170" s="493"/>
      <c r="I170" s="493">
        <f>SUM(I166:J169)</f>
        <v>82</v>
      </c>
      <c r="J170" s="493"/>
      <c r="K170" s="493">
        <f>SUM(K166:L169)</f>
        <v>-82</v>
      </c>
      <c r="L170" s="493"/>
      <c r="M170" s="518" t="str">
        <f>IF(ISERROR(K170/E170),"",K170/E170)</f>
        <v/>
      </c>
      <c r="N170" s="518"/>
      <c r="O170" s="493"/>
      <c r="P170" s="504" t="s">
        <v>102</v>
      </c>
      <c r="Q170" s="504"/>
      <c r="R170" s="519">
        <f>SUM(O148:U148)</f>
        <v>0</v>
      </c>
      <c r="S170" s="519"/>
      <c r="T170" s="520" t="str">
        <f>IF(ISERROR(R170/R173),"",R170/R173)</f>
        <v/>
      </c>
      <c r="U170" s="520"/>
      <c r="V170" s="504" t="s">
        <v>45</v>
      </c>
      <c r="W170" s="504"/>
      <c r="X170" s="519">
        <f>SUM(P32,P89,P124,P140,P151,P166)</f>
        <v>0</v>
      </c>
      <c r="Y170" s="519"/>
      <c r="Z170" s="520" t="str">
        <f>IF(ISERROR(X170/X173),"",X170/X173)</f>
        <v/>
      </c>
      <c r="AA170" s="520"/>
      <c r="AE170" s="14"/>
      <c r="AF170" s="14"/>
      <c r="AG170" s="223"/>
      <c r="AH170" s="223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20"/>
      <c r="AV170" s="220"/>
      <c r="AW170" s="220"/>
      <c r="AX170" s="220"/>
      <c r="AY170" s="220"/>
      <c r="AZ170" s="220"/>
      <c r="BA170" s="220"/>
    </row>
    <row r="171" spans="1:106" ht="17.25" hidden="1">
      <c r="A171" s="284" t="s">
        <v>152</v>
      </c>
      <c r="B171" s="217">
        <f>G164</f>
        <v>2016</v>
      </c>
      <c r="C171" s="519" t="s">
        <v>155</v>
      </c>
      <c r="D171" s="519"/>
      <c r="E171" s="504">
        <f>H164</f>
        <v>10140.77</v>
      </c>
      <c r="F171" s="504"/>
      <c r="G171" s="504" t="s">
        <v>34</v>
      </c>
      <c r="H171" s="504"/>
      <c r="I171" s="521">
        <f>L164</f>
        <v>20.912545426000143</v>
      </c>
      <c r="J171" s="521"/>
      <c r="K171" s="493" t="s">
        <v>32</v>
      </c>
      <c r="L171" s="493"/>
      <c r="M171" s="521">
        <f>J164</f>
        <v>24.289156626506024</v>
      </c>
      <c r="N171" s="521"/>
      <c r="O171" s="493"/>
      <c r="P171" s="504" t="s">
        <v>106</v>
      </c>
      <c r="Q171" s="504"/>
      <c r="R171" s="519">
        <f>SUM(O163:U163)</f>
        <v>0</v>
      </c>
      <c r="S171" s="519"/>
      <c r="T171" s="520" t="str">
        <f>IF(ISERROR(R171/R173),"",R171/R173)</f>
        <v/>
      </c>
      <c r="U171" s="520"/>
      <c r="V171" s="504" t="s">
        <v>46</v>
      </c>
      <c r="W171" s="504"/>
      <c r="X171" s="519">
        <f>SUM(P33,P90,P125,P141,P152,P167)</f>
        <v>0</v>
      </c>
      <c r="Y171" s="519"/>
      <c r="Z171" s="520" t="str">
        <f>IF(ISERROR(X171/X173),"",X171/X173)</f>
        <v/>
      </c>
      <c r="AA171" s="520"/>
      <c r="AE171" s="14"/>
      <c r="AF171" s="14"/>
      <c r="AG171" s="223"/>
      <c r="AH171" s="223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20"/>
      <c r="AV171" s="220"/>
      <c r="AW171" s="220"/>
      <c r="AX171" s="220"/>
      <c r="AY171" s="220"/>
      <c r="AZ171" s="220"/>
      <c r="BA171" s="220"/>
    </row>
    <row r="172" spans="1:106" ht="17.25" hidden="1">
      <c r="A172" s="285" t="s">
        <v>153</v>
      </c>
      <c r="B172" s="217">
        <f>I164+C170</f>
        <v>91</v>
      </c>
      <c r="C172" s="504" t="s">
        <v>114</v>
      </c>
      <c r="D172" s="504"/>
      <c r="E172" s="514">
        <f>K164+I170</f>
        <v>178.40146423751688</v>
      </c>
      <c r="F172" s="514"/>
      <c r="G172" s="504" t="s">
        <v>150</v>
      </c>
      <c r="H172" s="504"/>
      <c r="I172" s="521">
        <f>B172-E172</f>
        <v>-87.401464237516876</v>
      </c>
      <c r="J172" s="521"/>
      <c r="K172" s="493" t="s">
        <v>151</v>
      </c>
      <c r="L172" s="493"/>
      <c r="M172" s="518">
        <f>IF(ISERROR(I172/B172),"",I172/B172)</f>
        <v>-0.96045565096172392</v>
      </c>
      <c r="N172" s="518"/>
      <c r="O172" s="493"/>
      <c r="P172" s="504" t="s">
        <v>107</v>
      </c>
      <c r="Q172" s="504"/>
      <c r="R172" s="519"/>
      <c r="S172" s="519"/>
      <c r="T172" s="520" t="str">
        <f>IF(ISERROR(R172/R173),"",R172/R173)</f>
        <v/>
      </c>
      <c r="U172" s="520"/>
      <c r="V172" s="504" t="s">
        <v>47</v>
      </c>
      <c r="W172" s="504"/>
      <c r="X172" s="519"/>
      <c r="Y172" s="519"/>
      <c r="Z172" s="520" t="str">
        <f>IF(ISERROR(X172/X173),"",X172/X173)</f>
        <v/>
      </c>
      <c r="AA172" s="520"/>
      <c r="AE172" s="14"/>
      <c r="AF172" s="14"/>
      <c r="AG172" s="223"/>
      <c r="AH172" s="223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20"/>
      <c r="AV172" s="220"/>
      <c r="AW172" s="220"/>
      <c r="AX172" s="220"/>
      <c r="AY172" s="220"/>
      <c r="AZ172" s="220"/>
      <c r="BA172" s="220"/>
    </row>
    <row r="173" spans="1:106" ht="15.75" hidden="1" customHeight="1">
      <c r="A173" s="285" t="s">
        <v>154</v>
      </c>
      <c r="B173" s="217">
        <f>N164</f>
        <v>0</v>
      </c>
      <c r="C173" s="504" t="s">
        <v>149</v>
      </c>
      <c r="D173" s="504"/>
      <c r="E173" s="520">
        <f>IF(ISERROR(B173/B172),"",B173/B172)</f>
        <v>0</v>
      </c>
      <c r="F173" s="520"/>
      <c r="G173" s="504" t="s">
        <v>158</v>
      </c>
      <c r="H173" s="504"/>
      <c r="I173" s="493">
        <f>V164</f>
        <v>0</v>
      </c>
      <c r="J173" s="493"/>
      <c r="K173" s="493" t="s">
        <v>156</v>
      </c>
      <c r="L173" s="493"/>
      <c r="M173" s="518">
        <f t="array" ref="M173">IF(ISERROR(I173/B171),"",I173/B171)</f>
        <v>0</v>
      </c>
      <c r="N173" s="518"/>
      <c r="O173" s="493"/>
      <c r="P173" s="504" t="s">
        <v>123</v>
      </c>
      <c r="Q173" s="504"/>
      <c r="R173" s="519">
        <f>SUM(R166:S172)</f>
        <v>0</v>
      </c>
      <c r="S173" s="519"/>
      <c r="T173" s="520">
        <f>SUM(T166:U172)</f>
        <v>0</v>
      </c>
      <c r="U173" s="520"/>
      <c r="V173" s="504" t="s">
        <v>123</v>
      </c>
      <c r="W173" s="504"/>
      <c r="X173" s="519">
        <f>SUM(X166:Y172)</f>
        <v>0</v>
      </c>
      <c r="Y173" s="519"/>
      <c r="Z173" s="520">
        <f>SUM(Z166:AA172)</f>
        <v>0</v>
      </c>
      <c r="AA173" s="520"/>
      <c r="AE173" s="14"/>
      <c r="AF173" s="14"/>
      <c r="AG173" s="223"/>
      <c r="AH173" s="223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20"/>
      <c r="AV173" s="220"/>
      <c r="AW173" s="220"/>
      <c r="AX173" s="220"/>
      <c r="AY173" s="220"/>
      <c r="AZ173" s="220"/>
      <c r="BA173" s="220"/>
    </row>
    <row r="174" spans="1:106" ht="15.75">
      <c r="A174" s="523" t="s">
        <v>128</v>
      </c>
      <c r="B174" s="523"/>
      <c r="C174" s="523"/>
      <c r="D174" s="523"/>
      <c r="E174" s="523"/>
      <c r="F174" s="523"/>
      <c r="G174" s="523"/>
      <c r="H174" s="523"/>
      <c r="I174" s="523"/>
      <c r="J174" s="524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  <c r="AC174" s="523"/>
      <c r="AD174" s="523"/>
      <c r="AE174" s="523"/>
      <c r="AF174" s="523"/>
      <c r="AG174" s="523"/>
      <c r="AH174" s="523"/>
      <c r="AI174" s="523"/>
      <c r="AJ174" s="523"/>
      <c r="AK174" s="523"/>
      <c r="AL174" s="523"/>
      <c r="AM174" s="523"/>
      <c r="AN174" s="523"/>
      <c r="AO174" s="523"/>
      <c r="AP174" s="523"/>
      <c r="AQ174" s="523"/>
      <c r="AR174" s="523"/>
      <c r="AS174" s="523"/>
      <c r="AT174" s="523"/>
      <c r="AU174" s="523"/>
      <c r="AV174" s="523"/>
      <c r="AW174" s="523"/>
      <c r="AX174" s="523"/>
      <c r="AY174" s="523"/>
      <c r="AZ174" s="523"/>
      <c r="BA174" s="523"/>
    </row>
    <row r="175" spans="1:106" ht="15.75">
      <c r="A175" s="562" t="s">
        <v>12</v>
      </c>
      <c r="B175" s="484" t="s">
        <v>25</v>
      </c>
      <c r="C175" s="484" t="s">
        <v>26</v>
      </c>
      <c r="D175" s="484" t="s">
        <v>27</v>
      </c>
      <c r="E175" s="487" t="s">
        <v>28</v>
      </c>
      <c r="F175" s="490" t="s">
        <v>29</v>
      </c>
      <c r="G175" s="493" t="s">
        <v>30</v>
      </c>
      <c r="H175" s="493"/>
      <c r="I175" s="484" t="s">
        <v>31</v>
      </c>
      <c r="J175" s="494" t="s">
        <v>32</v>
      </c>
      <c r="K175" s="505" t="s">
        <v>33</v>
      </c>
      <c r="L175" s="484" t="s">
        <v>34</v>
      </c>
      <c r="M175" s="508" t="s">
        <v>35</v>
      </c>
      <c r="N175" s="502" t="s">
        <v>36</v>
      </c>
      <c r="O175" s="493" t="s">
        <v>37</v>
      </c>
      <c r="P175" s="493"/>
      <c r="Q175" s="493"/>
      <c r="R175" s="493"/>
      <c r="S175" s="493"/>
      <c r="T175" s="493"/>
      <c r="U175" s="493"/>
      <c r="V175" s="510" t="s">
        <v>38</v>
      </c>
      <c r="W175" s="502" t="s">
        <v>39</v>
      </c>
      <c r="X175" s="493" t="s">
        <v>40</v>
      </c>
      <c r="Y175" s="493"/>
      <c r="Z175" s="493"/>
      <c r="AA175" s="493"/>
      <c r="AB175" s="559" t="s">
        <v>431</v>
      </c>
      <c r="AC175" s="561" t="s">
        <v>432</v>
      </c>
      <c r="AD175" s="21"/>
      <c r="AE175" s="21"/>
      <c r="AF175" s="21"/>
      <c r="AG175" s="21"/>
      <c r="AH175" s="21"/>
      <c r="AI175" s="527"/>
      <c r="AJ175" s="525"/>
      <c r="AK175" s="525"/>
      <c r="AL175" s="525"/>
      <c r="AM175" s="525"/>
      <c r="AN175" s="525"/>
      <c r="AO175" s="525"/>
      <c r="AP175" s="525"/>
      <c r="AQ175" s="525"/>
      <c r="AR175" s="525"/>
      <c r="AS175" s="525"/>
      <c r="AT175" s="525"/>
      <c r="AU175" s="525"/>
      <c r="AV175" s="525"/>
      <c r="AW175" s="525"/>
      <c r="AX175" s="525"/>
      <c r="AY175" s="525"/>
      <c r="AZ175" s="525"/>
      <c r="BA175" s="525"/>
    </row>
    <row r="176" spans="1:106" ht="15.75" customHeight="1">
      <c r="A176" s="563"/>
      <c r="B176" s="485"/>
      <c r="C176" s="485"/>
      <c r="D176" s="485"/>
      <c r="E176" s="488"/>
      <c r="F176" s="491"/>
      <c r="G176" s="493"/>
      <c r="H176" s="493"/>
      <c r="I176" s="485"/>
      <c r="J176" s="495"/>
      <c r="K176" s="506"/>
      <c r="L176" s="485"/>
      <c r="M176" s="509"/>
      <c r="N176" s="502"/>
      <c r="O176" s="493" t="s">
        <v>41</v>
      </c>
      <c r="P176" s="493" t="s">
        <v>42</v>
      </c>
      <c r="Q176" s="493" t="s">
        <v>43</v>
      </c>
      <c r="R176" s="503" t="s">
        <v>44</v>
      </c>
      <c r="S176" s="504" t="s">
        <v>45</v>
      </c>
      <c r="T176" s="493" t="s">
        <v>46</v>
      </c>
      <c r="U176" s="493" t="s">
        <v>47</v>
      </c>
      <c r="V176" s="510"/>
      <c r="W176" s="502"/>
      <c r="X176" s="493" t="s">
        <v>13</v>
      </c>
      <c r="Y176" s="493" t="s">
        <v>48</v>
      </c>
      <c r="Z176" s="493" t="s">
        <v>49</v>
      </c>
      <c r="AA176" s="493" t="s">
        <v>47</v>
      </c>
      <c r="AB176" s="560"/>
      <c r="AC176" s="561"/>
      <c r="AD176" s="21"/>
      <c r="AE176" s="21"/>
      <c r="AF176" s="21"/>
      <c r="AG176" s="21"/>
      <c r="AH176" s="21"/>
      <c r="AI176" s="527"/>
      <c r="AJ176" s="525"/>
      <c r="AK176" s="525"/>
      <c r="AL176" s="525"/>
      <c r="AM176" s="525"/>
      <c r="AN176" s="525"/>
      <c r="AO176" s="525"/>
      <c r="AP176" s="525"/>
      <c r="AQ176" s="525"/>
      <c r="AR176" s="525"/>
      <c r="AS176" s="526"/>
      <c r="AT176" s="526"/>
      <c r="AU176" s="526"/>
      <c r="AV176" s="526"/>
      <c r="AW176" s="526"/>
      <c r="AX176" s="526"/>
      <c r="AY176" s="526"/>
      <c r="AZ176" s="526"/>
      <c r="BA176" s="526"/>
    </row>
    <row r="177" spans="1:53" ht="15.75" customHeight="1">
      <c r="A177" s="564"/>
      <c r="B177" s="486"/>
      <c r="C177" s="486"/>
      <c r="D177" s="486"/>
      <c r="E177" s="489"/>
      <c r="F177" s="492"/>
      <c r="G177" s="214" t="s">
        <v>509</v>
      </c>
      <c r="H177" s="214" t="s">
        <v>51</v>
      </c>
      <c r="I177" s="486"/>
      <c r="J177" s="496"/>
      <c r="K177" s="507"/>
      <c r="L177" s="486"/>
      <c r="M177" s="509"/>
      <c r="N177" s="502"/>
      <c r="O177" s="493"/>
      <c r="P177" s="493"/>
      <c r="Q177" s="493"/>
      <c r="R177" s="503"/>
      <c r="S177" s="504"/>
      <c r="T177" s="493"/>
      <c r="U177" s="493"/>
      <c r="V177" s="510"/>
      <c r="W177" s="502"/>
      <c r="X177" s="493"/>
      <c r="Y177" s="493"/>
      <c r="Z177" s="493"/>
      <c r="AA177" s="493"/>
      <c r="AB177" s="560"/>
      <c r="AC177" s="561"/>
      <c r="AD177" s="21"/>
      <c r="AE177" s="21"/>
      <c r="AF177" s="21"/>
      <c r="AG177" s="21"/>
      <c r="AH177" s="21"/>
      <c r="AI177" s="527"/>
      <c r="AJ177" s="525"/>
      <c r="AK177" s="525"/>
      <c r="AL177" s="220"/>
      <c r="AM177" s="220"/>
      <c r="AN177" s="220"/>
      <c r="AO177" s="220"/>
      <c r="AP177" s="220"/>
      <c r="AQ177" s="220"/>
      <c r="AR177" s="220"/>
      <c r="AS177" s="21"/>
      <c r="AT177" s="21"/>
      <c r="AU177" s="21"/>
      <c r="AV177" s="221"/>
      <c r="AW177" s="220"/>
      <c r="AX177" s="220"/>
      <c r="AY177" s="220"/>
      <c r="AZ177" s="220"/>
      <c r="BA177" s="220"/>
    </row>
    <row r="178" spans="1:53" ht="15.75">
      <c r="A178" s="27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3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3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2">
        <f t="shared" ref="V178:V189" si="33">SUM(X178:AA178)</f>
        <v>0</v>
      </c>
      <c r="W178" s="33" t="str">
        <f t="shared" ref="W178:W189" si="3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328">
        <v>0.65</v>
      </c>
      <c r="AC178" s="238">
        <f>AB178*G178</f>
        <v>0</v>
      </c>
      <c r="AD178" s="223"/>
      <c r="AE178" s="54"/>
      <c r="AF178" s="54"/>
      <c r="AG178" s="54"/>
      <c r="AH178" s="54"/>
      <c r="AI178" s="57"/>
      <c r="AJ178" s="57"/>
      <c r="AK178" s="57"/>
      <c r="AL178" s="222"/>
      <c r="AM178" s="54"/>
      <c r="AN178" s="222"/>
      <c r="AO178" s="222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6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3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2">
        <f t="shared" si="33"/>
        <v>0</v>
      </c>
      <c r="W179" s="33" t="str">
        <f t="shared" si="3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315">
        <v>0.48</v>
      </c>
      <c r="AC179" s="238">
        <f t="shared" ref="AC179:AC198" si="35">AB179*G179</f>
        <v>0</v>
      </c>
      <c r="AD179" s="223"/>
      <c r="AE179" s="54"/>
      <c r="AF179" s="54"/>
      <c r="AG179" s="54"/>
      <c r="AH179" s="54"/>
      <c r="AI179" s="57"/>
      <c r="AJ179" s="57"/>
      <c r="AK179" s="57"/>
      <c r="AL179" s="54"/>
      <c r="AM179" s="54"/>
      <c r="AN179" s="222"/>
      <c r="AO179" s="54"/>
      <c r="AP179" s="222"/>
      <c r="AQ179" s="54"/>
      <c r="AR179" s="54"/>
      <c r="AS179" s="222"/>
      <c r="AT179" s="222"/>
      <c r="AU179" s="222"/>
      <c r="AV179" s="222"/>
      <c r="AW179" s="55"/>
      <c r="AX179" s="54"/>
      <c r="AY179" s="54"/>
      <c r="AZ179" s="54"/>
      <c r="BA179" s="54"/>
    </row>
    <row r="180" spans="1:53" ht="17.25">
      <c r="A180" s="277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3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2">
        <f t="shared" si="33"/>
        <v>0</v>
      </c>
      <c r="W180" s="33" t="str">
        <f t="shared" si="3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315">
        <v>0.43</v>
      </c>
      <c r="AC180" s="238">
        <f t="shared" si="35"/>
        <v>0</v>
      </c>
      <c r="AD180" s="223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22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7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0</v>
      </c>
      <c r="H181" s="95">
        <f t="shared" si="31"/>
        <v>0</v>
      </c>
      <c r="I181" s="93">
        <f>SUM('1:2'!I181)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32"/>
        <v>0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2">
        <f t="shared" si="33"/>
        <v>0</v>
      </c>
      <c r="W181" s="33" t="str">
        <f t="shared" si="34"/>
        <v/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315">
        <v>0.55000000000000004</v>
      </c>
      <c r="AC181" s="238">
        <f t="shared" si="35"/>
        <v>0</v>
      </c>
      <c r="AD181" s="223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7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555</v>
      </c>
      <c r="H182" s="95">
        <f t="shared" si="31"/>
        <v>2791.65</v>
      </c>
      <c r="I182" s="93">
        <f>SUM('1:2'!I182)</f>
        <v>34</v>
      </c>
      <c r="J182" s="31">
        <f t="array" ref="J182">IF(ISERROR(G182/I182),"",G182/I182)</f>
        <v>16.323529411764707</v>
      </c>
      <c r="K182" s="35">
        <f t="array" ref="K182">IF(ISERROR(G182/L182),"",G182/L182)</f>
        <v>27.75</v>
      </c>
      <c r="L182" s="87">
        <v>20</v>
      </c>
      <c r="M182" s="36">
        <f t="shared" si="32"/>
        <v>6.25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2">
        <f t="shared" si="33"/>
        <v>0</v>
      </c>
      <c r="W182" s="33">
        <f t="shared" si="3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315">
        <v>0.52</v>
      </c>
      <c r="AC182" s="238">
        <f t="shared" si="35"/>
        <v>288.60000000000002</v>
      </c>
      <c r="AD182" s="223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7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405</v>
      </c>
      <c r="H183" s="95">
        <f t="shared" si="31"/>
        <v>2041.2</v>
      </c>
      <c r="I183" s="93">
        <f>SUM('1:2'!I183)</f>
        <v>24</v>
      </c>
      <c r="J183" s="31">
        <f t="array" ref="J183">IF(ISERROR(G183/I183),"",G183/I183)</f>
        <v>16.875</v>
      </c>
      <c r="K183" s="35">
        <f t="array" ref="K183">IF(ISERROR(G183/L183),"",G183/L183)</f>
        <v>21.315789473684209</v>
      </c>
      <c r="L183" s="87">
        <v>19</v>
      </c>
      <c r="M183" s="36">
        <f t="shared" si="32"/>
        <v>2.6842105263157912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2">
        <f t="shared" si="33"/>
        <v>0</v>
      </c>
      <c r="W183" s="33">
        <f t="shared" si="34"/>
        <v>0</v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315">
        <v>0.55000000000000004</v>
      </c>
      <c r="AC183" s="238">
        <f t="shared" si="35"/>
        <v>222.75000000000003</v>
      </c>
      <c r="AD183" s="223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9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2">
        <f t="shared" si="33"/>
        <v>0</v>
      </c>
      <c r="W184" s="33" t="str">
        <f t="shared" si="3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315">
        <v>0.45</v>
      </c>
      <c r="AC184" s="238">
        <f t="shared" si="35"/>
        <v>0</v>
      </c>
      <c r="AD184" s="223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6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36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2">
        <f t="shared" si="33"/>
        <v>0</v>
      </c>
      <c r="W185" s="33" t="str">
        <f t="shared" si="3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315">
        <v>0.45</v>
      </c>
      <c r="AC185" s="238">
        <f t="shared" si="35"/>
        <v>0</v>
      </c>
      <c r="AD185" s="223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6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36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2">
        <f t="shared" si="33"/>
        <v>0</v>
      </c>
      <c r="W186" s="33" t="str">
        <f t="shared" si="3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315">
        <v>0.61</v>
      </c>
      <c r="AC186" s="238">
        <f t="shared" si="35"/>
        <v>0</v>
      </c>
      <c r="AD186" s="223"/>
      <c r="AE186" s="54"/>
      <c r="AF186" s="54"/>
      <c r="AG186" s="54"/>
      <c r="AH186" s="54"/>
      <c r="AI186" s="57"/>
      <c r="AJ186" s="57"/>
      <c r="AK186" s="57"/>
      <c r="AL186" s="222"/>
      <c r="AM186" s="54"/>
      <c r="AN186" s="54"/>
      <c r="AO186" s="54"/>
      <c r="AP186" s="222"/>
      <c r="AQ186" s="222"/>
      <c r="AR186" s="222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6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0</v>
      </c>
      <c r="H187" s="95">
        <f t="shared" si="36"/>
        <v>0</v>
      </c>
      <c r="I187" s="93">
        <f>SUM('1:2'!I187)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32"/>
        <v>0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2">
        <f t="shared" si="33"/>
        <v>0</v>
      </c>
      <c r="W187" s="33" t="str">
        <f t="shared" si="34"/>
        <v/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315">
        <v>0.61</v>
      </c>
      <c r="AC187" s="238">
        <f t="shared" si="35"/>
        <v>0</v>
      </c>
      <c r="AD187" s="223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8">
        <v>30100063</v>
      </c>
      <c r="B188" s="198" t="s">
        <v>171</v>
      </c>
      <c r="C188" s="16" t="s">
        <v>379</v>
      </c>
      <c r="D188" s="107"/>
      <c r="E188" s="17"/>
      <c r="F188" s="6"/>
      <c r="G188" s="93">
        <f>SUM('1:2'!G188)</f>
        <v>0</v>
      </c>
      <c r="H188" s="95">
        <f t="shared" si="36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2">
        <f t="shared" si="33"/>
        <v>0</v>
      </c>
      <c r="W188" s="33" t="str">
        <f t="shared" si="3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315">
        <v>0.43</v>
      </c>
      <c r="AC188" s="238">
        <f t="shared" si="35"/>
        <v>0</v>
      </c>
      <c r="AD188" s="223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62">
        <v>30100061</v>
      </c>
      <c r="B189" s="198" t="s">
        <v>171</v>
      </c>
      <c r="C189" s="16" t="s">
        <v>173</v>
      </c>
      <c r="D189" s="107"/>
      <c r="E189" s="17"/>
      <c r="F189" s="6"/>
      <c r="G189" s="93">
        <f>SUM('1:2'!G189)</f>
        <v>0</v>
      </c>
      <c r="H189" s="95">
        <f t="shared" si="36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2">
        <f t="shared" si="33"/>
        <v>0</v>
      </c>
      <c r="W189" s="33" t="str">
        <f t="shared" si="3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315">
        <v>0.43</v>
      </c>
      <c r="AC189" s="238">
        <f t="shared" si="35"/>
        <v>0</v>
      </c>
      <c r="AD189" s="223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6">
        <v>30200001</v>
      </c>
      <c r="B190" s="198" t="s">
        <v>67</v>
      </c>
      <c r="C190" s="16" t="s">
        <v>63</v>
      </c>
      <c r="D190" s="107">
        <v>5.0599999999999996</v>
      </c>
      <c r="E190" s="17"/>
      <c r="F190" s="6"/>
      <c r="G190" s="93">
        <f>SUM('1:2'!G190)</f>
        <v>0</v>
      </c>
      <c r="H190" s="95">
        <f t="shared" si="36"/>
        <v>0</v>
      </c>
      <c r="I190" s="93">
        <f>SUM('1:2'!I190)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7">IF(ISERROR(I190-K190),"",I190-K190)</f>
        <v>0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2">
        <f>SUM(X190:AA190)</f>
        <v>0</v>
      </c>
      <c r="W190" s="33" t="str">
        <f>IF(ISERROR(V190/G190),"",V190/G190)</f>
        <v/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315">
        <v>0.55000000000000004</v>
      </c>
      <c r="AC190" s="238">
        <f t="shared" si="35"/>
        <v>0</v>
      </c>
      <c r="AD190" s="223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6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0</v>
      </c>
      <c r="H191" s="95">
        <f t="shared" si="36"/>
        <v>0</v>
      </c>
      <c r="I191" s="93">
        <f>SUM('1:2'!I191)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2">
        <f>SUM(X191:AA191)</f>
        <v>0</v>
      </c>
      <c r="W191" s="33" t="str">
        <f>IF(ISERROR(V191/G191),"",V191/G191)</f>
        <v/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315">
        <v>0.45</v>
      </c>
      <c r="AC191" s="238">
        <f t="shared" si="35"/>
        <v>0</v>
      </c>
      <c r="AD191" s="223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6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0</v>
      </c>
      <c r="H192" s="95">
        <f t="shared" si="36"/>
        <v>0</v>
      </c>
      <c r="I192" s="93">
        <f>SUM('1:2'!I192)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7"/>
        <v>0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2">
        <f>SUM(X192:AA192)</f>
        <v>0</v>
      </c>
      <c r="W192" s="33" t="str">
        <f>IF(ISERROR(V192/G192),"",V192/G192)</f>
        <v/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315">
        <v>0.45</v>
      </c>
      <c r="AC192" s="238">
        <f t="shared" si="35"/>
        <v>0</v>
      </c>
      <c r="AD192" s="223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6">
        <v>30100003</v>
      </c>
      <c r="B193" s="139" t="s">
        <v>198</v>
      </c>
      <c r="C193" s="213" t="s">
        <v>190</v>
      </c>
      <c r="D193" s="107">
        <v>4.8</v>
      </c>
      <c r="E193" s="17"/>
      <c r="F193" s="6"/>
      <c r="G193" s="93">
        <f>SUM('1:2'!G193)</f>
        <v>0</v>
      </c>
      <c r="H193" s="95">
        <f t="shared" si="36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2">
        <f>SUM(X193:AA193)</f>
        <v>0</v>
      </c>
      <c r="W193" s="33" t="str">
        <f>IF(ISERROR(V193/G193),"",V193/G193)</f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315">
        <v>0.95</v>
      </c>
      <c r="AC193" s="238">
        <f t="shared" si="35"/>
        <v>0</v>
      </c>
      <c r="AD193" s="223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6">
        <v>30100004</v>
      </c>
      <c r="B194" s="139" t="s">
        <v>198</v>
      </c>
      <c r="C194" s="213" t="s">
        <v>187</v>
      </c>
      <c r="D194" s="107">
        <v>4.8</v>
      </c>
      <c r="E194" s="17"/>
      <c r="F194" s="13"/>
      <c r="G194" s="93">
        <f>SUM('1:2'!G194)</f>
        <v>0</v>
      </c>
      <c r="H194" s="95">
        <f t="shared" si="36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2">
        <f>SUM(X194:AA194)</f>
        <v>0</v>
      </c>
      <c r="W194" s="33" t="str">
        <f>IF(ISERROR(V194/G194),"",V194/G194)</f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315">
        <v>0.95</v>
      </c>
      <c r="AC194" s="238">
        <f t="shared" si="35"/>
        <v>0</v>
      </c>
      <c r="AD194" s="223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6">
        <v>30100006</v>
      </c>
      <c r="B195" s="139" t="s">
        <v>198</v>
      </c>
      <c r="C195" s="213" t="s">
        <v>179</v>
      </c>
      <c r="D195" s="107">
        <v>4.8</v>
      </c>
      <c r="E195" s="17"/>
      <c r="F195" s="13"/>
      <c r="G195" s="93">
        <f>SUM('1:2'!G195)</f>
        <v>0</v>
      </c>
      <c r="H195" s="95">
        <f t="shared" si="36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2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315">
        <v>0.95</v>
      </c>
      <c r="AC195" s="238">
        <f t="shared" si="35"/>
        <v>0</v>
      </c>
      <c r="AD195" s="223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6">
        <v>30100005</v>
      </c>
      <c r="B196" s="139" t="s">
        <v>198</v>
      </c>
      <c r="C196" s="213" t="s">
        <v>199</v>
      </c>
      <c r="D196" s="107">
        <v>4.8</v>
      </c>
      <c r="E196" s="17"/>
      <c r="F196" s="13"/>
      <c r="G196" s="93">
        <f>SUM('1:2'!G196)</f>
        <v>0</v>
      </c>
      <c r="H196" s="95">
        <f t="shared" si="36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2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315">
        <v>0.95</v>
      </c>
      <c r="AC196" s="238">
        <f t="shared" si="35"/>
        <v>0</v>
      </c>
      <c r="AD196" s="223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6">
        <v>30100009</v>
      </c>
      <c r="B197" s="139" t="s">
        <v>200</v>
      </c>
      <c r="C197" s="125" t="s">
        <v>190</v>
      </c>
      <c r="D197" s="107">
        <v>4.99</v>
      </c>
      <c r="E197" s="17"/>
      <c r="F197" s="13"/>
      <c r="G197" s="93">
        <f>SUM('1:2'!G197)</f>
        <v>0</v>
      </c>
      <c r="H197" s="95">
        <f t="shared" si="36"/>
        <v>0</v>
      </c>
      <c r="I197" s="93">
        <f>SUM('1:2'!I197)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2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315">
        <v>0.44</v>
      </c>
      <c r="AC197" s="238">
        <f t="shared" si="35"/>
        <v>0</v>
      </c>
      <c r="AD197" s="223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9">
        <v>30200004</v>
      </c>
      <c r="B198" s="139" t="s">
        <v>200</v>
      </c>
      <c r="C198" s="125" t="s">
        <v>189</v>
      </c>
      <c r="D198" s="107">
        <v>4.99</v>
      </c>
      <c r="E198" s="17"/>
      <c r="F198" s="13"/>
      <c r="G198" s="93">
        <f>SUM('1:2'!G198)</f>
        <v>0</v>
      </c>
      <c r="H198" s="95">
        <f t="shared" si="36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2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315">
        <v>0.44</v>
      </c>
      <c r="AC198" s="238">
        <f t="shared" si="35"/>
        <v>0</v>
      </c>
      <c r="AD198" s="223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497" t="s">
        <v>70</v>
      </c>
      <c r="B199" s="498"/>
      <c r="C199" s="31" t="s">
        <v>71</v>
      </c>
      <c r="D199" s="30"/>
      <c r="E199" s="30"/>
      <c r="F199" s="30"/>
      <c r="G199" s="94">
        <f>SUM(G178:G198)</f>
        <v>960</v>
      </c>
      <c r="H199" s="30">
        <f>SUM(H178:H198)</f>
        <v>4832.8500000000004</v>
      </c>
      <c r="I199" s="30">
        <f>SUM(I178:I198)</f>
        <v>58</v>
      </c>
      <c r="J199" s="31">
        <f t="array" ref="J199">IF(ISERROR(G199/I199),"",G199/I199)</f>
        <v>16.551724137931036</v>
      </c>
      <c r="K199" s="30">
        <f>SUM(K178:K198)</f>
        <v>49.065789473684205</v>
      </c>
      <c r="L199" s="98"/>
      <c r="M199" s="89">
        <f t="shared" ref="M199:AA199" si="38">SUM(M178:M198)</f>
        <v>8.9342105263157912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202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511.35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6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218">
        <f t="shared" ref="H200:H256" si="39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2">
        <f>SUM(X200:AA200)</f>
        <v>0</v>
      </c>
      <c r="W200" s="33" t="str">
        <f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315">
        <v>0.19</v>
      </c>
      <c r="AC200" s="238">
        <f t="shared" ref="AC200:AC256" si="40">AB200*G200</f>
        <v>0</v>
      </c>
      <c r="AD200" s="223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6">
        <v>30100011</v>
      </c>
      <c r="B201" s="186" t="s">
        <v>425</v>
      </c>
      <c r="C201" s="183" t="s">
        <v>427</v>
      </c>
      <c r="D201" s="17">
        <v>5.03</v>
      </c>
      <c r="E201" s="17"/>
      <c r="F201" s="6"/>
      <c r="G201" s="93">
        <f>SUM('1:2'!G201)</f>
        <v>0</v>
      </c>
      <c r="H201" s="218">
        <f t="shared" si="39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2"/>
      <c r="W201" s="33"/>
      <c r="X201" s="93"/>
      <c r="Y201" s="93"/>
      <c r="Z201" s="93"/>
      <c r="AA201" s="93"/>
      <c r="AB201" s="315">
        <v>0.19</v>
      </c>
      <c r="AC201" s="238">
        <f t="shared" si="40"/>
        <v>0</v>
      </c>
      <c r="AD201" s="223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6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218">
        <f t="shared" si="39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2">
        <f>SUM(X202:AA202)</f>
        <v>0</v>
      </c>
      <c r="W202" s="33" t="str">
        <f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315">
        <v>0.19</v>
      </c>
      <c r="AC202" s="238">
        <f t="shared" si="40"/>
        <v>0</v>
      </c>
      <c r="AD202" s="223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6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218">
        <f t="shared" si="39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2">
        <f>SUM(X203:AA203)</f>
        <v>0</v>
      </c>
      <c r="W203" s="33" t="str">
        <f>IF(ISERROR(V203/G203),"",V203/G203)</f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315">
        <v>0.19</v>
      </c>
      <c r="AC203" s="238">
        <f t="shared" si="40"/>
        <v>0</v>
      </c>
      <c r="AD203" s="223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6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256">
        <f t="shared" si="39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2">
        <f>SUM(X204:AA204)</f>
        <v>0</v>
      </c>
      <c r="W204" s="33" t="str">
        <f>IF(ISERROR(V204/G204),"",V204/G204)</f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315">
        <v>0.19</v>
      </c>
      <c r="AC204" s="238">
        <f t="shared" si="40"/>
        <v>0</v>
      </c>
      <c r="AD204" s="223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6">
        <v>30100016</v>
      </c>
      <c r="B205" s="212" t="s">
        <v>414</v>
      </c>
      <c r="C205" s="183" t="s">
        <v>415</v>
      </c>
      <c r="D205" s="17">
        <v>5.03</v>
      </c>
      <c r="E205" s="17"/>
      <c r="F205" s="6"/>
      <c r="G205" s="93">
        <f>SUM('1:2'!G205)</f>
        <v>0</v>
      </c>
      <c r="H205" s="256">
        <f t="shared" si="39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2"/>
      <c r="W205" s="33"/>
      <c r="X205" s="93"/>
      <c r="Y205" s="93"/>
      <c r="Z205" s="93"/>
      <c r="AA205" s="93"/>
      <c r="AB205" s="315">
        <v>0.19</v>
      </c>
      <c r="AC205" s="238">
        <f t="shared" si="40"/>
        <v>0</v>
      </c>
      <c r="AD205" s="223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6">
        <v>30100017</v>
      </c>
      <c r="B206" s="212" t="s">
        <v>414</v>
      </c>
      <c r="C206" s="183" t="s">
        <v>416</v>
      </c>
      <c r="D206" s="17">
        <v>5.03</v>
      </c>
      <c r="E206" s="17"/>
      <c r="F206" s="6"/>
      <c r="G206" s="93">
        <f>SUM('1:2'!G206)</f>
        <v>0</v>
      </c>
      <c r="H206" s="256">
        <f t="shared" si="39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2"/>
      <c r="W206" s="33"/>
      <c r="X206" s="93"/>
      <c r="Y206" s="93"/>
      <c r="Z206" s="93"/>
      <c r="AA206" s="93"/>
      <c r="AB206" s="315">
        <v>0.19</v>
      </c>
      <c r="AC206" s="238">
        <f t="shared" si="40"/>
        <v>0</v>
      </c>
      <c r="AD206" s="223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6">
        <v>30100015</v>
      </c>
      <c r="B207" s="212" t="s">
        <v>414</v>
      </c>
      <c r="C207" s="183" t="s">
        <v>61</v>
      </c>
      <c r="D207" s="17">
        <v>5.03</v>
      </c>
      <c r="E207" s="17"/>
      <c r="F207" s="6"/>
      <c r="G207" s="93">
        <f>SUM('1:2'!G207)</f>
        <v>0</v>
      </c>
      <c r="H207" s="256">
        <f t="shared" si="39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2"/>
      <c r="W207" s="33"/>
      <c r="X207" s="93"/>
      <c r="Y207" s="93"/>
      <c r="Z207" s="93"/>
      <c r="AA207" s="93"/>
      <c r="AB207" s="315">
        <v>0.19</v>
      </c>
      <c r="AC207" s="238">
        <f t="shared" si="40"/>
        <v>0</v>
      </c>
      <c r="AD207" s="223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6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0</v>
      </c>
      <c r="H208" s="256">
        <f t="shared" si="39"/>
        <v>0</v>
      </c>
      <c r="I208" s="93">
        <f>SUM('1:2'!I208)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2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315">
        <v>0.49</v>
      </c>
      <c r="AC208" s="238">
        <f t="shared" si="40"/>
        <v>0</v>
      </c>
      <c r="AD208" s="223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6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0</v>
      </c>
      <c r="H209" s="256">
        <f t="shared" si="39"/>
        <v>0</v>
      </c>
      <c r="I209" s="93">
        <f>SUM('1:2'!I209)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2">
        <f t="shared" si="42"/>
        <v>0</v>
      </c>
      <c r="W209" s="33" t="str">
        <f t="shared" si="43"/>
        <v/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315">
        <v>0.49</v>
      </c>
      <c r="AC209" s="238">
        <f t="shared" si="40"/>
        <v>0</v>
      </c>
      <c r="AD209" s="223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6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256">
        <f t="shared" si="39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2">
        <f t="shared" si="42"/>
        <v>0</v>
      </c>
      <c r="W210" s="33" t="str">
        <f t="shared" si="43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315">
        <v>0.49</v>
      </c>
      <c r="AC210" s="238">
        <f t="shared" si="40"/>
        <v>0</v>
      </c>
      <c r="AD210" s="223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6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683</v>
      </c>
      <c r="H211" s="218">
        <f t="shared" si="39"/>
        <v>3469.64</v>
      </c>
      <c r="I211" s="93">
        <f>SUM('1:2'!I211)</f>
        <v>19</v>
      </c>
      <c r="J211" s="31">
        <f t="array" ref="J211">IF(ISERROR(G211/I211),"",G211/I211)</f>
        <v>35.94736842105263</v>
      </c>
      <c r="K211" s="35">
        <f t="array" ref="K211">IF(ISERROR(G211/L211),"",G211/L211)</f>
        <v>32.523809523809526</v>
      </c>
      <c r="L211" s="87">
        <v>21</v>
      </c>
      <c r="M211" s="36">
        <f t="shared" si="41"/>
        <v>-13.523809523809526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2">
        <f t="shared" si="42"/>
        <v>0</v>
      </c>
      <c r="W211" s="33">
        <f t="shared" si="43"/>
        <v>0</v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315">
        <v>0.49</v>
      </c>
      <c r="AC211" s="238">
        <f t="shared" si="40"/>
        <v>334.67</v>
      </c>
      <c r="AD211" s="223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6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218">
        <f t="shared" si="39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2">
        <f t="shared" si="42"/>
        <v>0</v>
      </c>
      <c r="W212" s="33" t="str">
        <f t="shared" si="43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315">
        <v>0.49</v>
      </c>
      <c r="AC212" s="238">
        <f t="shared" si="40"/>
        <v>0</v>
      </c>
      <c r="AD212" s="223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6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0</v>
      </c>
      <c r="H213" s="218">
        <f t="shared" si="39"/>
        <v>0</v>
      </c>
      <c r="I213" s="93">
        <f>SUM('1:2'!I213)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2">
        <f t="shared" si="42"/>
        <v>0</v>
      </c>
      <c r="W213" s="33" t="str">
        <f t="shared" si="43"/>
        <v/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315">
        <v>0.49</v>
      </c>
      <c r="AC213" s="238">
        <f t="shared" si="40"/>
        <v>0</v>
      </c>
      <c r="AD213" s="223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6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218">
        <f t="shared" si="39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2">
        <f t="shared" si="42"/>
        <v>0</v>
      </c>
      <c r="W214" s="33" t="str">
        <f t="shared" si="43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315">
        <v>0.49</v>
      </c>
      <c r="AC214" s="238">
        <f t="shared" si="40"/>
        <v>0</v>
      </c>
      <c r="AD214" s="223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6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218">
        <f t="shared" si="39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41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2">
        <f t="shared" si="42"/>
        <v>0</v>
      </c>
      <c r="W215" s="33" t="str">
        <f t="shared" si="43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315">
        <v>0.49</v>
      </c>
      <c r="AC215" s="238">
        <f t="shared" si="40"/>
        <v>0</v>
      </c>
      <c r="AD215" s="223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6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0</v>
      </c>
      <c r="H216" s="218">
        <f t="shared" si="39"/>
        <v>0</v>
      </c>
      <c r="I216" s="93">
        <f>SUM('1:2'!I216)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41"/>
        <v>0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2">
        <f t="shared" si="42"/>
        <v>0</v>
      </c>
      <c r="W216" s="33" t="str">
        <f t="shared" si="43"/>
        <v/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315">
        <v>0.18</v>
      </c>
      <c r="AC216" s="238">
        <f t="shared" si="40"/>
        <v>0</v>
      </c>
      <c r="AD216" s="223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6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0</v>
      </c>
      <c r="H217" s="218">
        <f t="shared" si="39"/>
        <v>0</v>
      </c>
      <c r="I217" s="93">
        <f>SUM('1:2'!I217)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41"/>
        <v>0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2">
        <f t="shared" si="42"/>
        <v>0</v>
      </c>
      <c r="W217" s="33" t="str">
        <f t="shared" si="43"/>
        <v/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315">
        <v>0.18</v>
      </c>
      <c r="AC217" s="238">
        <f t="shared" si="40"/>
        <v>0</v>
      </c>
      <c r="AD217" s="223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6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0</v>
      </c>
      <c r="H218" s="218">
        <f t="shared" si="39"/>
        <v>0</v>
      </c>
      <c r="I218" s="93">
        <f>SUM('1:2'!I218)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41"/>
        <v>0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2">
        <f t="shared" si="42"/>
        <v>0</v>
      </c>
      <c r="W218" s="33" t="str">
        <f t="shared" si="43"/>
        <v/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315">
        <v>0.18</v>
      </c>
      <c r="AC218" s="238">
        <f t="shared" si="40"/>
        <v>0</v>
      </c>
      <c r="AD218" s="223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6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218">
        <f t="shared" si="39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41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2">
        <f t="shared" si="42"/>
        <v>0</v>
      </c>
      <c r="W219" s="33" t="str">
        <f t="shared" si="43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315">
        <v>0.18</v>
      </c>
      <c r="AC219" s="238">
        <f t="shared" si="40"/>
        <v>0</v>
      </c>
      <c r="AD219" s="223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6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218">
        <f t="shared" si="39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41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2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315">
        <v>0.19</v>
      </c>
      <c r="AC220" s="238">
        <f t="shared" si="40"/>
        <v>0</v>
      </c>
      <c r="AD220" s="223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6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218">
        <f t="shared" si="39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41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2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315">
        <v>0.19</v>
      </c>
      <c r="AC221" s="238">
        <f t="shared" si="40"/>
        <v>0</v>
      </c>
      <c r="AD221" s="223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6">
        <v>30100021</v>
      </c>
      <c r="B222" s="186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218">
        <f t="shared" si="39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2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315">
        <v>0.19</v>
      </c>
      <c r="AC222" s="238">
        <f t="shared" si="40"/>
        <v>0</v>
      </c>
      <c r="AD222" s="223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6">
        <v>30100018</v>
      </c>
      <c r="B223" s="186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218">
        <f t="shared" si="39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2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315">
        <v>0.19</v>
      </c>
      <c r="AC223" s="238">
        <f t="shared" si="40"/>
        <v>0</v>
      </c>
      <c r="AD223" s="223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9">
        <v>30700007</v>
      </c>
      <c r="B224" s="186" t="s">
        <v>418</v>
      </c>
      <c r="C224" s="183" t="s">
        <v>364</v>
      </c>
      <c r="D224" s="17">
        <v>5.03</v>
      </c>
      <c r="E224" s="17"/>
      <c r="F224" s="6"/>
      <c r="G224" s="93">
        <f>SUM('1:2'!G224)</f>
        <v>0</v>
      </c>
      <c r="H224" s="256">
        <f t="shared" si="39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2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318">
        <v>0.94</v>
      </c>
      <c r="AC224" s="238">
        <f t="shared" si="40"/>
        <v>0</v>
      </c>
      <c r="AD224" s="223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9">
        <v>30700006</v>
      </c>
      <c r="B225" s="186" t="s">
        <v>418</v>
      </c>
      <c r="C225" s="183" t="s">
        <v>365</v>
      </c>
      <c r="D225" s="17">
        <v>5.03</v>
      </c>
      <c r="E225" s="17"/>
      <c r="F225" s="6"/>
      <c r="G225" s="93">
        <f>SUM('1:2'!G225)</f>
        <v>0</v>
      </c>
      <c r="H225" s="256">
        <f t="shared" si="39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2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318">
        <v>0.94</v>
      </c>
      <c r="AC225" s="238">
        <f t="shared" si="40"/>
        <v>0</v>
      </c>
      <c r="AD225" s="223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9">
        <v>30700008</v>
      </c>
      <c r="B226" s="186" t="s">
        <v>418</v>
      </c>
      <c r="C226" s="183" t="s">
        <v>366</v>
      </c>
      <c r="D226" s="17">
        <v>5.03</v>
      </c>
      <c r="E226" s="17"/>
      <c r="F226" s="6"/>
      <c r="G226" s="93">
        <f>SUM('1:2'!G226)</f>
        <v>0</v>
      </c>
      <c r="H226" s="256">
        <f t="shared" si="39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2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318">
        <v>0.94</v>
      </c>
      <c r="AC226" s="238">
        <f t="shared" si="40"/>
        <v>0</v>
      </c>
      <c r="AD226" s="223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9">
        <v>30700009</v>
      </c>
      <c r="B227" s="186" t="s">
        <v>418</v>
      </c>
      <c r="C227" s="183" t="s">
        <v>367</v>
      </c>
      <c r="D227" s="17">
        <v>5.03</v>
      </c>
      <c r="E227" s="17"/>
      <c r="F227" s="6"/>
      <c r="G227" s="93">
        <f>SUM('1:2'!G227)</f>
        <v>0</v>
      </c>
      <c r="H227" s="256">
        <f t="shared" si="39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2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318">
        <v>0.94</v>
      </c>
      <c r="AC227" s="238">
        <f t="shared" si="40"/>
        <v>0</v>
      </c>
      <c r="AD227" s="223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6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256">
        <f t="shared" si="39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41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2">
        <f t="shared" ref="V228:V237" si="44">SUM(X228:AA228)</f>
        <v>0</v>
      </c>
      <c r="W228" s="33" t="str">
        <f t="shared" ref="W228:W237" si="45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315">
        <v>0.19</v>
      </c>
      <c r="AC228" s="238">
        <f t="shared" si="40"/>
        <v>0</v>
      </c>
      <c r="AD228" s="223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6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256">
        <f t="shared" si="39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2">
        <f t="shared" si="44"/>
        <v>0</v>
      </c>
      <c r="W229" s="33" t="str">
        <f t="shared" si="45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315">
        <v>0.19</v>
      </c>
      <c r="AC229" s="238">
        <f t="shared" si="40"/>
        <v>0</v>
      </c>
      <c r="AD229" s="223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6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218">
        <f t="shared" si="39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41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2">
        <f t="shared" si="44"/>
        <v>0</v>
      </c>
      <c r="W230" s="33" t="str">
        <f t="shared" si="45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315">
        <v>0.19</v>
      </c>
      <c r="AC230" s="238">
        <f t="shared" si="40"/>
        <v>0</v>
      </c>
      <c r="AD230" s="223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6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218">
        <f t="shared" si="39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2">
        <f t="shared" si="44"/>
        <v>0</v>
      </c>
      <c r="W231" s="33" t="str">
        <f t="shared" si="45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315">
        <v>0.21</v>
      </c>
      <c r="AC231" s="238">
        <f t="shared" si="40"/>
        <v>0</v>
      </c>
      <c r="AD231" s="223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6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218">
        <f t="shared" si="39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2">
        <f t="shared" si="44"/>
        <v>0</v>
      </c>
      <c r="W232" s="33" t="str">
        <f t="shared" si="45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315">
        <v>0.21</v>
      </c>
      <c r="AC232" s="238">
        <f t="shared" si="40"/>
        <v>0</v>
      </c>
      <c r="AD232" s="223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6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218">
        <f t="shared" si="39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2">
        <f t="shared" si="44"/>
        <v>0</v>
      </c>
      <c r="W233" s="33" t="str">
        <f t="shared" si="45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315">
        <v>0.21</v>
      </c>
      <c r="AC233" s="238">
        <f t="shared" si="40"/>
        <v>0</v>
      </c>
      <c r="AD233" s="223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6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218">
        <f t="shared" si="39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2">
        <f t="shared" si="44"/>
        <v>0</v>
      </c>
      <c r="W234" s="33" t="str">
        <f t="shared" si="45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315">
        <v>0.21</v>
      </c>
      <c r="AC234" s="238">
        <f t="shared" si="40"/>
        <v>0</v>
      </c>
      <c r="AD234" s="223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6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218">
        <f t="shared" si="39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2">
        <f t="shared" si="44"/>
        <v>0</v>
      </c>
      <c r="W235" s="33" t="str">
        <f t="shared" si="45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315">
        <v>0.21</v>
      </c>
      <c r="AC235" s="238">
        <f t="shared" si="40"/>
        <v>0</v>
      </c>
      <c r="AD235" s="223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6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218">
        <f t="shared" si="39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41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2">
        <f t="shared" si="44"/>
        <v>0</v>
      </c>
      <c r="W236" s="33" t="str">
        <f t="shared" si="45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315">
        <v>0.21</v>
      </c>
      <c r="AC236" s="238">
        <f t="shared" si="40"/>
        <v>0</v>
      </c>
      <c r="AD236" s="223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6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218">
        <f t="shared" si="39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2">
        <f t="shared" si="44"/>
        <v>0</v>
      </c>
      <c r="W237" s="33" t="str">
        <f t="shared" si="45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315">
        <v>0.21</v>
      </c>
      <c r="AC237" s="238">
        <f t="shared" si="40"/>
        <v>0</v>
      </c>
      <c r="AD237" s="223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6">
        <v>30100043</v>
      </c>
      <c r="B238" s="188" t="s">
        <v>429</v>
      </c>
      <c r="C238" s="183" t="s">
        <v>427</v>
      </c>
      <c r="D238" s="17">
        <v>5.03</v>
      </c>
      <c r="E238" s="17"/>
      <c r="F238" s="6"/>
      <c r="G238" s="93">
        <f>SUM('1:2'!G238)</f>
        <v>0</v>
      </c>
      <c r="H238" s="218">
        <f t="shared" si="39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2"/>
      <c r="W238" s="33"/>
      <c r="X238" s="93"/>
      <c r="Y238" s="93"/>
      <c r="Z238" s="93"/>
      <c r="AA238" s="93"/>
      <c r="AB238" s="315">
        <v>0.21</v>
      </c>
      <c r="AC238" s="238">
        <f t="shared" si="40"/>
        <v>0</v>
      </c>
      <c r="AD238" s="223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6">
        <v>30100064</v>
      </c>
      <c r="B239" s="188" t="s">
        <v>400</v>
      </c>
      <c r="C239" s="183" t="s">
        <v>398</v>
      </c>
      <c r="D239" s="17">
        <v>5</v>
      </c>
      <c r="E239" s="17"/>
      <c r="F239" s="6"/>
      <c r="G239" s="93">
        <f>SUM('1:2'!G239)</f>
        <v>0</v>
      </c>
      <c r="H239" s="218">
        <f t="shared" si="39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2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318">
        <v>0.21</v>
      </c>
      <c r="AC239" s="238">
        <f t="shared" si="40"/>
        <v>0</v>
      </c>
      <c r="AD239" s="223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6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0</v>
      </c>
      <c r="H240" s="256">
        <f t="shared" si="39"/>
        <v>0</v>
      </c>
      <c r="I240" s="93">
        <f>SUM('1:2'!I240)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6"/>
        <v>0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2">
        <f>SUM(X240:AA240)</f>
        <v>0</v>
      </c>
      <c r="W240" s="33" t="str">
        <f>IF(ISERROR(V240/G240),"",V240/G240)</f>
        <v/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315">
        <v>0.49</v>
      </c>
      <c r="AC240" s="238">
        <f t="shared" si="40"/>
        <v>0</v>
      </c>
      <c r="AD240" s="223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6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256">
        <f t="shared" si="39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6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2">
        <f>SUM(X241:AA241)</f>
        <v>0</v>
      </c>
      <c r="W241" s="33" t="str">
        <f>IF(ISERROR(V241/G241),"",V241/G241)</f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315">
        <v>0.49</v>
      </c>
      <c r="AC241" s="238">
        <f t="shared" si="40"/>
        <v>0</v>
      </c>
      <c r="AD241" s="223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6"/>
      <c r="B242" s="188" t="s">
        <v>360</v>
      </c>
      <c r="C242" s="183" t="s">
        <v>361</v>
      </c>
      <c r="D242" s="17"/>
      <c r="E242" s="17"/>
      <c r="F242" s="6"/>
      <c r="G242" s="93">
        <f>SUM('1:2'!G242)</f>
        <v>0</v>
      </c>
      <c r="H242" s="256">
        <f t="shared" si="39"/>
        <v>0</v>
      </c>
      <c r="I242" s="93">
        <f>SUM('1:2'!I242)</f>
        <v>0</v>
      </c>
      <c r="J242" s="31"/>
      <c r="K242" s="35"/>
      <c r="L242" s="87"/>
      <c r="M242" s="36">
        <f t="shared" si="46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2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315"/>
      <c r="AC242" s="238">
        <f t="shared" si="40"/>
        <v>0</v>
      </c>
      <c r="AD242" s="223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6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256">
        <f t="shared" si="39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2">
        <f>SUM(X243:AA243)</f>
        <v>0</v>
      </c>
      <c r="W243" s="33" t="str">
        <f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315">
        <v>0.43</v>
      </c>
      <c r="AC243" s="238">
        <f t="shared" si="40"/>
        <v>0</v>
      </c>
      <c r="AD243" s="223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6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256">
        <f t="shared" si="39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2">
        <f>SUM(X244:AA244)</f>
        <v>0</v>
      </c>
      <c r="W244" s="33" t="str">
        <f>IF(ISERROR(V244/G244),"",V244/G244)</f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315">
        <v>0.43</v>
      </c>
      <c r="AC244" s="238">
        <f t="shared" si="40"/>
        <v>0</v>
      </c>
      <c r="AD244" s="223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6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256">
        <f t="shared" si="39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2">
        <f>SUM(X245:AA245)</f>
        <v>0</v>
      </c>
      <c r="W245" s="33" t="str">
        <f>IF(ISERROR(V245/G245),"",V245/G245)</f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315">
        <v>0.43</v>
      </c>
      <c r="AC245" s="238">
        <f t="shared" si="40"/>
        <v>0</v>
      </c>
      <c r="AD245" s="22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6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256">
        <f t="shared" si="39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2">
        <f>SUM(X246:AA246)</f>
        <v>0</v>
      </c>
      <c r="W246" s="33" t="str">
        <f>IF(ISERROR(V246/G246),"",V246/G246)</f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315">
        <v>0.43</v>
      </c>
      <c r="AC246" s="238">
        <f t="shared" si="40"/>
        <v>0</v>
      </c>
      <c r="AD246" s="22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8">
        <v>30600013</v>
      </c>
      <c r="B247" s="193" t="s">
        <v>377</v>
      </c>
      <c r="C247" s="183" t="s">
        <v>374</v>
      </c>
      <c r="D247" s="17"/>
      <c r="E247" s="17"/>
      <c r="F247" s="6"/>
      <c r="G247" s="93">
        <f>SUM('1:2'!G247)</f>
        <v>0</v>
      </c>
      <c r="H247" s="256">
        <f t="shared" si="39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2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315">
        <v>0.43</v>
      </c>
      <c r="AC247" s="238">
        <f t="shared" si="40"/>
        <v>0</v>
      </c>
      <c r="AD247" s="22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8">
        <v>30600014</v>
      </c>
      <c r="B248" s="193" t="s">
        <v>377</v>
      </c>
      <c r="C248" s="183" t="s">
        <v>369</v>
      </c>
      <c r="D248" s="17"/>
      <c r="E248" s="17"/>
      <c r="F248" s="6"/>
      <c r="G248" s="93">
        <f>SUM('1:2'!G248)</f>
        <v>0</v>
      </c>
      <c r="H248" s="256">
        <f t="shared" si="39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2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315">
        <v>0.43</v>
      </c>
      <c r="AC248" s="238">
        <f t="shared" si="40"/>
        <v>0</v>
      </c>
      <c r="AD248" s="223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8">
        <v>30600012</v>
      </c>
      <c r="B249" s="193" t="s">
        <v>377</v>
      </c>
      <c r="C249" s="183" t="s">
        <v>370</v>
      </c>
      <c r="D249" s="17"/>
      <c r="E249" s="17"/>
      <c r="F249" s="6"/>
      <c r="G249" s="93">
        <f>SUM('1:2'!G249)</f>
        <v>0</v>
      </c>
      <c r="H249" s="256">
        <f t="shared" si="39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2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315">
        <v>0.43</v>
      </c>
      <c r="AC249" s="238">
        <f t="shared" si="40"/>
        <v>0</v>
      </c>
      <c r="AD249" s="223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8">
        <v>30600011</v>
      </c>
      <c r="B250" s="193" t="s">
        <v>377</v>
      </c>
      <c r="C250" s="183" t="s">
        <v>371</v>
      </c>
      <c r="D250" s="17"/>
      <c r="E250" s="17"/>
      <c r="F250" s="6"/>
      <c r="G250" s="93">
        <f>SUM('1:2'!G250)</f>
        <v>0</v>
      </c>
      <c r="H250" s="256">
        <f t="shared" si="39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2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315">
        <v>0.43</v>
      </c>
      <c r="AC250" s="238">
        <f t="shared" si="40"/>
        <v>0</v>
      </c>
      <c r="AD250" s="223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8">
        <v>30300002</v>
      </c>
      <c r="B251" s="193" t="s">
        <v>407</v>
      </c>
      <c r="C251" s="183" t="s">
        <v>408</v>
      </c>
      <c r="D251" s="17"/>
      <c r="E251" s="17"/>
      <c r="F251" s="6"/>
      <c r="G251" s="93">
        <f>SUM('1:2'!G251)</f>
        <v>0</v>
      </c>
      <c r="H251" s="256">
        <f t="shared" si="39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2"/>
      <c r="W251" s="33"/>
      <c r="X251" s="93"/>
      <c r="Y251" s="93"/>
      <c r="Z251" s="93"/>
      <c r="AA251" s="93"/>
      <c r="AB251" s="318">
        <v>0.69</v>
      </c>
      <c r="AC251" s="238">
        <f t="shared" si="40"/>
        <v>0</v>
      </c>
      <c r="AD251" s="223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8">
        <v>30300001</v>
      </c>
      <c r="B252" s="193" t="s">
        <v>407</v>
      </c>
      <c r="C252" s="183" t="s">
        <v>409</v>
      </c>
      <c r="D252" s="17"/>
      <c r="E252" s="17"/>
      <c r="F252" s="6"/>
      <c r="G252" s="93">
        <f>SUM('1:2'!G252)</f>
        <v>0</v>
      </c>
      <c r="H252" s="256">
        <f t="shared" si="39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2"/>
      <c r="W252" s="33"/>
      <c r="X252" s="93"/>
      <c r="Y252" s="93"/>
      <c r="Z252" s="93"/>
      <c r="AA252" s="93"/>
      <c r="AB252" s="318">
        <v>0.69</v>
      </c>
      <c r="AC252" s="238">
        <f t="shared" si="40"/>
        <v>0</v>
      </c>
      <c r="AD252" s="223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8">
        <v>30300003</v>
      </c>
      <c r="B253" s="193" t="s">
        <v>407</v>
      </c>
      <c r="C253" s="183" t="s">
        <v>410</v>
      </c>
      <c r="D253" s="17"/>
      <c r="E253" s="17"/>
      <c r="F253" s="6"/>
      <c r="G253" s="93">
        <f>SUM('1:2'!G253)</f>
        <v>0</v>
      </c>
      <c r="H253" s="256">
        <f t="shared" si="39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2"/>
      <c r="W253" s="33"/>
      <c r="X253" s="93"/>
      <c r="Y253" s="93"/>
      <c r="Z253" s="93"/>
      <c r="AA253" s="93"/>
      <c r="AB253" s="318">
        <v>0.69</v>
      </c>
      <c r="AC253" s="238">
        <f t="shared" si="40"/>
        <v>0</v>
      </c>
      <c r="AD253" s="223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8">
        <v>30300005</v>
      </c>
      <c r="B254" s="185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256">
        <f t="shared" si="39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2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315">
        <v>0.95</v>
      </c>
      <c r="AC254" s="238">
        <f t="shared" si="40"/>
        <v>0</v>
      </c>
      <c r="AD254" s="223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8">
        <v>30300004</v>
      </c>
      <c r="B255" s="185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256">
        <f t="shared" si="39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2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315">
        <v>0.95</v>
      </c>
      <c r="AC255" s="238">
        <f t="shared" si="40"/>
        <v>0</v>
      </c>
      <c r="AD255" s="223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8">
        <v>30300006</v>
      </c>
      <c r="B256" s="185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256">
        <f t="shared" si="39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2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315">
        <v>0.95</v>
      </c>
      <c r="AC256" s="238">
        <f t="shared" si="40"/>
        <v>0</v>
      </c>
      <c r="AD256" s="223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499" t="s">
        <v>86</v>
      </c>
      <c r="B257" s="499"/>
      <c r="C257" s="215" t="s">
        <v>71</v>
      </c>
      <c r="D257" s="20"/>
      <c r="E257" s="20"/>
      <c r="F257" s="32"/>
      <c r="G257" s="94">
        <f>SUM(G200:G256)</f>
        <v>683</v>
      </c>
      <c r="H257" s="30">
        <f>SUM(H200:H256)</f>
        <v>3469.64</v>
      </c>
      <c r="I257" s="30">
        <f>SUM(I200:I256)</f>
        <v>19</v>
      </c>
      <c r="J257" s="31">
        <f t="array" ref="J257">IF(ISERROR(G257/I257),"",G257/I257)</f>
        <v>35.94736842105263</v>
      </c>
      <c r="K257" s="30">
        <f>SUM(K200:K256)</f>
        <v>32.523809523809526</v>
      </c>
      <c r="L257" s="98"/>
      <c r="M257" s="89">
        <f t="shared" ref="M257:V257" si="47">SUM(M200:M256)</f>
        <v>-13.523809523809526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202">
        <f t="shared" si="47"/>
        <v>0</v>
      </c>
      <c r="W257" s="33">
        <f t="shared" ref="W257:W264" si="48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15"/>
      <c r="AC257" s="91">
        <f>SUM(AC200:AC256)</f>
        <v>334.67</v>
      </c>
      <c r="AD257" s="223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80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218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2">
        <f t="shared" ref="V258:V264" si="51">SUM(X258:AA258)</f>
        <v>0</v>
      </c>
      <c r="W258" s="33" t="str">
        <f t="shared" si="48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315">
        <v>1.18</v>
      </c>
      <c r="AC258" s="238">
        <f t="shared" ref="AC258:AC291" si="52">AB258*G258</f>
        <v>0</v>
      </c>
      <c r="AD258" s="223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80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218">
        <f t="shared" ref="H259:H291" si="53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2">
        <f t="shared" si="51"/>
        <v>0</v>
      </c>
      <c r="W259" s="33" t="str">
        <f t="shared" si="48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315">
        <v>1.18</v>
      </c>
      <c r="AC259" s="238">
        <f t="shared" si="52"/>
        <v>0</v>
      </c>
      <c r="AD259" s="223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80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218">
        <f t="shared" si="53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2">
        <f t="shared" si="51"/>
        <v>0</v>
      </c>
      <c r="W260" s="33" t="str">
        <f t="shared" si="48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315">
        <v>1.18</v>
      </c>
      <c r="AC260" s="238">
        <f t="shared" si="52"/>
        <v>0</v>
      </c>
      <c r="AD260" s="223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80">
        <v>30400014</v>
      </c>
      <c r="B261" s="211" t="s">
        <v>507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218">
        <f t="shared" si="53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2">
        <f t="shared" si="51"/>
        <v>0</v>
      </c>
      <c r="W261" s="33" t="str">
        <f t="shared" si="48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315">
        <v>1.1100000000000001</v>
      </c>
      <c r="AC261" s="238">
        <f t="shared" si="52"/>
        <v>0</v>
      </c>
      <c r="AD261" s="223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80">
        <v>30400013</v>
      </c>
      <c r="B262" s="211" t="s">
        <v>468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218">
        <f t="shared" si="53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2">
        <f t="shared" si="51"/>
        <v>0</v>
      </c>
      <c r="W262" s="33" t="str">
        <f t="shared" si="48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315">
        <v>1.1100000000000001</v>
      </c>
      <c r="AC262" s="238">
        <f t="shared" si="52"/>
        <v>0</v>
      </c>
      <c r="AD262" s="223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80">
        <v>30400016</v>
      </c>
      <c r="B263" s="211" t="s">
        <v>507</v>
      </c>
      <c r="C263" s="16" t="s">
        <v>60</v>
      </c>
      <c r="D263" s="17">
        <v>5.03</v>
      </c>
      <c r="E263" s="17"/>
      <c r="F263" s="6"/>
      <c r="G263" s="93">
        <f>SUM('1:2'!G263)</f>
        <v>0</v>
      </c>
      <c r="H263" s="218">
        <f t="shared" si="53"/>
        <v>0</v>
      </c>
      <c r="I263" s="93">
        <f>SUM('1:2'!I263)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2">
        <f t="shared" si="51"/>
        <v>0</v>
      </c>
      <c r="W263" s="33" t="str">
        <f t="shared" si="48"/>
        <v/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315">
        <v>1.1100000000000001</v>
      </c>
      <c r="AC263" s="238">
        <f t="shared" si="52"/>
        <v>0</v>
      </c>
      <c r="AD263" s="223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80">
        <v>30400017</v>
      </c>
      <c r="B264" s="211" t="s">
        <v>507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218">
        <f t="shared" si="53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2">
        <f t="shared" si="51"/>
        <v>0</v>
      </c>
      <c r="W264" s="33" t="str">
        <f t="shared" si="48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315">
        <v>1.1100000000000001</v>
      </c>
      <c r="AC264" s="238">
        <f t="shared" si="52"/>
        <v>0</v>
      </c>
      <c r="AD264" s="223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80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SUM('1:2'!G265)</f>
        <v>0</v>
      </c>
      <c r="H265" s="218">
        <f t="shared" si="53"/>
        <v>0</v>
      </c>
      <c r="I265" s="93">
        <f>SUM('1:2'!I265)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3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B265" s="315">
        <v>0.84</v>
      </c>
      <c r="AC265" s="238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81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218">
        <f t="shared" si="53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3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B266" s="315">
        <v>1.06</v>
      </c>
      <c r="AC266" s="238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81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218">
        <f t="shared" si="53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3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B267" s="315">
        <v>1.06</v>
      </c>
      <c r="AC267" s="238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81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218">
        <f t="shared" si="53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3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B268" s="315">
        <v>1.06</v>
      </c>
      <c r="AC268" s="238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81">
        <v>30600003</v>
      </c>
      <c r="B269" s="65" t="s">
        <v>162</v>
      </c>
      <c r="C269" s="191" t="s">
        <v>89</v>
      </c>
      <c r="D269" s="17">
        <v>5.03</v>
      </c>
      <c r="E269" s="17"/>
      <c r="F269" s="6"/>
      <c r="G269" s="93">
        <f>SUM('1:2'!G269)</f>
        <v>0</v>
      </c>
      <c r="H269" s="218">
        <f t="shared" si="53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3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B269" s="315">
        <v>1.06</v>
      </c>
      <c r="AC269" s="238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81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218">
        <f t="shared" si="53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2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315">
        <v>1.04</v>
      </c>
      <c r="AC270" s="238">
        <f t="shared" si="52"/>
        <v>0</v>
      </c>
      <c r="AD270" s="223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81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218">
        <f t="shared" si="53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2">
        <f t="shared" si="56"/>
        <v>0</v>
      </c>
      <c r="W271" s="33" t="str">
        <f t="shared" si="57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315">
        <v>1.04</v>
      </c>
      <c r="AC271" s="238">
        <f t="shared" si="52"/>
        <v>0</v>
      </c>
      <c r="AD271" s="223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81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218">
        <f t="shared" si="53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2">
        <f t="shared" si="56"/>
        <v>0</v>
      </c>
      <c r="W272" s="33" t="str">
        <f t="shared" si="57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315">
        <v>1.04</v>
      </c>
      <c r="AC272" s="238">
        <f t="shared" si="52"/>
        <v>0</v>
      </c>
      <c r="AD272" s="223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81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218">
        <f t="shared" si="53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2">
        <f t="shared" si="56"/>
        <v>0</v>
      </c>
      <c r="W273" s="33" t="str">
        <f t="shared" si="57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315">
        <v>1.04</v>
      </c>
      <c r="AC273" s="238">
        <f t="shared" si="52"/>
        <v>0</v>
      </c>
      <c r="AD273" s="223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81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218">
        <f t="shared" si="53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2">
        <f t="shared" si="56"/>
        <v>0</v>
      </c>
      <c r="W274" s="33" t="str">
        <f t="shared" si="57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315">
        <v>1.29</v>
      </c>
      <c r="AC274" s="238">
        <f t="shared" si="52"/>
        <v>0</v>
      </c>
      <c r="AD274" s="223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81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218">
        <f t="shared" si="53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2">
        <f t="shared" si="56"/>
        <v>0</v>
      </c>
      <c r="W275" s="33" t="str">
        <f t="shared" si="57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315">
        <v>1.29</v>
      </c>
      <c r="AC275" s="238">
        <f t="shared" si="52"/>
        <v>0</v>
      </c>
      <c r="AD275" s="223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81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218">
        <f t="shared" si="53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2">
        <f t="shared" si="56"/>
        <v>0</v>
      </c>
      <c r="W276" s="33" t="str">
        <f t="shared" si="57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315">
        <v>1.29</v>
      </c>
      <c r="AC276" s="238">
        <f t="shared" si="52"/>
        <v>0</v>
      </c>
      <c r="AD276" s="223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81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218">
        <f t="shared" si="53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2">
        <f t="shared" si="56"/>
        <v>0</v>
      </c>
      <c r="W277" s="33" t="str">
        <f t="shared" si="57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315">
        <v>1.29</v>
      </c>
      <c r="AC277" s="238">
        <f t="shared" si="52"/>
        <v>0</v>
      </c>
      <c r="AD277" s="223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80">
        <v>30400026</v>
      </c>
      <c r="B278" s="186" t="s">
        <v>393</v>
      </c>
      <c r="C278" s="183" t="s">
        <v>395</v>
      </c>
      <c r="D278" s="17">
        <v>5</v>
      </c>
      <c r="E278" s="17"/>
      <c r="F278" s="6"/>
      <c r="G278" s="93">
        <f>SUM('1:2'!G278)</f>
        <v>0</v>
      </c>
      <c r="H278" s="218">
        <f t="shared" si="53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2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315">
        <v>2.0699999999999998</v>
      </c>
      <c r="AC278" s="238">
        <f t="shared" si="52"/>
        <v>0</v>
      </c>
      <c r="AD278" s="223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80">
        <v>30400028</v>
      </c>
      <c r="B279" s="186" t="s">
        <v>393</v>
      </c>
      <c r="C279" s="183" t="s">
        <v>402</v>
      </c>
      <c r="D279" s="17">
        <v>5</v>
      </c>
      <c r="E279" s="17"/>
      <c r="F279" s="6"/>
      <c r="G279" s="93">
        <f>SUM('1:2'!G279)</f>
        <v>0</v>
      </c>
      <c r="H279" s="218">
        <f t="shared" si="53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54"/>
        <v>0</v>
      </c>
      <c r="N279" s="31">
        <f t="shared" si="55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2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315">
        <v>2.0699999999999998</v>
      </c>
      <c r="AC279" s="238">
        <f t="shared" si="52"/>
        <v>0</v>
      </c>
      <c r="AD279" s="223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80">
        <v>30400027</v>
      </c>
      <c r="B280" s="186" t="s">
        <v>404</v>
      </c>
      <c r="C280" s="183" t="s">
        <v>405</v>
      </c>
      <c r="D280" s="17">
        <v>5</v>
      </c>
      <c r="E280" s="17"/>
      <c r="F280" s="6"/>
      <c r="G280" s="93">
        <f>SUM('1:2'!G280)</f>
        <v>0</v>
      </c>
      <c r="H280" s="218">
        <f t="shared" si="53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2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315">
        <v>2.0699999999999998</v>
      </c>
      <c r="AC280" s="238">
        <f t="shared" si="52"/>
        <v>0</v>
      </c>
      <c r="AD280" s="223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80"/>
      <c r="B281" s="61" t="s">
        <v>342</v>
      </c>
      <c r="C281" s="183" t="s">
        <v>372</v>
      </c>
      <c r="D281" s="17">
        <v>5</v>
      </c>
      <c r="E281" s="17"/>
      <c r="F281" s="6"/>
      <c r="G281" s="93">
        <f>SUM('1:2'!G281)</f>
        <v>0</v>
      </c>
      <c r="H281" s="218">
        <f t="shared" si="53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2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315">
        <v>2.0699999999999998</v>
      </c>
      <c r="AC281" s="238">
        <f t="shared" si="52"/>
        <v>0</v>
      </c>
      <c r="AD281" s="223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80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218">
        <f t="shared" si="53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2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315">
        <v>2.0699999999999998</v>
      </c>
      <c r="AC282" s="238">
        <f t="shared" si="52"/>
        <v>0</v>
      </c>
      <c r="AD282" s="223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80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218">
        <f t="shared" si="53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2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315">
        <v>2.0699999999999998</v>
      </c>
      <c r="AC283" s="238">
        <f t="shared" si="52"/>
        <v>0</v>
      </c>
      <c r="AD283" s="223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80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218">
        <f t="shared" si="53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2">
        <f>SUM(X284:AA284)</f>
        <v>0</v>
      </c>
      <c r="W284" s="33" t="str">
        <f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315">
        <v>0.67</v>
      </c>
      <c r="AC284" s="238">
        <f t="shared" si="52"/>
        <v>0</v>
      </c>
      <c r="AD284" s="223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80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218">
        <f t="shared" si="53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2">
        <f>SUM(X285:AA285)</f>
        <v>0</v>
      </c>
      <c r="W285" s="33" t="str">
        <f>IF(ISERROR(V285/G285),"",V285/G285)</f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315">
        <v>0.67</v>
      </c>
      <c r="AC285" s="238">
        <f t="shared" si="52"/>
        <v>0</v>
      </c>
      <c r="AD285" s="223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80">
        <v>30400004</v>
      </c>
      <c r="B286" s="211" t="s">
        <v>419</v>
      </c>
      <c r="C286" s="183" t="s">
        <v>73</v>
      </c>
      <c r="D286" s="17"/>
      <c r="E286" s="17"/>
      <c r="F286" s="6"/>
      <c r="G286" s="93">
        <f>SUM('1:2'!G286)</f>
        <v>0</v>
      </c>
      <c r="H286" s="218">
        <f t="shared" si="53"/>
        <v>0</v>
      </c>
      <c r="I286" s="93">
        <f>SUM('1:2'!I286)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2"/>
      <c r="W286" s="33"/>
      <c r="X286" s="93"/>
      <c r="Y286" s="93"/>
      <c r="Z286" s="93"/>
      <c r="AA286" s="93"/>
      <c r="AB286" s="315">
        <v>1.73</v>
      </c>
      <c r="AC286" s="238">
        <f t="shared" si="52"/>
        <v>0</v>
      </c>
      <c r="AD286" s="223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80">
        <v>30400003</v>
      </c>
      <c r="B287" s="211" t="s">
        <v>419</v>
      </c>
      <c r="C287" s="183" t="s">
        <v>60</v>
      </c>
      <c r="D287" s="17"/>
      <c r="E287" s="17"/>
      <c r="F287" s="6"/>
      <c r="G287" s="93">
        <f>SUM('1:2'!G287)</f>
        <v>0</v>
      </c>
      <c r="H287" s="218">
        <f t="shared" si="53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2"/>
      <c r="W287" s="33"/>
      <c r="X287" s="93"/>
      <c r="Y287" s="93"/>
      <c r="Z287" s="93"/>
      <c r="AA287" s="93"/>
      <c r="AB287" s="315">
        <v>1.73</v>
      </c>
      <c r="AC287" s="238">
        <f t="shared" si="52"/>
        <v>0</v>
      </c>
      <c r="AD287" s="223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80">
        <v>30400005</v>
      </c>
      <c r="B288" s="211" t="s">
        <v>419</v>
      </c>
      <c r="C288" s="183" t="s">
        <v>422</v>
      </c>
      <c r="D288" s="17"/>
      <c r="E288" s="17"/>
      <c r="F288" s="6"/>
      <c r="G288" s="93">
        <f>SUM('1:2'!G288)</f>
        <v>0</v>
      </c>
      <c r="H288" s="218">
        <f t="shared" si="53"/>
        <v>0</v>
      </c>
      <c r="I288" s="93">
        <f>SUM('1:2'!I288)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2"/>
      <c r="W288" s="33"/>
      <c r="X288" s="93"/>
      <c r="Y288" s="93"/>
      <c r="Z288" s="93"/>
      <c r="AA288" s="93"/>
      <c r="AB288" s="315">
        <v>1.73</v>
      </c>
      <c r="AC288" s="238">
        <f t="shared" si="52"/>
        <v>0</v>
      </c>
      <c r="AD288" s="223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80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218">
        <f t="shared" si="53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2">
        <f>SUM(X289:AA289)</f>
        <v>0</v>
      </c>
      <c r="W289" s="33" t="str">
        <f t="shared" ref="W289:W323" si="58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315">
        <v>1.22</v>
      </c>
      <c r="AC289" s="238">
        <f t="shared" si="52"/>
        <v>0</v>
      </c>
      <c r="AD289" s="223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280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218">
        <f t="shared" si="53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2">
        <f>SUM(X290:AA290)</f>
        <v>0</v>
      </c>
      <c r="W290" s="33" t="str">
        <f t="shared" si="58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315">
        <v>1.22</v>
      </c>
      <c r="AC290" s="238">
        <f t="shared" si="52"/>
        <v>0</v>
      </c>
      <c r="AD290" s="223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280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218">
        <f t="shared" si="53"/>
        <v>0</v>
      </c>
      <c r="I291" s="93">
        <f>SUM('1:2'!I291)</f>
        <v>0</v>
      </c>
      <c r="J291" s="31" t="str">
        <f t="array" ref="J291">IF(ISERROR(G291/I291),"",G291/I291)</f>
        <v/>
      </c>
      <c r="K291" s="218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2">
        <f>SUM(X291:AA291)</f>
        <v>0</v>
      </c>
      <c r="W291" s="33" t="str">
        <f t="shared" si="58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315">
        <v>1.22</v>
      </c>
      <c r="AC291" s="238">
        <f t="shared" si="52"/>
        <v>0</v>
      </c>
      <c r="AD291" s="223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500" t="s">
        <v>92</v>
      </c>
      <c r="B292" s="501"/>
      <c r="C292" s="215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9">SUM(M258:M291)</f>
        <v>0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202">
        <f t="shared" si="59"/>
        <v>0</v>
      </c>
      <c r="W292" s="33" t="str">
        <f t="shared" si="58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15"/>
      <c r="AC292" s="239">
        <f>SUM(AC258:AC291)</f>
        <v>0</v>
      </c>
      <c r="AD292" s="223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280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218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2">
        <f t="shared" ref="V293:V307" si="62">SUM(X293:AA293)</f>
        <v>0</v>
      </c>
      <c r="W293" s="33" t="str">
        <f t="shared" si="58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315">
        <v>0.41</v>
      </c>
      <c r="AC293" s="238">
        <f t="shared" ref="AC293:AC307" si="63">AB293*G293</f>
        <v>0</v>
      </c>
      <c r="AD293" s="223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280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218">
        <f t="shared" ref="H294:H307" si="64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2">
        <f t="shared" si="62"/>
        <v>0</v>
      </c>
      <c r="W294" s="33" t="str">
        <f t="shared" si="58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315">
        <v>0.41</v>
      </c>
      <c r="AC294" s="238">
        <f t="shared" si="63"/>
        <v>0</v>
      </c>
      <c r="AD294" s="223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280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95</v>
      </c>
      <c r="H295" s="218">
        <f t="shared" si="64"/>
        <v>478.8</v>
      </c>
      <c r="I295" s="93">
        <f>SUM('1:2'!I295)</f>
        <v>3</v>
      </c>
      <c r="J295" s="31">
        <f t="array" ref="J295">IF(ISERROR(G295/I295),"",G295/I295)</f>
        <v>31.666666666666668</v>
      </c>
      <c r="K295" s="35">
        <f t="array" ref="K295">IF(ISERROR(G295/L295),"",G295/L295)</f>
        <v>4.75</v>
      </c>
      <c r="L295" s="87">
        <v>20</v>
      </c>
      <c r="M295" s="36">
        <f t="shared" si="60"/>
        <v>-1.75</v>
      </c>
      <c r="N295" s="31">
        <f t="shared" si="61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2">
        <f t="shared" si="62"/>
        <v>0</v>
      </c>
      <c r="W295" s="33">
        <f t="shared" si="58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315">
        <v>0.52</v>
      </c>
      <c r="AC295" s="238">
        <f t="shared" si="63"/>
        <v>49.4</v>
      </c>
      <c r="AD295" s="223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280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218">
        <f t="shared" si="64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2">
        <f t="shared" si="62"/>
        <v>0</v>
      </c>
      <c r="W296" s="33" t="str">
        <f t="shared" si="58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315">
        <v>0.59</v>
      </c>
      <c r="AC296" s="238">
        <f t="shared" si="63"/>
        <v>0</v>
      </c>
      <c r="AD296" s="223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9">
        <v>30100054</v>
      </c>
      <c r="B297" s="63" t="s">
        <v>95</v>
      </c>
      <c r="C297" s="219" t="s">
        <v>72</v>
      </c>
      <c r="D297" s="17">
        <v>5.03</v>
      </c>
      <c r="E297" s="17"/>
      <c r="F297" s="6"/>
      <c r="G297" s="93">
        <f>SUM('1:2'!G297)</f>
        <v>0</v>
      </c>
      <c r="H297" s="218">
        <f t="shared" si="64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2">
        <f t="shared" si="62"/>
        <v>0</v>
      </c>
      <c r="W297" s="33" t="str">
        <f t="shared" si="58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315">
        <v>0.59</v>
      </c>
      <c r="AC297" s="238">
        <f t="shared" si="63"/>
        <v>0</v>
      </c>
      <c r="AD297" s="223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218">
        <f t="shared" si="64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2">
        <f t="shared" si="62"/>
        <v>0</v>
      </c>
      <c r="W298" s="33" t="str">
        <f t="shared" si="58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315">
        <v>0.59</v>
      </c>
      <c r="AC298" s="238">
        <f t="shared" si="63"/>
        <v>0</v>
      </c>
      <c r="AD298" s="223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80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218">
        <f t="shared" si="64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2">
        <f t="shared" si="62"/>
        <v>0</v>
      </c>
      <c r="W299" s="33" t="str">
        <f t="shared" si="58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315">
        <v>0.59</v>
      </c>
      <c r="AC299" s="238">
        <f t="shared" si="63"/>
        <v>0</v>
      </c>
      <c r="AD299" s="223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80"/>
      <c r="B300" s="63" t="s">
        <v>95</v>
      </c>
      <c r="C300" s="219" t="s">
        <v>96</v>
      </c>
      <c r="D300" s="17">
        <v>5.03</v>
      </c>
      <c r="E300" s="17"/>
      <c r="F300" s="6"/>
      <c r="G300" s="93">
        <f>SUM('1:2'!G300)</f>
        <v>0</v>
      </c>
      <c r="H300" s="218">
        <f t="shared" si="64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2">
        <f t="shared" si="62"/>
        <v>0</v>
      </c>
      <c r="W300" s="33" t="str">
        <f t="shared" si="58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315">
        <v>0.59</v>
      </c>
      <c r="AC300" s="238">
        <f t="shared" si="63"/>
        <v>0</v>
      </c>
      <c r="AD300" s="223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80">
        <v>30101067</v>
      </c>
      <c r="B301" s="63" t="s">
        <v>97</v>
      </c>
      <c r="C301" s="219" t="s">
        <v>82</v>
      </c>
      <c r="D301" s="17">
        <v>5.03</v>
      </c>
      <c r="E301" s="17"/>
      <c r="F301" s="6"/>
      <c r="G301" s="93">
        <f>SUM('1:2'!G301)</f>
        <v>0</v>
      </c>
      <c r="H301" s="218">
        <f t="shared" si="64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2">
        <f t="shared" si="62"/>
        <v>0</v>
      </c>
      <c r="W301" s="33" t="str">
        <f t="shared" si="58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315"/>
      <c r="AC301" s="238">
        <f t="shared" si="63"/>
        <v>0</v>
      </c>
      <c r="AD301" s="223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80">
        <v>30101068</v>
      </c>
      <c r="B302" s="63" t="s">
        <v>97</v>
      </c>
      <c r="C302" s="219" t="s">
        <v>72</v>
      </c>
      <c r="D302" s="17">
        <v>5.03</v>
      </c>
      <c r="E302" s="17"/>
      <c r="F302" s="6"/>
      <c r="G302" s="93">
        <f>SUM('1:2'!G302)</f>
        <v>0</v>
      </c>
      <c r="H302" s="218">
        <f t="shared" si="64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2">
        <f t="shared" si="62"/>
        <v>0</v>
      </c>
      <c r="W302" s="33" t="str">
        <f t="shared" si="58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315">
        <v>0.59</v>
      </c>
      <c r="AC302" s="238">
        <f t="shared" si="63"/>
        <v>0</v>
      </c>
      <c r="AD302" s="223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80">
        <v>30101069</v>
      </c>
      <c r="B303" s="63" t="s">
        <v>97</v>
      </c>
      <c r="C303" s="219" t="s">
        <v>60</v>
      </c>
      <c r="D303" s="17">
        <v>5.03</v>
      </c>
      <c r="E303" s="17"/>
      <c r="F303" s="6"/>
      <c r="G303" s="93">
        <f>SUM('1:2'!G303)</f>
        <v>0</v>
      </c>
      <c r="H303" s="218">
        <f t="shared" si="64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2">
        <f t="shared" si="62"/>
        <v>0</v>
      </c>
      <c r="W303" s="33" t="str">
        <f t="shared" si="58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315"/>
      <c r="AC303" s="238">
        <f t="shared" si="63"/>
        <v>0</v>
      </c>
      <c r="AD303" s="223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80">
        <v>30101070</v>
      </c>
      <c r="B304" s="63" t="s">
        <v>97</v>
      </c>
      <c r="C304" s="219" t="s">
        <v>96</v>
      </c>
      <c r="D304" s="17">
        <v>5.03</v>
      </c>
      <c r="E304" s="17"/>
      <c r="F304" s="6"/>
      <c r="G304" s="93">
        <f>SUM('1:2'!G304)</f>
        <v>0</v>
      </c>
      <c r="H304" s="218">
        <f t="shared" si="64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2">
        <f t="shared" si="62"/>
        <v>0</v>
      </c>
      <c r="W304" s="33" t="str">
        <f t="shared" si="58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315"/>
      <c r="AC304" s="238">
        <f t="shared" si="63"/>
        <v>0</v>
      </c>
      <c r="AD304" s="223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80">
        <v>30101071</v>
      </c>
      <c r="B305" s="63" t="s">
        <v>97</v>
      </c>
      <c r="C305" s="219" t="s">
        <v>73</v>
      </c>
      <c r="D305" s="17">
        <v>5.03</v>
      </c>
      <c r="E305" s="17"/>
      <c r="F305" s="6"/>
      <c r="G305" s="93">
        <f>SUM('1:2'!G305)</f>
        <v>0</v>
      </c>
      <c r="H305" s="218">
        <f t="shared" si="64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2">
        <f t="shared" si="62"/>
        <v>0</v>
      </c>
      <c r="W305" s="33" t="str">
        <f t="shared" si="58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315"/>
      <c r="AC305" s="238">
        <f t="shared" si="63"/>
        <v>0</v>
      </c>
      <c r="AD305" s="223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6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0</v>
      </c>
      <c r="H306" s="218">
        <f t="shared" si="64"/>
        <v>0</v>
      </c>
      <c r="I306" s="93">
        <f>SUM('1:2'!I306)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60"/>
        <v>0</v>
      </c>
      <c r="N306" s="31">
        <f t="shared" si="61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2">
        <f t="shared" si="62"/>
        <v>0</v>
      </c>
      <c r="W306" s="33" t="str">
        <f t="shared" si="58"/>
        <v/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315">
        <v>0.43</v>
      </c>
      <c r="AC306" s="238">
        <f t="shared" si="63"/>
        <v>0</v>
      </c>
      <c r="AD306" s="223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6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0</v>
      </c>
      <c r="H307" s="218">
        <f t="shared" si="64"/>
        <v>0</v>
      </c>
      <c r="I307" s="93">
        <f>SUM('1:2'!I307)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60"/>
        <v>0</v>
      </c>
      <c r="N307" s="31">
        <f t="shared" si="61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2">
        <f t="shared" si="62"/>
        <v>0</v>
      </c>
      <c r="W307" s="33" t="str">
        <f t="shared" si="58"/>
        <v/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315">
        <v>0.43</v>
      </c>
      <c r="AC307" s="238">
        <f t="shared" si="63"/>
        <v>0</v>
      </c>
      <c r="AD307" s="223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500" t="s">
        <v>99</v>
      </c>
      <c r="B308" s="501"/>
      <c r="C308" s="215" t="s">
        <v>71</v>
      </c>
      <c r="D308" s="20"/>
      <c r="E308" s="20"/>
      <c r="F308" s="32"/>
      <c r="G308" s="99">
        <f>SUM(G293:G307)</f>
        <v>95</v>
      </c>
      <c r="H308" s="30">
        <f>SUM(H293:H307)</f>
        <v>478.8</v>
      </c>
      <c r="I308" s="30">
        <f>SUM(I293:I307)</f>
        <v>3</v>
      </c>
      <c r="J308" s="31">
        <f t="array" ref="J308">IF(ISERROR(G308/I308),"",G308/I308)</f>
        <v>31.666666666666668</v>
      </c>
      <c r="K308" s="30">
        <f>SUM(K293:K307)</f>
        <v>4.75</v>
      </c>
      <c r="L308" s="30"/>
      <c r="M308" s="89">
        <f t="shared" ref="M308:V308" si="65">SUM(M293:M307)</f>
        <v>-1.75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204">
        <f t="shared" si="65"/>
        <v>0</v>
      </c>
      <c r="W308" s="33">
        <f t="shared" si="58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15"/>
      <c r="AC308" s="239">
        <f>SUM(AC293:AC307)</f>
        <v>49.4</v>
      </c>
      <c r="AD308" s="223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6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218">
        <f t="shared" ref="H309:H318" si="66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2">
        <f t="shared" ref="V309:V318" si="69">SUM(X309:AA309)</f>
        <v>0</v>
      </c>
      <c r="W309" s="33" t="str">
        <f t="shared" si="58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315">
        <v>0.48</v>
      </c>
      <c r="AC309" s="238">
        <f t="shared" ref="AC309:AC318" si="70">AB309*G309</f>
        <v>0</v>
      </c>
      <c r="AD309" s="223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6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218">
        <f t="shared" si="66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2">
        <f t="shared" si="69"/>
        <v>0</v>
      </c>
      <c r="W310" s="33" t="str">
        <f t="shared" si="58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315">
        <v>0.48</v>
      </c>
      <c r="AC310" s="238">
        <f t="shared" si="70"/>
        <v>0</v>
      </c>
      <c r="AD310" s="223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6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218">
        <f t="shared" si="66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2">
        <f t="shared" si="69"/>
        <v>0</v>
      </c>
      <c r="W311" s="33" t="str">
        <f t="shared" si="58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315">
        <v>0.48</v>
      </c>
      <c r="AC311" s="238">
        <f t="shared" si="70"/>
        <v>0</v>
      </c>
      <c r="AD311" s="223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6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218">
        <f t="shared" si="66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2">
        <f t="shared" si="69"/>
        <v>0</v>
      </c>
      <c r="W312" s="33" t="str">
        <f t="shared" si="58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315">
        <v>0.48</v>
      </c>
      <c r="AC312" s="238">
        <f t="shared" si="70"/>
        <v>0</v>
      </c>
      <c r="AD312" s="223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6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218">
        <f t="shared" si="66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2">
        <f t="shared" si="69"/>
        <v>0</v>
      </c>
      <c r="W313" s="33" t="str">
        <f t="shared" si="58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315">
        <v>0.48</v>
      </c>
      <c r="AC313" s="238">
        <f t="shared" si="70"/>
        <v>0</v>
      </c>
      <c r="AD313" s="223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6">
        <v>30400019</v>
      </c>
      <c r="B314" s="188" t="s">
        <v>437</v>
      </c>
      <c r="C314" s="183" t="s">
        <v>439</v>
      </c>
      <c r="D314" s="17">
        <v>5.03</v>
      </c>
      <c r="E314" s="17"/>
      <c r="F314" s="6"/>
      <c r="G314" s="93">
        <f>SUM('1:2'!G314)</f>
        <v>0</v>
      </c>
      <c r="H314" s="329">
        <f t="shared" si="66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2"/>
      <c r="W314" s="33"/>
      <c r="X314" s="93"/>
      <c r="Y314" s="93"/>
      <c r="Z314" s="93"/>
      <c r="AA314" s="93"/>
      <c r="AB314" s="318">
        <v>0.56000000000000005</v>
      </c>
      <c r="AC314" s="238">
        <f t="shared" si="70"/>
        <v>0</v>
      </c>
      <c r="AD314" s="23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6">
        <v>30400020</v>
      </c>
      <c r="B315" s="188" t="s">
        <v>436</v>
      </c>
      <c r="C315" s="183" t="s">
        <v>510</v>
      </c>
      <c r="D315" s="17">
        <v>5.03</v>
      </c>
      <c r="E315" s="17"/>
      <c r="F315" s="6"/>
      <c r="G315" s="93">
        <f>SUM('1:2'!G315)</f>
        <v>0</v>
      </c>
      <c r="H315" s="329">
        <f t="shared" si="66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2"/>
      <c r="W315" s="33"/>
      <c r="X315" s="93"/>
      <c r="Y315" s="93"/>
      <c r="Z315" s="93"/>
      <c r="AA315" s="93"/>
      <c r="AB315" s="339">
        <v>0.56000000000000005</v>
      </c>
      <c r="AC315" s="238">
        <f t="shared" si="70"/>
        <v>0</v>
      </c>
      <c r="AD315" s="330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6">
        <v>30400021</v>
      </c>
      <c r="B316" s="188" t="s">
        <v>436</v>
      </c>
      <c r="C316" s="183" t="s">
        <v>511</v>
      </c>
      <c r="D316" s="17">
        <v>5.03</v>
      </c>
      <c r="E316" s="17"/>
      <c r="F316" s="6"/>
      <c r="G316" s="93">
        <f>SUM('1:2'!G316)</f>
        <v>0</v>
      </c>
      <c r="H316" s="331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2"/>
      <c r="W316" s="33"/>
      <c r="X316" s="93"/>
      <c r="Y316" s="93"/>
      <c r="Z316" s="93"/>
      <c r="AA316" s="93"/>
      <c r="AB316" s="339">
        <v>0.56000000000000005</v>
      </c>
      <c r="AC316" s="238">
        <f t="shared" si="70"/>
        <v>0</v>
      </c>
      <c r="AD316" s="33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6">
        <v>30400018</v>
      </c>
      <c r="B317" s="188" t="s">
        <v>436</v>
      </c>
      <c r="C317" s="16" t="s">
        <v>55</v>
      </c>
      <c r="D317" s="17">
        <v>5.03</v>
      </c>
      <c r="E317" s="17"/>
      <c r="F317" s="6"/>
      <c r="G317" s="93">
        <f>SUM('1:2'!G317)</f>
        <v>0</v>
      </c>
      <c r="H317" s="356">
        <f t="shared" si="66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2"/>
      <c r="W317" s="33"/>
      <c r="X317" s="93"/>
      <c r="Y317" s="93"/>
      <c r="Z317" s="93"/>
      <c r="AA317" s="93"/>
      <c r="AB317" s="371">
        <v>0.56000000000000005</v>
      </c>
      <c r="AC317" s="238">
        <f t="shared" si="70"/>
        <v>0</v>
      </c>
      <c r="AD317" s="35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6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218">
        <f t="shared" si="66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2">
        <f t="shared" si="69"/>
        <v>0</v>
      </c>
      <c r="W318" s="33" t="str">
        <f t="shared" si="58"/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315">
        <v>0.48</v>
      </c>
      <c r="AC318" s="238">
        <f t="shared" si="70"/>
        <v>0</v>
      </c>
      <c r="AD318" s="223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500" t="s">
        <v>102</v>
      </c>
      <c r="B319" s="501"/>
      <c r="C319" s="215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2">
        <f>SUM(V309:V318)</f>
        <v>0</v>
      </c>
      <c r="W319" s="33" t="str">
        <f t="shared" si="58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15"/>
      <c r="AC319" s="239">
        <f>SUM(AC309:AC318)</f>
        <v>0</v>
      </c>
      <c r="AD319" s="223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9">
        <v>30700013</v>
      </c>
      <c r="B320" s="64" t="s">
        <v>103</v>
      </c>
      <c r="C320" s="214"/>
      <c r="D320" s="17">
        <v>3.65</v>
      </c>
      <c r="E320" s="17"/>
      <c r="F320" s="53"/>
      <c r="G320" s="93">
        <f>SUM('1:2'!G320)</f>
        <v>0</v>
      </c>
      <c r="H320" s="218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218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2">
        <f>SUM(X320:AA320)</f>
        <v>0</v>
      </c>
      <c r="W320" s="33" t="str">
        <f t="shared" si="58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315">
        <v>2.0699999999999998</v>
      </c>
      <c r="AC320" s="238">
        <f t="shared" ref="AC320:AC333" si="71">AB320*G320</f>
        <v>0</v>
      </c>
      <c r="AD320" s="223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9">
        <v>30700014</v>
      </c>
      <c r="B321" s="64" t="s">
        <v>0</v>
      </c>
      <c r="C321" s="214"/>
      <c r="D321" s="17">
        <v>6.58</v>
      </c>
      <c r="E321" s="17"/>
      <c r="F321" s="6"/>
      <c r="G321" s="93">
        <f>SUM('1:2'!G321)</f>
        <v>0</v>
      </c>
      <c r="H321" s="218">
        <f t="shared" ref="H321:H329" si="72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2">
        <f>SUM(X321:AA321)</f>
        <v>0</v>
      </c>
      <c r="W321" s="33" t="str">
        <f t="shared" si="58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315">
        <v>2.0699999999999998</v>
      </c>
      <c r="AC321" s="238">
        <f t="shared" si="71"/>
        <v>0</v>
      </c>
      <c r="AD321" s="223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9">
        <v>30700016</v>
      </c>
      <c r="B322" s="64" t="s">
        <v>1</v>
      </c>
      <c r="C322" s="214"/>
      <c r="D322" s="17">
        <v>7.8</v>
      </c>
      <c r="E322" s="17"/>
      <c r="F322" s="6"/>
      <c r="G322" s="93">
        <f>SUM('1:2'!G322)</f>
        <v>0</v>
      </c>
      <c r="H322" s="218">
        <f t="shared" si="72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2">
        <f>SUM(X322:AA322)</f>
        <v>0</v>
      </c>
      <c r="W322" s="33" t="str">
        <f t="shared" si="58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315">
        <v>2.25</v>
      </c>
      <c r="AC322" s="238">
        <f t="shared" si="71"/>
        <v>0</v>
      </c>
      <c r="AD322" s="223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9">
        <v>30700017</v>
      </c>
      <c r="B323" s="64" t="s">
        <v>2</v>
      </c>
      <c r="C323" s="214"/>
      <c r="D323" s="17">
        <v>4.4000000000000004</v>
      </c>
      <c r="E323" s="17"/>
      <c r="F323" s="6"/>
      <c r="G323" s="93">
        <f>SUM('1:2'!G323)</f>
        <v>0</v>
      </c>
      <c r="H323" s="218">
        <f t="shared" si="72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2">
        <f>SUM(X323:AA323)</f>
        <v>0</v>
      </c>
      <c r="W323" s="33" t="str">
        <f t="shared" si="58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315">
        <v>1.79</v>
      </c>
      <c r="AC323" s="238">
        <f t="shared" si="71"/>
        <v>0</v>
      </c>
      <c r="AD323" s="22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9">
        <v>30700001</v>
      </c>
      <c r="B324" s="187" t="s">
        <v>359</v>
      </c>
      <c r="C324" s="214"/>
      <c r="D324" s="17"/>
      <c r="E324" s="17"/>
      <c r="F324" s="6"/>
      <c r="G324" s="93">
        <f>SUM('1:2'!G324)</f>
        <v>0</v>
      </c>
      <c r="H324" s="256">
        <f t="shared" si="72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2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315">
        <v>1.92</v>
      </c>
      <c r="AC324" s="238">
        <f t="shared" si="71"/>
        <v>0</v>
      </c>
      <c r="AD324" s="223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82"/>
      <c r="B325" s="66" t="s">
        <v>104</v>
      </c>
      <c r="C325" s="214" t="s">
        <v>53</v>
      </c>
      <c r="D325" s="17">
        <v>6.04</v>
      </c>
      <c r="E325" s="17"/>
      <c r="F325" s="6"/>
      <c r="G325" s="93">
        <f>SUM('1:2'!G325)</f>
        <v>0</v>
      </c>
      <c r="H325" s="256">
        <f t="shared" si="72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2">
        <f>SUM(X325:AA325)</f>
        <v>0</v>
      </c>
      <c r="W325" s="33" t="str">
        <f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315">
        <v>1.73</v>
      </c>
      <c r="AC325" s="238">
        <f t="shared" si="71"/>
        <v>0</v>
      </c>
      <c r="AD325" s="223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82">
        <v>30700019</v>
      </c>
      <c r="B326" s="66" t="s">
        <v>104</v>
      </c>
      <c r="C326" s="214" t="s">
        <v>60</v>
      </c>
      <c r="D326" s="17">
        <v>6.04</v>
      </c>
      <c r="E326" s="17"/>
      <c r="F326" s="6"/>
      <c r="G326" s="93">
        <f>SUM('1:2'!G326)</f>
        <v>0</v>
      </c>
      <c r="H326" s="256">
        <f t="shared" si="72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2">
        <f>SUM(X326:AA326)</f>
        <v>0</v>
      </c>
      <c r="W326" s="33" t="str">
        <f>IF(ISERROR(V326/G326),"",V326/G326)</f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315">
        <v>1.73</v>
      </c>
      <c r="AC326" s="238">
        <f t="shared" si="71"/>
        <v>0</v>
      </c>
      <c r="AD326" s="223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65">
        <v>30601015</v>
      </c>
      <c r="B327" s="248" t="s">
        <v>441</v>
      </c>
      <c r="C327" s="247" t="s">
        <v>53</v>
      </c>
      <c r="D327" s="17">
        <v>6</v>
      </c>
      <c r="E327" s="17"/>
      <c r="F327" s="6"/>
      <c r="G327" s="93">
        <f>SUM('1:2'!G327)</f>
        <v>0</v>
      </c>
      <c r="H327" s="256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2"/>
      <c r="W327" s="33"/>
      <c r="X327" s="93"/>
      <c r="Y327" s="93"/>
      <c r="Z327" s="93"/>
      <c r="AA327" s="93"/>
      <c r="AB327" s="315">
        <v>1.73</v>
      </c>
      <c r="AC327" s="238">
        <f t="shared" si="71"/>
        <v>0</v>
      </c>
      <c r="AD327" s="2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65">
        <v>30101016</v>
      </c>
      <c r="B328" s="248" t="s">
        <v>440</v>
      </c>
      <c r="C328" s="249" t="s">
        <v>442</v>
      </c>
      <c r="D328" s="17">
        <v>6</v>
      </c>
      <c r="E328" s="17"/>
      <c r="F328" s="6"/>
      <c r="G328" s="93">
        <f>SUM('1:2'!G328)</f>
        <v>0</v>
      </c>
      <c r="H328" s="256">
        <f t="shared" si="72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2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315">
        <v>1.73</v>
      </c>
      <c r="AC328" s="238">
        <f t="shared" si="71"/>
        <v>0</v>
      </c>
      <c r="AD328" s="223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6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2"/>
      <c r="W329" s="33"/>
      <c r="X329" s="93"/>
      <c r="Y329" s="93"/>
      <c r="Z329" s="93"/>
      <c r="AA329" s="93"/>
      <c r="AB329" s="315"/>
      <c r="AC329" s="238"/>
      <c r="AD329" s="255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226">
        <f>D330*G330</f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2">
        <f>SUM(X330:AA330)</f>
        <v>0</v>
      </c>
      <c r="W330" s="33" t="str">
        <f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315">
        <v>1.27</v>
      </c>
      <c r="AC330" s="238">
        <f t="shared" si="71"/>
        <v>0</v>
      </c>
      <c r="AD330" s="223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9">
        <v>30700015</v>
      </c>
      <c r="B331" s="254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226">
        <f>D331*G331</f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2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315"/>
      <c r="AC331" s="238">
        <f t="shared" si="71"/>
        <v>0</v>
      </c>
      <c r="AD331" s="223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9">
        <v>30700012</v>
      </c>
      <c r="B332" s="254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226">
        <f>D332*G332</f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2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315"/>
      <c r="AC332" s="238">
        <f t="shared" si="71"/>
        <v>0</v>
      </c>
      <c r="AD332" s="223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80"/>
      <c r="B333" s="195" t="s">
        <v>435</v>
      </c>
      <c r="C333" s="16"/>
      <c r="D333" s="17">
        <v>4.5</v>
      </c>
      <c r="E333" s="17"/>
      <c r="F333" s="6"/>
      <c r="G333" s="93">
        <f>SUM('1:2'!G333)</f>
        <v>0</v>
      </c>
      <c r="H333" s="226">
        <f>D333*G333</f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2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315"/>
      <c r="AC333" s="238">
        <f t="shared" si="71"/>
        <v>0</v>
      </c>
      <c r="AD333" s="223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500" t="s">
        <v>106</v>
      </c>
      <c r="B334" s="501"/>
      <c r="C334" s="215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73">SUM(M320:M330)</f>
        <v>0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202">
        <f t="shared" si="73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15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511" t="s">
        <v>108</v>
      </c>
      <c r="B335" s="512"/>
      <c r="C335" s="512"/>
      <c r="D335" s="512"/>
      <c r="E335" s="512"/>
      <c r="F335" s="513"/>
      <c r="G335" s="189">
        <f>SUM(G199,G257,G292,G308,G319,G334)</f>
        <v>1738</v>
      </c>
      <c r="H335" s="189">
        <f>SUM(H199,H257,H292,H308,H319,H334)</f>
        <v>8781.2899999999991</v>
      </c>
      <c r="I335" s="189">
        <f>SUM(I199,I257,I292,I308,I319,I334)</f>
        <v>80</v>
      </c>
      <c r="J335" s="52">
        <f t="array" ref="J335">IF(ISERROR(G335/I335),"",G335/I335)</f>
        <v>21.725000000000001</v>
      </c>
      <c r="K335" s="189">
        <f>SUM(K199,K257,K292,K308,K319,K334)</f>
        <v>86.339598997493738</v>
      </c>
      <c r="L335" s="52">
        <f>IF(ISERROR(G335/K335),"",G335/K335)</f>
        <v>20.129813204836065</v>
      </c>
      <c r="M335" s="189">
        <f t="shared" ref="M335:AA335" si="74">SUM(M199,M257,M292,M308,M319,M334)</f>
        <v>-6.3395989974937343</v>
      </c>
      <c r="N335" s="189">
        <f t="shared" si="74"/>
        <v>0</v>
      </c>
      <c r="O335" s="189">
        <f t="shared" si="74"/>
        <v>0</v>
      </c>
      <c r="P335" s="189">
        <f t="shared" si="74"/>
        <v>0</v>
      </c>
      <c r="Q335" s="189">
        <f t="shared" si="74"/>
        <v>0</v>
      </c>
      <c r="R335" s="189">
        <f t="shared" si="74"/>
        <v>0</v>
      </c>
      <c r="S335" s="189">
        <f t="shared" si="74"/>
        <v>0</v>
      </c>
      <c r="T335" s="189">
        <f t="shared" si="74"/>
        <v>0</v>
      </c>
      <c r="U335" s="189">
        <f t="shared" si="74"/>
        <v>0</v>
      </c>
      <c r="V335" s="189">
        <f t="shared" si="74"/>
        <v>0</v>
      </c>
      <c r="W335" s="189">
        <f t="shared" si="74"/>
        <v>0</v>
      </c>
      <c r="X335" s="189">
        <f t="shared" si="74"/>
        <v>0</v>
      </c>
      <c r="Y335" s="189">
        <f t="shared" si="74"/>
        <v>0</v>
      </c>
      <c r="Z335" s="189">
        <f t="shared" si="74"/>
        <v>0</v>
      </c>
      <c r="AA335" s="189">
        <f t="shared" si="74"/>
        <v>0</v>
      </c>
      <c r="AB335" s="315"/>
      <c r="AC335" s="240">
        <f>SUM(AC199,AC257,AC292,AC308,AC319,AC334)</f>
        <v>895.42</v>
      </c>
      <c r="AD335" s="223"/>
      <c r="AE335" s="77"/>
      <c r="AF335" s="77"/>
      <c r="AG335" s="77"/>
      <c r="AH335" s="77"/>
      <c r="AI335" s="57"/>
      <c r="AJ335" s="57"/>
      <c r="AK335" s="57"/>
      <c r="AL335" s="528"/>
      <c r="AM335" s="528"/>
      <c r="AN335" s="528"/>
      <c r="AO335" s="528"/>
      <c r="AP335" s="528"/>
      <c r="AQ335" s="528"/>
      <c r="AR335" s="528"/>
      <c r="AS335" s="528"/>
      <c r="AT335" s="528"/>
      <c r="AU335" s="528"/>
      <c r="AV335" s="528"/>
      <c r="AW335" s="528"/>
      <c r="AX335" s="528"/>
      <c r="AY335" s="528"/>
      <c r="AZ335" s="528"/>
      <c r="BA335" s="528"/>
    </row>
    <row r="336" spans="1:53" ht="13.5" hidden="1" customHeight="1">
      <c r="A336" s="565" t="s">
        <v>109</v>
      </c>
      <c r="B336" s="217" t="s">
        <v>110</v>
      </c>
      <c r="C336" s="514" t="s">
        <v>111</v>
      </c>
      <c r="D336" s="514"/>
      <c r="E336" s="493" t="s">
        <v>112</v>
      </c>
      <c r="F336" s="493"/>
      <c r="G336" s="504" t="s">
        <v>113</v>
      </c>
      <c r="H336" s="504"/>
      <c r="I336" s="493" t="s">
        <v>114</v>
      </c>
      <c r="J336" s="493"/>
      <c r="K336" s="493" t="s">
        <v>36</v>
      </c>
      <c r="L336" s="493"/>
      <c r="M336" s="493" t="s">
        <v>115</v>
      </c>
      <c r="N336" s="493"/>
      <c r="O336" s="493" t="s">
        <v>116</v>
      </c>
      <c r="P336" s="504" t="s">
        <v>117</v>
      </c>
      <c r="Q336" s="504"/>
      <c r="R336" s="504" t="s">
        <v>36</v>
      </c>
      <c r="S336" s="504"/>
      <c r="T336" s="504" t="s">
        <v>118</v>
      </c>
      <c r="U336" s="504"/>
      <c r="V336" s="504" t="s">
        <v>119</v>
      </c>
      <c r="W336" s="504"/>
      <c r="X336" s="504" t="s">
        <v>36</v>
      </c>
      <c r="Y336" s="504"/>
      <c r="Z336" s="504" t="s">
        <v>118</v>
      </c>
      <c r="AA336" s="504"/>
      <c r="AB336" s="325"/>
      <c r="AC336" s="26"/>
      <c r="AD336" s="12"/>
      <c r="AE336" s="3"/>
      <c r="AF336" s="3"/>
      <c r="AG336" s="3"/>
      <c r="AH336" s="22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566"/>
      <c r="B337" s="217" t="s">
        <v>120</v>
      </c>
      <c r="C337" s="515">
        <f>SUM('1:2'!C337)</f>
        <v>2</v>
      </c>
      <c r="D337" s="516"/>
      <c r="E337" s="517">
        <f>D337*11</f>
        <v>0</v>
      </c>
      <c r="F337" s="517"/>
      <c r="G337" s="515">
        <f>SUM('1:2'!G337)</f>
        <v>2</v>
      </c>
      <c r="H337" s="516"/>
      <c r="I337" s="493">
        <f>G337*11</f>
        <v>22</v>
      </c>
      <c r="J337" s="493"/>
      <c r="K337" s="493">
        <f>E337-I337</f>
        <v>-22</v>
      </c>
      <c r="L337" s="493"/>
      <c r="M337" s="518" t="str">
        <f>IF(ISERROR(K337/E337),"",K337/E337)</f>
        <v/>
      </c>
      <c r="N337" s="518"/>
      <c r="O337" s="493"/>
      <c r="P337" s="504" t="s">
        <v>70</v>
      </c>
      <c r="Q337" s="504"/>
      <c r="R337" s="519">
        <f>SUM(O199:U199)</f>
        <v>0</v>
      </c>
      <c r="S337" s="519"/>
      <c r="T337" s="520" t="str">
        <f t="array" ref="T337">IF(ISERROR(R337/R344),"",R337/R344)</f>
        <v/>
      </c>
      <c r="U337" s="520"/>
      <c r="V337" s="504" t="s">
        <v>41</v>
      </c>
      <c r="W337" s="504"/>
      <c r="X337" s="529">
        <f>SUM(P198,P256,P291,P307,P318,P333)</f>
        <v>0</v>
      </c>
      <c r="Y337" s="530"/>
      <c r="Z337" s="520" t="str">
        <f t="array" ref="Z337">IF(ISERROR(X337/X344),"",X337/X344)</f>
        <v/>
      </c>
      <c r="AA337" s="520"/>
      <c r="AB337" s="325"/>
      <c r="AC337" s="26"/>
      <c r="AD337" s="22"/>
      <c r="AE337" s="3"/>
      <c r="AF337" s="3"/>
      <c r="AG337" s="3"/>
      <c r="AH337" s="223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566"/>
      <c r="B338" s="217" t="s">
        <v>121</v>
      </c>
      <c r="C338" s="515">
        <f>SUM('1:2'!C338)</f>
        <v>0</v>
      </c>
      <c r="D338" s="516"/>
      <c r="E338" s="517">
        <f>D338*11</f>
        <v>0</v>
      </c>
      <c r="F338" s="517"/>
      <c r="G338" s="515">
        <f>SUM('1:2'!G338)</f>
        <v>0</v>
      </c>
      <c r="H338" s="516"/>
      <c r="I338" s="493">
        <f>G338*11</f>
        <v>0</v>
      </c>
      <c r="J338" s="493"/>
      <c r="K338" s="493">
        <f>E338-I338</f>
        <v>0</v>
      </c>
      <c r="L338" s="493"/>
      <c r="M338" s="518" t="str">
        <f>IF(ISERROR(K338/E338),"",K338/E338)</f>
        <v/>
      </c>
      <c r="N338" s="518"/>
      <c r="O338" s="493"/>
      <c r="P338" s="504" t="s">
        <v>86</v>
      </c>
      <c r="Q338" s="504"/>
      <c r="R338" s="519">
        <f>SUM(O257:U257)</f>
        <v>0</v>
      </c>
      <c r="S338" s="519"/>
      <c r="T338" s="520" t="str">
        <f>IF(ISERROR(R338/R344),"",R338/R344)</f>
        <v/>
      </c>
      <c r="U338" s="520"/>
      <c r="V338" s="504" t="s">
        <v>42</v>
      </c>
      <c r="W338" s="504"/>
      <c r="X338" s="529">
        <f>SUM(P199,P257,P292,P308,P319,P334)</f>
        <v>0</v>
      </c>
      <c r="Y338" s="530"/>
      <c r="Z338" s="520" t="str">
        <f>IF(ISERROR(X338/X344),"",X338/X344)</f>
        <v/>
      </c>
      <c r="AA338" s="520"/>
      <c r="AB338" s="325"/>
      <c r="AC338" s="26"/>
      <c r="AD338" s="22"/>
      <c r="AE338" s="3"/>
      <c r="AF338" s="3"/>
      <c r="AG338" s="3"/>
      <c r="AH338" s="223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566"/>
      <c r="B339" s="217" t="s">
        <v>122</v>
      </c>
      <c r="C339" s="515">
        <f>SUM('1:2'!C339)</f>
        <v>0</v>
      </c>
      <c r="D339" s="516"/>
      <c r="E339" s="517">
        <f>D339*11</f>
        <v>0</v>
      </c>
      <c r="F339" s="517"/>
      <c r="G339" s="515">
        <f>SUM('1:2'!G339)</f>
        <v>2</v>
      </c>
      <c r="H339" s="516"/>
      <c r="I339" s="493">
        <f>G339*8</f>
        <v>16</v>
      </c>
      <c r="J339" s="493"/>
      <c r="K339" s="493">
        <f>E339-I339</f>
        <v>-16</v>
      </c>
      <c r="L339" s="493"/>
      <c r="M339" s="518" t="str">
        <f>IF(ISERROR(K339/E339),"",K339/E339)</f>
        <v/>
      </c>
      <c r="N339" s="518"/>
      <c r="O339" s="493"/>
      <c r="P339" s="504" t="s">
        <v>92</v>
      </c>
      <c r="Q339" s="504"/>
      <c r="R339" s="519">
        <f>SUM(O292:U292)</f>
        <v>0</v>
      </c>
      <c r="S339" s="519"/>
      <c r="T339" s="520" t="str">
        <f>IF(ISERROR(R339/R344),"",R339/R344)</f>
        <v/>
      </c>
      <c r="U339" s="520"/>
      <c r="V339" s="504" t="s">
        <v>43</v>
      </c>
      <c r="W339" s="504"/>
      <c r="X339" s="529">
        <f>SUM(P200,P258,P293,P309,P320,P335)</f>
        <v>0</v>
      </c>
      <c r="Y339" s="530"/>
      <c r="Z339" s="520" t="str">
        <f>IF(ISERROR(X339/X344),"",X339/X344)</f>
        <v/>
      </c>
      <c r="AA339" s="520"/>
      <c r="AB339" s="325"/>
      <c r="AC339" s="26"/>
      <c r="AD339" s="22"/>
      <c r="AE339" s="3"/>
      <c r="AF339" s="3"/>
      <c r="AG339" s="223"/>
      <c r="AH339" s="223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566"/>
      <c r="B340" s="217" t="s">
        <v>47</v>
      </c>
      <c r="C340" s="515">
        <f>SUM('1:2'!C340)</f>
        <v>2</v>
      </c>
      <c r="D340" s="516"/>
      <c r="E340" s="517">
        <f>D340*11</f>
        <v>0</v>
      </c>
      <c r="F340" s="517"/>
      <c r="G340" s="515">
        <f>SUM('1:2'!G340)</f>
        <v>2</v>
      </c>
      <c r="H340" s="516"/>
      <c r="I340" s="493">
        <f>G340*11</f>
        <v>22</v>
      </c>
      <c r="J340" s="493"/>
      <c r="K340" s="493">
        <f>E340-I340</f>
        <v>-22</v>
      </c>
      <c r="L340" s="493"/>
      <c r="M340" s="518" t="str">
        <f>IF(ISERROR(K340/E340),"",K340/E340)</f>
        <v/>
      </c>
      <c r="N340" s="518"/>
      <c r="O340" s="493"/>
      <c r="P340" s="504" t="s">
        <v>99</v>
      </c>
      <c r="Q340" s="504"/>
      <c r="R340" s="519">
        <f>SUM(O308:U308)</f>
        <v>0</v>
      </c>
      <c r="S340" s="519"/>
      <c r="T340" s="520" t="str">
        <f>IF(ISERROR(R340/R344),"",R340/R344)</f>
        <v/>
      </c>
      <c r="U340" s="520"/>
      <c r="V340" s="504" t="s">
        <v>44</v>
      </c>
      <c r="W340" s="504"/>
      <c r="X340" s="529">
        <f>SUM(P202,P259,P294,P310,P321,P336)</f>
        <v>0</v>
      </c>
      <c r="Y340" s="530"/>
      <c r="Z340" s="520" t="str">
        <f>IF(ISERROR(X340/X344),"",X340/X344)</f>
        <v/>
      </c>
      <c r="AA340" s="520"/>
      <c r="AB340" s="325"/>
      <c r="AC340" s="26"/>
      <c r="AD340" s="22"/>
      <c r="AE340" s="3"/>
      <c r="AF340" s="3"/>
      <c r="AG340" s="223"/>
      <c r="AH340" s="223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567"/>
      <c r="B341" s="217" t="s">
        <v>123</v>
      </c>
      <c r="C341" s="522">
        <f>SUM(C337:D340)</f>
        <v>4</v>
      </c>
      <c r="D341" s="493"/>
      <c r="E341" s="517">
        <f>SUM(F337:F340)</f>
        <v>0</v>
      </c>
      <c r="F341" s="493"/>
      <c r="G341" s="522">
        <f>SUM(G337:H340)</f>
        <v>6</v>
      </c>
      <c r="H341" s="493"/>
      <c r="I341" s="493">
        <f>SUM(I337:J340)</f>
        <v>60</v>
      </c>
      <c r="J341" s="493"/>
      <c r="K341" s="493">
        <f>SUM(K337:L340)</f>
        <v>-60</v>
      </c>
      <c r="L341" s="493"/>
      <c r="M341" s="518" t="str">
        <f>IF(ISERROR(K341/E341),"",K341/E341)</f>
        <v/>
      </c>
      <c r="N341" s="518"/>
      <c r="O341" s="493"/>
      <c r="P341" s="504" t="s">
        <v>102</v>
      </c>
      <c r="Q341" s="504"/>
      <c r="R341" s="519">
        <f>SUM(O319:U319)</f>
        <v>0</v>
      </c>
      <c r="S341" s="519"/>
      <c r="T341" s="520" t="str">
        <f>IF(ISERROR(R341/R344),"",R341/R344)</f>
        <v/>
      </c>
      <c r="U341" s="520"/>
      <c r="V341" s="504" t="s">
        <v>45</v>
      </c>
      <c r="W341" s="504"/>
      <c r="X341" s="529">
        <f>SUM(P203,P260,P295,P311,P322,P337)</f>
        <v>0</v>
      </c>
      <c r="Y341" s="530"/>
      <c r="Z341" s="520" t="str">
        <f>IF(ISERROR(X341/X344),"",X341/X344)</f>
        <v/>
      </c>
      <c r="AA341" s="520"/>
      <c r="AB341" s="325"/>
      <c r="AC341" s="26"/>
      <c r="AD341" s="22"/>
      <c r="AE341" s="3"/>
      <c r="AF341" s="3"/>
      <c r="AG341" s="223"/>
      <c r="AH341" s="223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20"/>
      <c r="AV341" s="220"/>
      <c r="AW341" s="220"/>
      <c r="AX341" s="220"/>
      <c r="AY341" s="220"/>
      <c r="AZ341" s="220"/>
      <c r="BA341" s="220"/>
    </row>
    <row r="342" spans="1:53" ht="13.5" hidden="1" customHeight="1">
      <c r="A342" s="284" t="s">
        <v>152</v>
      </c>
      <c r="B342" s="217">
        <f>G335</f>
        <v>1738</v>
      </c>
      <c r="C342" s="519" t="s">
        <v>155</v>
      </c>
      <c r="D342" s="519"/>
      <c r="E342" s="504">
        <f>H335</f>
        <v>8781.2899999999991</v>
      </c>
      <c r="F342" s="504"/>
      <c r="G342" s="504" t="s">
        <v>34</v>
      </c>
      <c r="H342" s="504"/>
      <c r="I342" s="521">
        <f>L335</f>
        <v>20.129813204836065</v>
      </c>
      <c r="J342" s="521"/>
      <c r="K342" s="493" t="s">
        <v>32</v>
      </c>
      <c r="L342" s="493"/>
      <c r="M342" s="521">
        <f>J335</f>
        <v>21.725000000000001</v>
      </c>
      <c r="N342" s="521"/>
      <c r="O342" s="493"/>
      <c r="P342" s="504" t="s">
        <v>106</v>
      </c>
      <c r="Q342" s="504"/>
      <c r="R342" s="519">
        <f>SUM(O334:U334)</f>
        <v>0</v>
      </c>
      <c r="S342" s="519"/>
      <c r="T342" s="520" t="str">
        <f>IF(ISERROR(R342/R344),"",R342/R344)</f>
        <v/>
      </c>
      <c r="U342" s="520"/>
      <c r="V342" s="504" t="s">
        <v>46</v>
      </c>
      <c r="W342" s="504"/>
      <c r="X342" s="529">
        <f>SUM(P204,P261,P296,P312,P323,P338)</f>
        <v>0</v>
      </c>
      <c r="Y342" s="530"/>
      <c r="Z342" s="520" t="str">
        <f>IF(ISERROR(X342/X344),"",X342/X344)</f>
        <v/>
      </c>
      <c r="AA342" s="520"/>
      <c r="AB342" s="325"/>
      <c r="AC342" s="26"/>
      <c r="AD342" s="22"/>
      <c r="AE342" s="3"/>
      <c r="AF342" s="3"/>
      <c r="AG342" s="223"/>
      <c r="AH342" s="223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20"/>
      <c r="AV342" s="220"/>
      <c r="AW342" s="220"/>
      <c r="AX342" s="220"/>
      <c r="AY342" s="220"/>
      <c r="AZ342" s="220"/>
      <c r="BA342" s="220"/>
    </row>
    <row r="343" spans="1:53" ht="13.5" hidden="1" customHeight="1">
      <c r="A343" s="285" t="s">
        <v>153</v>
      </c>
      <c r="B343" s="217">
        <f>I335+C341</f>
        <v>84</v>
      </c>
      <c r="C343" s="504" t="s">
        <v>114</v>
      </c>
      <c r="D343" s="504"/>
      <c r="E343" s="514">
        <f>K335+I341</f>
        <v>146.33959899749374</v>
      </c>
      <c r="F343" s="514"/>
      <c r="G343" s="504" t="s">
        <v>150</v>
      </c>
      <c r="H343" s="504"/>
      <c r="I343" s="521">
        <f>B343-E343</f>
        <v>-62.339598997493738</v>
      </c>
      <c r="J343" s="521"/>
      <c r="K343" s="493" t="s">
        <v>151</v>
      </c>
      <c r="L343" s="493"/>
      <c r="M343" s="518">
        <f>IF(ISERROR(I343/B343),"",I343/B343)</f>
        <v>-0.74213808330349684</v>
      </c>
      <c r="N343" s="518"/>
      <c r="O343" s="493"/>
      <c r="P343" s="504" t="s">
        <v>107</v>
      </c>
      <c r="Q343" s="504"/>
      <c r="R343" s="519"/>
      <c r="S343" s="519"/>
      <c r="T343" s="520" t="str">
        <f>IF(ISERROR(R343/R344),"",R343/R344)</f>
        <v/>
      </c>
      <c r="U343" s="520"/>
      <c r="V343" s="504" t="s">
        <v>47</v>
      </c>
      <c r="W343" s="504"/>
      <c r="X343" s="529">
        <f>SUM(P205,P262,P297,P313,P324,P339)</f>
        <v>0</v>
      </c>
      <c r="Y343" s="530"/>
      <c r="Z343" s="520" t="str">
        <f>IF(ISERROR(X343/X344),"",X343/X344)</f>
        <v/>
      </c>
      <c r="AA343" s="520"/>
      <c r="AB343" s="325"/>
      <c r="AC343" s="26"/>
      <c r="AD343" s="22"/>
      <c r="AE343" s="3"/>
      <c r="AF343" s="3"/>
      <c r="AG343" s="223"/>
      <c r="AH343" s="223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20"/>
      <c r="AV343" s="220"/>
      <c r="AW343" s="220"/>
      <c r="AX343" s="220"/>
      <c r="AY343" s="220"/>
      <c r="AZ343" s="220"/>
      <c r="BA343" s="220"/>
    </row>
    <row r="344" spans="1:53" ht="13.5" hidden="1" customHeight="1">
      <c r="A344" s="285" t="s">
        <v>154</v>
      </c>
      <c r="B344" s="217">
        <f>N335</f>
        <v>0</v>
      </c>
      <c r="C344" s="504" t="s">
        <v>149</v>
      </c>
      <c r="D344" s="504"/>
      <c r="E344" s="520">
        <f>IF(ISERROR(B344/B343),"",B344/B343)</f>
        <v>0</v>
      </c>
      <c r="F344" s="520"/>
      <c r="G344" s="504" t="s">
        <v>158</v>
      </c>
      <c r="H344" s="504"/>
      <c r="I344" s="493">
        <f>V335</f>
        <v>0</v>
      </c>
      <c r="J344" s="493"/>
      <c r="K344" s="493" t="s">
        <v>156</v>
      </c>
      <c r="L344" s="493"/>
      <c r="M344" s="518">
        <f t="array" ref="M344">IF(ISERROR(I344/B342),"",I344/B342)</f>
        <v>0</v>
      </c>
      <c r="N344" s="518"/>
      <c r="O344" s="493"/>
      <c r="P344" s="504" t="s">
        <v>123</v>
      </c>
      <c r="Q344" s="504"/>
      <c r="R344" s="519">
        <f>SUM(R337:S343)</f>
        <v>0</v>
      </c>
      <c r="S344" s="519"/>
      <c r="T344" s="520">
        <f>SUM(T337:U343)</f>
        <v>0</v>
      </c>
      <c r="U344" s="520"/>
      <c r="V344" s="504" t="s">
        <v>123</v>
      </c>
      <c r="W344" s="504"/>
      <c r="X344" s="519">
        <f>SUM(X337:Y343)</f>
        <v>0</v>
      </c>
      <c r="Y344" s="519"/>
      <c r="Z344" s="520">
        <f>SUM(Z337:AA343)</f>
        <v>0</v>
      </c>
      <c r="AA344" s="520"/>
      <c r="AB344" s="325"/>
      <c r="AC344" s="26"/>
      <c r="AD344" s="22"/>
      <c r="AE344" s="3"/>
      <c r="AF344" s="3"/>
      <c r="AG344" s="223"/>
      <c r="AH344" s="223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20"/>
      <c r="AV344" s="220"/>
      <c r="AW344" s="220"/>
      <c r="AX344" s="220"/>
      <c r="AY344" s="220"/>
      <c r="AZ344" s="220"/>
      <c r="BA344" s="220"/>
    </row>
    <row r="345" spans="1:53" ht="13.5" customHeight="1">
      <c r="A345" s="523" t="s">
        <v>129</v>
      </c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  <c r="Y345" s="523"/>
      <c r="Z345" s="523"/>
      <c r="AA345" s="523"/>
      <c r="AB345" s="523"/>
      <c r="AC345" s="523"/>
      <c r="AD345" s="523"/>
      <c r="AE345" s="523"/>
      <c r="AF345" s="523"/>
      <c r="AG345" s="523"/>
      <c r="AH345" s="523"/>
      <c r="AI345" s="523"/>
      <c r="AJ345" s="523"/>
      <c r="AK345" s="523"/>
      <c r="AL345" s="523"/>
      <c r="AM345" s="523"/>
      <c r="AN345" s="523"/>
      <c r="AO345" s="523"/>
      <c r="AP345" s="523"/>
      <c r="AQ345" s="523"/>
      <c r="AR345" s="523"/>
      <c r="AS345" s="523"/>
      <c r="AT345" s="523"/>
      <c r="AU345" s="523"/>
      <c r="AV345" s="523"/>
      <c r="AW345" s="523"/>
      <c r="AX345" s="523"/>
      <c r="AY345" s="523"/>
      <c r="AZ345" s="523"/>
      <c r="BA345" s="523"/>
    </row>
    <row r="346" spans="1:53" ht="15.75">
      <c r="A346" s="562" t="s">
        <v>12</v>
      </c>
      <c r="B346" s="484" t="s">
        <v>25</v>
      </c>
      <c r="C346" s="484" t="s">
        <v>26</v>
      </c>
      <c r="D346" s="484" t="s">
        <v>27</v>
      </c>
      <c r="E346" s="487" t="s">
        <v>28</v>
      </c>
      <c r="F346" s="490" t="s">
        <v>29</v>
      </c>
      <c r="G346" s="493" t="s">
        <v>30</v>
      </c>
      <c r="H346" s="493"/>
      <c r="I346" s="484" t="s">
        <v>31</v>
      </c>
      <c r="J346" s="494" t="s">
        <v>32</v>
      </c>
      <c r="K346" s="505" t="s">
        <v>33</v>
      </c>
      <c r="L346" s="484" t="s">
        <v>34</v>
      </c>
      <c r="M346" s="508" t="s">
        <v>35</v>
      </c>
      <c r="N346" s="502" t="s">
        <v>36</v>
      </c>
      <c r="O346" s="493" t="s">
        <v>37</v>
      </c>
      <c r="P346" s="493"/>
      <c r="Q346" s="493"/>
      <c r="R346" s="493"/>
      <c r="S346" s="493"/>
      <c r="T346" s="493"/>
      <c r="U346" s="493"/>
      <c r="V346" s="510" t="s">
        <v>38</v>
      </c>
      <c r="W346" s="502" t="s">
        <v>39</v>
      </c>
      <c r="X346" s="493" t="s">
        <v>40</v>
      </c>
      <c r="Y346" s="493"/>
      <c r="Z346" s="493"/>
      <c r="AA346" s="493"/>
      <c r="AB346" s="559" t="s">
        <v>431</v>
      </c>
      <c r="AC346" s="561" t="s">
        <v>432</v>
      </c>
      <c r="AD346" s="21"/>
      <c r="AE346" s="21"/>
      <c r="AF346" s="21"/>
      <c r="AG346" s="21"/>
      <c r="AH346" s="21"/>
      <c r="AI346" s="527"/>
      <c r="AJ346" s="525"/>
      <c r="AK346" s="525"/>
      <c r="AL346" s="525"/>
      <c r="AM346" s="525"/>
      <c r="AN346" s="525"/>
      <c r="AO346" s="525"/>
      <c r="AP346" s="525"/>
      <c r="AQ346" s="525"/>
      <c r="AR346" s="525"/>
      <c r="AS346" s="525"/>
      <c r="AT346" s="525"/>
      <c r="AU346" s="525"/>
      <c r="AV346" s="525"/>
      <c r="AW346" s="525"/>
      <c r="AX346" s="525"/>
      <c r="AY346" s="525"/>
      <c r="AZ346" s="525"/>
      <c r="BA346" s="525"/>
    </row>
    <row r="347" spans="1:53" ht="15.75">
      <c r="A347" s="563"/>
      <c r="B347" s="485"/>
      <c r="C347" s="485"/>
      <c r="D347" s="485"/>
      <c r="E347" s="488"/>
      <c r="F347" s="491"/>
      <c r="G347" s="493"/>
      <c r="H347" s="493"/>
      <c r="I347" s="485"/>
      <c r="J347" s="495"/>
      <c r="K347" s="506"/>
      <c r="L347" s="485"/>
      <c r="M347" s="509"/>
      <c r="N347" s="502"/>
      <c r="O347" s="493" t="s">
        <v>41</v>
      </c>
      <c r="P347" s="493" t="s">
        <v>42</v>
      </c>
      <c r="Q347" s="493" t="s">
        <v>43</v>
      </c>
      <c r="R347" s="503" t="s">
        <v>44</v>
      </c>
      <c r="S347" s="504" t="s">
        <v>45</v>
      </c>
      <c r="T347" s="493" t="s">
        <v>46</v>
      </c>
      <c r="U347" s="493" t="s">
        <v>47</v>
      </c>
      <c r="V347" s="510"/>
      <c r="W347" s="502"/>
      <c r="X347" s="493" t="s">
        <v>13</v>
      </c>
      <c r="Y347" s="493" t="s">
        <v>48</v>
      </c>
      <c r="Z347" s="493" t="s">
        <v>49</v>
      </c>
      <c r="AA347" s="493" t="s">
        <v>47</v>
      </c>
      <c r="AB347" s="560"/>
      <c r="AC347" s="561"/>
      <c r="AD347" s="21"/>
      <c r="AE347" s="21"/>
      <c r="AF347" s="21"/>
      <c r="AG347" s="21"/>
      <c r="AH347" s="21"/>
      <c r="AI347" s="527"/>
      <c r="AJ347" s="525"/>
      <c r="AK347" s="525"/>
      <c r="AL347" s="525"/>
      <c r="AM347" s="525"/>
      <c r="AN347" s="525"/>
      <c r="AO347" s="525"/>
      <c r="AP347" s="525"/>
      <c r="AQ347" s="525"/>
      <c r="AR347" s="525"/>
      <c r="AS347" s="526"/>
      <c r="AT347" s="526"/>
      <c r="AU347" s="526"/>
      <c r="AV347" s="526"/>
      <c r="AW347" s="526"/>
      <c r="AX347" s="526"/>
      <c r="AY347" s="526"/>
      <c r="AZ347" s="526"/>
      <c r="BA347" s="526"/>
    </row>
    <row r="348" spans="1:53" ht="15.75" customHeight="1">
      <c r="A348" s="564"/>
      <c r="B348" s="486"/>
      <c r="C348" s="486"/>
      <c r="D348" s="486"/>
      <c r="E348" s="489"/>
      <c r="F348" s="492"/>
      <c r="G348" s="214" t="s">
        <v>50</v>
      </c>
      <c r="H348" s="214" t="s">
        <v>51</v>
      </c>
      <c r="I348" s="486"/>
      <c r="J348" s="496"/>
      <c r="K348" s="507"/>
      <c r="L348" s="486"/>
      <c r="M348" s="509"/>
      <c r="N348" s="502"/>
      <c r="O348" s="493"/>
      <c r="P348" s="493"/>
      <c r="Q348" s="493"/>
      <c r="R348" s="503"/>
      <c r="S348" s="504"/>
      <c r="T348" s="493"/>
      <c r="U348" s="493"/>
      <c r="V348" s="510"/>
      <c r="W348" s="502"/>
      <c r="X348" s="493"/>
      <c r="Y348" s="493"/>
      <c r="Z348" s="493"/>
      <c r="AA348" s="493"/>
      <c r="AB348" s="560"/>
      <c r="AC348" s="561"/>
      <c r="AD348" s="21"/>
      <c r="AE348" s="21"/>
      <c r="AF348" s="21"/>
      <c r="AG348" s="21"/>
      <c r="AH348" s="21"/>
      <c r="AI348" s="527"/>
      <c r="AJ348" s="525"/>
      <c r="AK348" s="525"/>
      <c r="AL348" s="220"/>
      <c r="AM348" s="220"/>
      <c r="AN348" s="220"/>
      <c r="AO348" s="220"/>
      <c r="AP348" s="220"/>
      <c r="AQ348" s="220"/>
      <c r="AR348" s="220"/>
      <c r="AS348" s="21"/>
      <c r="AT348" s="21"/>
      <c r="AU348" s="21"/>
      <c r="AV348" s="221"/>
      <c r="AW348" s="220"/>
      <c r="AX348" s="220"/>
      <c r="AY348" s="220"/>
      <c r="AZ348" s="220"/>
      <c r="BA348" s="220"/>
    </row>
    <row r="349" spans="1:53" ht="17.25">
      <c r="A349" s="286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75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2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328">
        <v>0.65</v>
      </c>
      <c r="AC349" s="238">
        <f t="shared" ref="AC349:AC414" si="79">AB349*G349</f>
        <v>0</v>
      </c>
      <c r="AD349" s="223"/>
      <c r="AE349" s="54"/>
      <c r="AF349" s="54"/>
      <c r="AG349" s="54"/>
      <c r="AH349" s="54"/>
      <c r="AI349" s="57"/>
      <c r="AJ349" s="57"/>
      <c r="AK349" s="57"/>
      <c r="AL349" s="222"/>
      <c r="AM349" s="54"/>
      <c r="AN349" s="222"/>
      <c r="AO349" s="222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6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75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2">
        <f t="shared" si="77"/>
        <v>0</v>
      </c>
      <c r="W350" s="33" t="str">
        <f t="shared" si="78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315">
        <v>0.48</v>
      </c>
      <c r="AC350" s="238">
        <f t="shared" si="79"/>
        <v>0</v>
      </c>
      <c r="AD350" s="223"/>
      <c r="AE350" s="54"/>
      <c r="AF350" s="54"/>
      <c r="AG350" s="54"/>
      <c r="AH350" s="54"/>
      <c r="AI350" s="57"/>
      <c r="AJ350" s="57"/>
      <c r="AK350" s="57"/>
      <c r="AL350" s="54"/>
      <c r="AM350" s="54"/>
      <c r="AN350" s="222"/>
      <c r="AO350" s="54"/>
      <c r="AP350" s="222"/>
      <c r="AQ350" s="54"/>
      <c r="AR350" s="54"/>
      <c r="AS350" s="222"/>
      <c r="AT350" s="222"/>
      <c r="AU350" s="222"/>
      <c r="AV350" s="222"/>
      <c r="AW350" s="55"/>
      <c r="AX350" s="54"/>
      <c r="AY350" s="54"/>
      <c r="AZ350" s="54"/>
      <c r="BA350" s="54"/>
    </row>
    <row r="351" spans="1:53" ht="17.25">
      <c r="A351" s="277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75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2">
        <f t="shared" si="77"/>
        <v>0</v>
      </c>
      <c r="W351" s="33" t="str">
        <f t="shared" si="78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315">
        <v>0.43</v>
      </c>
      <c r="AC351" s="238">
        <f t="shared" si="79"/>
        <v>0</v>
      </c>
      <c r="AD351" s="223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22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7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75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2">
        <f t="shared" si="77"/>
        <v>0</v>
      </c>
      <c r="W352" s="33" t="str">
        <f t="shared" si="78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315">
        <v>0.55000000000000004</v>
      </c>
      <c r="AC352" s="238">
        <f t="shared" si="79"/>
        <v>0</v>
      </c>
      <c r="AD352" s="223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7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75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2">
        <f t="shared" si="77"/>
        <v>0</v>
      </c>
      <c r="W353" s="33" t="str">
        <f t="shared" si="78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315">
        <v>0.52</v>
      </c>
      <c r="AC353" s="238">
        <f t="shared" si="79"/>
        <v>0</v>
      </c>
      <c r="AD353" s="22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7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75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2">
        <f t="shared" si="77"/>
        <v>0</v>
      </c>
      <c r="W354" s="33" t="str">
        <f t="shared" si="78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315">
        <v>0.55000000000000004</v>
      </c>
      <c r="AC354" s="238">
        <f t="shared" si="79"/>
        <v>0</v>
      </c>
      <c r="AD354" s="22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9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75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2">
        <f t="shared" si="77"/>
        <v>0</v>
      </c>
      <c r="W355" s="33" t="str">
        <f t="shared" si="78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315">
        <v>0.45</v>
      </c>
      <c r="AC355" s="238">
        <f t="shared" si="79"/>
        <v>0</v>
      </c>
      <c r="AD355" s="223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6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75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2">
        <f t="shared" si="77"/>
        <v>0</v>
      </c>
      <c r="W356" s="33" t="str">
        <f t="shared" si="78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315">
        <v>0.45</v>
      </c>
      <c r="AC356" s="238">
        <f t="shared" si="79"/>
        <v>0</v>
      </c>
      <c r="AD356" s="223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6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75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2">
        <f t="shared" si="77"/>
        <v>0</v>
      </c>
      <c r="W357" s="33" t="str">
        <f t="shared" si="78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315">
        <v>0.61</v>
      </c>
      <c r="AC357" s="238">
        <f t="shared" si="79"/>
        <v>0</v>
      </c>
      <c r="AD357" s="223"/>
      <c r="AE357" s="54"/>
      <c r="AF357" s="54"/>
      <c r="AG357" s="54"/>
      <c r="AH357" s="54"/>
      <c r="AI357" s="57"/>
      <c r="AJ357" s="57"/>
      <c r="AK357" s="57"/>
      <c r="AL357" s="222"/>
      <c r="AM357" s="54"/>
      <c r="AN357" s="54"/>
      <c r="AO357" s="54"/>
      <c r="AP357" s="222"/>
      <c r="AQ357" s="222"/>
      <c r="AR357" s="222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6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75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2">
        <f t="shared" si="77"/>
        <v>0</v>
      </c>
      <c r="W358" s="33" t="str">
        <f t="shared" si="78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315">
        <v>0.61</v>
      </c>
      <c r="AC358" s="238">
        <f t="shared" si="79"/>
        <v>0</v>
      </c>
      <c r="AD358" s="223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8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2"/>
      <c r="W359" s="33"/>
      <c r="X359" s="93"/>
      <c r="Y359" s="93"/>
      <c r="Z359" s="93"/>
      <c r="AA359" s="93"/>
      <c r="AB359" s="315"/>
      <c r="AC359" s="238">
        <f t="shared" si="79"/>
        <v>0</v>
      </c>
      <c r="AD359" s="255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6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2"/>
      <c r="W360" s="33"/>
      <c r="X360" s="93"/>
      <c r="Y360" s="93"/>
      <c r="Z360" s="93"/>
      <c r="AA360" s="93"/>
      <c r="AB360" s="315"/>
      <c r="AC360" s="238">
        <f t="shared" si="79"/>
        <v>0</v>
      </c>
      <c r="AD360" s="255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6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75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2">
        <f t="shared" si="77"/>
        <v>0</v>
      </c>
      <c r="W361" s="33" t="str">
        <f t="shared" si="78"/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315">
        <v>0.55000000000000004</v>
      </c>
      <c r="AC361" s="238">
        <f t="shared" si="79"/>
        <v>0</v>
      </c>
      <c r="AD361" s="223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6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75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2">
        <f t="shared" si="77"/>
        <v>0</v>
      </c>
      <c r="W362" s="33" t="str">
        <f t="shared" si="78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315">
        <v>0.45</v>
      </c>
      <c r="AC362" s="238">
        <f t="shared" si="79"/>
        <v>0</v>
      </c>
      <c r="AD362" s="223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6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75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2">
        <f t="shared" si="77"/>
        <v>0</v>
      </c>
      <c r="W363" s="33" t="str">
        <f t="shared" si="78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315">
        <v>0.45</v>
      </c>
      <c r="AC363" s="238">
        <f t="shared" si="79"/>
        <v>0</v>
      </c>
      <c r="AD363" s="223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6">
        <v>30100003</v>
      </c>
      <c r="B364" s="139" t="s">
        <v>198</v>
      </c>
      <c r="C364" s="213" t="s">
        <v>190</v>
      </c>
      <c r="D364" s="107">
        <v>4.8</v>
      </c>
      <c r="E364" s="17"/>
      <c r="F364" s="6"/>
      <c r="G364" s="93">
        <f>SUM('1:2'!G364)</f>
        <v>0</v>
      </c>
      <c r="H364" s="95">
        <f t="shared" si="75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2">
        <f t="shared" si="77"/>
        <v>0</v>
      </c>
      <c r="W364" s="33" t="str">
        <f t="shared" si="78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315">
        <v>0.95</v>
      </c>
      <c r="AC364" s="238">
        <f t="shared" si="79"/>
        <v>0</v>
      </c>
      <c r="AD364" s="223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6">
        <v>30100004</v>
      </c>
      <c r="B365" s="139" t="s">
        <v>198</v>
      </c>
      <c r="C365" s="213" t="s">
        <v>187</v>
      </c>
      <c r="D365" s="107">
        <v>4.8</v>
      </c>
      <c r="E365" s="17"/>
      <c r="F365" s="6"/>
      <c r="G365" s="93">
        <f>SUM('1:2'!G365)</f>
        <v>0</v>
      </c>
      <c r="H365" s="95">
        <f t="shared" si="75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2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315">
        <v>0.95</v>
      </c>
      <c r="AC365" s="238">
        <f t="shared" si="79"/>
        <v>0</v>
      </c>
      <c r="AD365" s="223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6">
        <v>30100006</v>
      </c>
      <c r="B366" s="139" t="s">
        <v>198</v>
      </c>
      <c r="C366" s="213" t="s">
        <v>179</v>
      </c>
      <c r="D366" s="107">
        <v>4.8</v>
      </c>
      <c r="E366" s="17"/>
      <c r="F366" s="6"/>
      <c r="G366" s="93">
        <f>SUM('1:2'!G366)</f>
        <v>0</v>
      </c>
      <c r="H366" s="95">
        <f t="shared" si="75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2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315">
        <v>0.95</v>
      </c>
      <c r="AC366" s="238">
        <f t="shared" si="79"/>
        <v>0</v>
      </c>
      <c r="AD366" s="223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6">
        <v>30100005</v>
      </c>
      <c r="B367" s="139" t="s">
        <v>198</v>
      </c>
      <c r="C367" s="213" t="s">
        <v>199</v>
      </c>
      <c r="D367" s="107">
        <v>4.8</v>
      </c>
      <c r="E367" s="17"/>
      <c r="F367" s="6"/>
      <c r="G367" s="93">
        <f>SUM('1:2'!G367)</f>
        <v>0</v>
      </c>
      <c r="H367" s="95">
        <f t="shared" si="75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2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315">
        <v>0.95</v>
      </c>
      <c r="AC367" s="238">
        <f t="shared" si="79"/>
        <v>0</v>
      </c>
      <c r="AD367" s="223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6">
        <v>30100009</v>
      </c>
      <c r="B368" s="139" t="s">
        <v>200</v>
      </c>
      <c r="C368" s="125" t="s">
        <v>190</v>
      </c>
      <c r="D368" s="107">
        <v>4.99</v>
      </c>
      <c r="E368" s="17"/>
      <c r="F368" s="6"/>
      <c r="G368" s="93">
        <f>SUM('1:2'!G368)</f>
        <v>0</v>
      </c>
      <c r="H368" s="95">
        <f t="shared" si="75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2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315">
        <v>0.44</v>
      </c>
      <c r="AC368" s="238">
        <f t="shared" si="79"/>
        <v>0</v>
      </c>
      <c r="AD368" s="223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9">
        <v>30200004</v>
      </c>
      <c r="B369" s="139" t="s">
        <v>200</v>
      </c>
      <c r="C369" s="125" t="s">
        <v>189</v>
      </c>
      <c r="D369" s="107">
        <v>4.99</v>
      </c>
      <c r="E369" s="17"/>
      <c r="F369" s="13"/>
      <c r="G369" s="93">
        <f>SUM('1:2'!G369)</f>
        <v>0</v>
      </c>
      <c r="H369" s="95">
        <f t="shared" si="75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2">
        <f>SUM(X369:AA369)</f>
        <v>0</v>
      </c>
      <c r="W369" s="33" t="str">
        <f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315">
        <v>0.44</v>
      </c>
      <c r="AC369" s="238">
        <f t="shared" si="79"/>
        <v>0</v>
      </c>
      <c r="AD369" s="223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497" t="s">
        <v>70</v>
      </c>
      <c r="B370" s="498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202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15"/>
      <c r="AC370" s="242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6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218">
        <f t="shared" ref="H371:H427" si="82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2">
        <f>SUM(X371:AA371)</f>
        <v>0</v>
      </c>
      <c r="W371" s="33" t="str">
        <f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315">
        <v>0.19</v>
      </c>
      <c r="AC371" s="238">
        <f t="shared" si="79"/>
        <v>0</v>
      </c>
      <c r="AD371" s="223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6">
        <v>30100011</v>
      </c>
      <c r="B372" s="186" t="s">
        <v>425</v>
      </c>
      <c r="C372" s="183" t="s">
        <v>427</v>
      </c>
      <c r="D372" s="17">
        <v>5.03</v>
      </c>
      <c r="E372" s="17"/>
      <c r="F372" s="6"/>
      <c r="G372" s="93"/>
      <c r="H372" s="218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2"/>
      <c r="W372" s="33"/>
      <c r="X372" s="93"/>
      <c r="Y372" s="93"/>
      <c r="Z372" s="93"/>
      <c r="AA372" s="93"/>
      <c r="AB372" s="315">
        <v>0.19</v>
      </c>
      <c r="AC372" s="238">
        <f t="shared" si="79"/>
        <v>0</v>
      </c>
      <c r="AD372" s="223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6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218">
        <f t="shared" si="82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2">
        <f>SUM(X373:AA373)</f>
        <v>0</v>
      </c>
      <c r="W373" s="33" t="str">
        <f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315">
        <v>0.19</v>
      </c>
      <c r="AC373" s="238">
        <f t="shared" si="79"/>
        <v>0</v>
      </c>
      <c r="AD373" s="223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6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218">
        <f t="shared" si="82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2">
        <f>SUM(X374:AA374)</f>
        <v>0</v>
      </c>
      <c r="W374" s="33" t="str">
        <f>IF(ISERROR(V374/G374),"",V374/G374)</f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315">
        <v>0.19</v>
      </c>
      <c r="AC374" s="238">
        <f t="shared" si="79"/>
        <v>0</v>
      </c>
      <c r="AD374" s="223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6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218">
        <f t="shared" si="82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2">
        <f>SUM(X375:AA375)</f>
        <v>0</v>
      </c>
      <c r="W375" s="33" t="str">
        <f>IF(ISERROR(V375/G375),"",V375/G375)</f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315">
        <v>0.19</v>
      </c>
      <c r="AC375" s="238">
        <f t="shared" si="79"/>
        <v>0</v>
      </c>
      <c r="AD375" s="223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6">
        <v>30100016</v>
      </c>
      <c r="B376" s="212" t="s">
        <v>414</v>
      </c>
      <c r="C376" s="183" t="s">
        <v>415</v>
      </c>
      <c r="D376" s="17"/>
      <c r="E376" s="17"/>
      <c r="F376" s="6"/>
      <c r="G376" s="93">
        <f>SUM('1:2'!G376)</f>
        <v>0</v>
      </c>
      <c r="H376" s="218">
        <f t="shared" si="82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202"/>
      <c r="W376" s="33"/>
      <c r="X376" s="93"/>
      <c r="Y376" s="93"/>
      <c r="Z376" s="93"/>
      <c r="AA376" s="93"/>
      <c r="AB376" s="315">
        <v>0.19</v>
      </c>
      <c r="AC376" s="238">
        <f t="shared" si="79"/>
        <v>0</v>
      </c>
      <c r="AD376" s="223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6">
        <v>30100017</v>
      </c>
      <c r="B377" s="212" t="s">
        <v>414</v>
      </c>
      <c r="C377" s="183" t="s">
        <v>416</v>
      </c>
      <c r="D377" s="17"/>
      <c r="E377" s="17"/>
      <c r="F377" s="6"/>
      <c r="G377" s="93">
        <f>SUM('1:2'!G377)</f>
        <v>0</v>
      </c>
      <c r="H377" s="218">
        <f t="shared" si="82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202"/>
      <c r="W377" s="33"/>
      <c r="X377" s="93"/>
      <c r="Y377" s="93"/>
      <c r="Z377" s="93"/>
      <c r="AA377" s="93"/>
      <c r="AB377" s="315">
        <v>0.19</v>
      </c>
      <c r="AC377" s="238">
        <f t="shared" si="79"/>
        <v>0</v>
      </c>
      <c r="AD377" s="223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6">
        <v>30100015</v>
      </c>
      <c r="B378" s="212" t="s">
        <v>414</v>
      </c>
      <c r="C378" s="183" t="s">
        <v>61</v>
      </c>
      <c r="D378" s="17"/>
      <c r="E378" s="17"/>
      <c r="F378" s="6"/>
      <c r="G378" s="93">
        <f>SUM('1:2'!G378)</f>
        <v>0</v>
      </c>
      <c r="H378" s="218">
        <f t="shared" si="82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202"/>
      <c r="W378" s="33"/>
      <c r="X378" s="93"/>
      <c r="Y378" s="93"/>
      <c r="Z378" s="93"/>
      <c r="AA378" s="93"/>
      <c r="AB378" s="315">
        <v>0.19</v>
      </c>
      <c r="AC378" s="238">
        <f t="shared" si="79"/>
        <v>0</v>
      </c>
      <c r="AD378" s="223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6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218">
        <f t="shared" si="82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2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315">
        <v>0.49</v>
      </c>
      <c r="AC379" s="238">
        <f t="shared" si="79"/>
        <v>0</v>
      </c>
      <c r="AD379" s="223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6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218">
        <f t="shared" si="82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2">
        <f t="shared" si="85"/>
        <v>0</v>
      </c>
      <c r="W380" s="33" t="str">
        <f t="shared" si="86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315">
        <v>0.49</v>
      </c>
      <c r="AC380" s="238">
        <f t="shared" si="79"/>
        <v>0</v>
      </c>
      <c r="AD380" s="223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6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218">
        <f t="shared" si="82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2">
        <f t="shared" si="85"/>
        <v>0</v>
      </c>
      <c r="W381" s="33" t="str">
        <f t="shared" si="86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315">
        <v>0.49</v>
      </c>
      <c r="AC381" s="238">
        <f t="shared" si="79"/>
        <v>0</v>
      </c>
      <c r="AD381" s="223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6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218">
        <f t="shared" si="82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2">
        <f t="shared" si="85"/>
        <v>0</v>
      </c>
      <c r="W382" s="33" t="str">
        <f t="shared" si="86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315">
        <v>0.49</v>
      </c>
      <c r="AC382" s="238">
        <f t="shared" si="79"/>
        <v>0</v>
      </c>
      <c r="AD382" s="223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6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218">
        <f t="shared" si="82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2">
        <f t="shared" si="85"/>
        <v>0</v>
      </c>
      <c r="W383" s="33" t="str">
        <f t="shared" si="86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315">
        <v>0.49</v>
      </c>
      <c r="AC383" s="238">
        <f t="shared" si="79"/>
        <v>0</v>
      </c>
      <c r="AD383" s="223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6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218">
        <f t="shared" si="82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2">
        <f t="shared" si="85"/>
        <v>0</v>
      </c>
      <c r="W384" s="33" t="str">
        <f t="shared" si="86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315">
        <v>0.49</v>
      </c>
      <c r="AC384" s="238">
        <f t="shared" si="79"/>
        <v>0</v>
      </c>
      <c r="AD384" s="223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6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218">
        <f t="shared" si="82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2">
        <f t="shared" si="85"/>
        <v>0</v>
      </c>
      <c r="W385" s="33" t="str">
        <f t="shared" si="86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315">
        <v>0.49</v>
      </c>
      <c r="AC385" s="238">
        <f t="shared" si="79"/>
        <v>0</v>
      </c>
      <c r="AD385" s="223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6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218">
        <f t="shared" si="82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2">
        <f t="shared" si="85"/>
        <v>0</v>
      </c>
      <c r="W386" s="33" t="str">
        <f t="shared" si="86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315">
        <v>0.49</v>
      </c>
      <c r="AC386" s="238">
        <f t="shared" si="79"/>
        <v>0</v>
      </c>
      <c r="AD386" s="223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6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218">
        <f t="shared" si="82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2">
        <f t="shared" si="85"/>
        <v>0</v>
      </c>
      <c r="W387" s="33" t="str">
        <f t="shared" si="86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315">
        <v>0.18</v>
      </c>
      <c r="AC387" s="238">
        <f t="shared" si="79"/>
        <v>0</v>
      </c>
      <c r="AD387" s="223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6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218">
        <f t="shared" si="82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2">
        <f t="shared" si="85"/>
        <v>0</v>
      </c>
      <c r="W388" s="33" t="str">
        <f t="shared" si="86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315">
        <v>0.18</v>
      </c>
      <c r="AC388" s="238">
        <f t="shared" si="79"/>
        <v>0</v>
      </c>
      <c r="AD388" s="223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6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218">
        <f t="shared" si="82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2">
        <f t="shared" si="85"/>
        <v>0</v>
      </c>
      <c r="W389" s="33" t="str">
        <f t="shared" si="86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315">
        <v>0.18</v>
      </c>
      <c r="AC389" s="238">
        <f t="shared" si="79"/>
        <v>0</v>
      </c>
      <c r="AD389" s="223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6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218">
        <f t="shared" si="82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2">
        <f t="shared" si="85"/>
        <v>0</v>
      </c>
      <c r="W390" s="33" t="str">
        <f t="shared" si="86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315">
        <v>0.18</v>
      </c>
      <c r="AC390" s="238">
        <f t="shared" si="79"/>
        <v>0</v>
      </c>
      <c r="AD390" s="223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6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218">
        <f t="shared" si="82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2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315">
        <v>0.19</v>
      </c>
      <c r="AC391" s="238">
        <f t="shared" si="79"/>
        <v>0</v>
      </c>
      <c r="AD391" s="223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6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218">
        <f t="shared" si="82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2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315">
        <v>0.19</v>
      </c>
      <c r="AC392" s="238">
        <f t="shared" si="79"/>
        <v>0</v>
      </c>
      <c r="AD392" s="223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6">
        <v>30100021</v>
      </c>
      <c r="B393" s="186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218">
        <f t="shared" si="82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2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315">
        <v>0.19</v>
      </c>
      <c r="AC393" s="238">
        <f t="shared" si="79"/>
        <v>0</v>
      </c>
      <c r="AD393" s="223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6">
        <v>30100018</v>
      </c>
      <c r="B394" s="186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218">
        <f t="shared" si="82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2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315">
        <v>0.19</v>
      </c>
      <c r="AC394" s="238">
        <f t="shared" si="79"/>
        <v>0</v>
      </c>
      <c r="AD394" s="223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9">
        <v>30700007</v>
      </c>
      <c r="B395" s="186" t="s">
        <v>418</v>
      </c>
      <c r="C395" s="183" t="s">
        <v>364</v>
      </c>
      <c r="D395" s="17">
        <v>5.03</v>
      </c>
      <c r="E395" s="17"/>
      <c r="F395" s="6"/>
      <c r="G395" s="93">
        <f>SUM('1:2'!G395)</f>
        <v>0</v>
      </c>
      <c r="H395" s="218">
        <f t="shared" si="82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2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318">
        <v>0.94</v>
      </c>
      <c r="AC395" s="238">
        <f t="shared" si="79"/>
        <v>0</v>
      </c>
      <c r="AD395" s="223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9">
        <v>30700006</v>
      </c>
      <c r="B396" s="186" t="s">
        <v>418</v>
      </c>
      <c r="C396" s="183" t="s">
        <v>365</v>
      </c>
      <c r="D396" s="17">
        <v>5.03</v>
      </c>
      <c r="E396" s="17"/>
      <c r="F396" s="6"/>
      <c r="G396" s="93">
        <f>SUM('1:2'!G396)</f>
        <v>0</v>
      </c>
      <c r="H396" s="218">
        <f t="shared" si="82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2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318">
        <v>0.94</v>
      </c>
      <c r="AC396" s="238">
        <f t="shared" si="79"/>
        <v>0</v>
      </c>
      <c r="AD396" s="223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9">
        <v>30700008</v>
      </c>
      <c r="B397" s="186" t="s">
        <v>418</v>
      </c>
      <c r="C397" s="183" t="s">
        <v>366</v>
      </c>
      <c r="D397" s="17">
        <v>5.03</v>
      </c>
      <c r="E397" s="17"/>
      <c r="F397" s="6"/>
      <c r="G397" s="93">
        <f>SUM('1:2'!G397)</f>
        <v>0</v>
      </c>
      <c r="H397" s="218">
        <f t="shared" si="82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2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318">
        <v>0.94</v>
      </c>
      <c r="AC397" s="238">
        <f t="shared" si="79"/>
        <v>0</v>
      </c>
      <c r="AD397" s="223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9">
        <v>30700009</v>
      </c>
      <c r="B398" s="186" t="s">
        <v>418</v>
      </c>
      <c r="C398" s="183" t="s">
        <v>367</v>
      </c>
      <c r="D398" s="17">
        <v>5.03</v>
      </c>
      <c r="E398" s="17"/>
      <c r="F398" s="6"/>
      <c r="G398" s="93">
        <f>SUM('1:2'!G398)</f>
        <v>0</v>
      </c>
      <c r="H398" s="218">
        <f t="shared" si="82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2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318">
        <v>0.94</v>
      </c>
      <c r="AC398" s="238">
        <f t="shared" si="79"/>
        <v>0</v>
      </c>
      <c r="AD398" s="223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6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218">
        <f t="shared" si="82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2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315">
        <v>0.19</v>
      </c>
      <c r="AC399" s="238">
        <f t="shared" si="79"/>
        <v>0</v>
      </c>
      <c r="AD399" s="223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6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218">
        <f t="shared" si="82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2">
        <f t="shared" si="88"/>
        <v>0</v>
      </c>
      <c r="W400" s="33" t="str">
        <f t="shared" si="89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315">
        <v>0.19</v>
      </c>
      <c r="AC400" s="238">
        <f t="shared" si="79"/>
        <v>0</v>
      </c>
      <c r="AD400" s="223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6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218">
        <f t="shared" si="82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2">
        <f t="shared" si="88"/>
        <v>0</v>
      </c>
      <c r="W401" s="33" t="str">
        <f t="shared" si="89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315">
        <v>0.19</v>
      </c>
      <c r="AC401" s="238">
        <f t="shared" si="79"/>
        <v>0</v>
      </c>
      <c r="AD401" s="223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6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218">
        <f t="shared" si="82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2">
        <f t="shared" si="88"/>
        <v>0</v>
      </c>
      <c r="W402" s="33" t="str">
        <f t="shared" si="89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315">
        <v>0.21</v>
      </c>
      <c r="AC402" s="238">
        <f t="shared" si="79"/>
        <v>0</v>
      </c>
      <c r="AD402" s="223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6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218">
        <f t="shared" si="82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2">
        <f t="shared" si="88"/>
        <v>0</v>
      </c>
      <c r="W403" s="33" t="str">
        <f t="shared" si="89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315">
        <v>0.21</v>
      </c>
      <c r="AC403" s="238">
        <f t="shared" si="79"/>
        <v>0</v>
      </c>
      <c r="AD403" s="223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6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218">
        <f t="shared" si="82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2">
        <f t="shared" si="88"/>
        <v>0</v>
      </c>
      <c r="W404" s="33" t="str">
        <f t="shared" si="89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315">
        <v>0.21</v>
      </c>
      <c r="AC404" s="238">
        <f t="shared" si="79"/>
        <v>0</v>
      </c>
      <c r="AD404" s="223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6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218">
        <f t="shared" si="82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2">
        <f t="shared" si="88"/>
        <v>0</v>
      </c>
      <c r="W405" s="33" t="str">
        <f t="shared" si="89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315">
        <v>0.21</v>
      </c>
      <c r="AC405" s="238">
        <f t="shared" si="79"/>
        <v>0</v>
      </c>
      <c r="AD405" s="223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6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218">
        <f t="shared" si="82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2">
        <f t="shared" si="88"/>
        <v>0</v>
      </c>
      <c r="W406" s="33" t="str">
        <f t="shared" si="89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315">
        <v>0.21</v>
      </c>
      <c r="AC406" s="238">
        <f t="shared" si="79"/>
        <v>0</v>
      </c>
      <c r="AD406" s="223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6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218">
        <f t="shared" si="82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2">
        <f t="shared" si="88"/>
        <v>0</v>
      </c>
      <c r="W407" s="33" t="str">
        <f t="shared" si="89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315">
        <v>0.21</v>
      </c>
      <c r="AC407" s="238">
        <f t="shared" si="79"/>
        <v>0</v>
      </c>
      <c r="AD407" s="223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6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218">
        <f t="shared" si="82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2">
        <f t="shared" si="88"/>
        <v>0</v>
      </c>
      <c r="W408" s="33" t="str">
        <f t="shared" si="89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315">
        <v>0.21</v>
      </c>
      <c r="AC408" s="238">
        <f t="shared" si="79"/>
        <v>0</v>
      </c>
      <c r="AD408" s="223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6">
        <v>30100043</v>
      </c>
      <c r="B409" s="188" t="s">
        <v>429</v>
      </c>
      <c r="C409" s="183" t="s">
        <v>427</v>
      </c>
      <c r="D409" s="17">
        <v>50.3</v>
      </c>
      <c r="E409" s="17"/>
      <c r="F409" s="6"/>
      <c r="G409" s="93"/>
      <c r="H409" s="218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2"/>
      <c r="W409" s="33"/>
      <c r="X409" s="93"/>
      <c r="Y409" s="93"/>
      <c r="Z409" s="93"/>
      <c r="AA409" s="93"/>
      <c r="AB409" s="315">
        <v>0.21</v>
      </c>
      <c r="AC409" s="238">
        <f t="shared" si="79"/>
        <v>0</v>
      </c>
      <c r="AD409" s="223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6">
        <v>30100064</v>
      </c>
      <c r="B410" s="188" t="s">
        <v>400</v>
      </c>
      <c r="C410" s="183" t="s">
        <v>398</v>
      </c>
      <c r="D410" s="17">
        <v>5</v>
      </c>
      <c r="E410" s="17"/>
      <c r="F410" s="6"/>
      <c r="G410" s="93">
        <f>SUM('1:2'!G410)</f>
        <v>0</v>
      </c>
      <c r="H410" s="218">
        <f t="shared" si="82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2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318">
        <v>0.21</v>
      </c>
      <c r="AC410" s="238">
        <f t="shared" si="79"/>
        <v>0</v>
      </c>
      <c r="AD410" s="223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6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218">
        <f t="shared" si="82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2">
        <f>SUM(X411:AA411)</f>
        <v>0</v>
      </c>
      <c r="W411" s="33" t="str">
        <f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315">
        <v>0.49</v>
      </c>
      <c r="AC411" s="238">
        <f t="shared" si="79"/>
        <v>0</v>
      </c>
      <c r="AD411" s="223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6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218">
        <f t="shared" si="82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2">
        <f>SUM(X412:AA412)</f>
        <v>0</v>
      </c>
      <c r="W412" s="33" t="str">
        <f>IF(ISERROR(V412/G412),"",V412/G412)</f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315">
        <v>0.49</v>
      </c>
      <c r="AC412" s="238">
        <f t="shared" si="79"/>
        <v>0</v>
      </c>
      <c r="AD412" s="223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6"/>
      <c r="B413" s="188" t="s">
        <v>360</v>
      </c>
      <c r="C413" s="183" t="s">
        <v>361</v>
      </c>
      <c r="D413" s="17"/>
      <c r="E413" s="17"/>
      <c r="F413" s="6"/>
      <c r="G413" s="93">
        <f>SUM('1:2'!G413)</f>
        <v>0</v>
      </c>
      <c r="H413" s="218">
        <f t="shared" si="82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2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315"/>
      <c r="AC413" s="238">
        <f t="shared" si="79"/>
        <v>0</v>
      </c>
      <c r="AD413" s="22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6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218">
        <f t="shared" si="82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2">
        <f>SUM(X414:AA414)</f>
        <v>0</v>
      </c>
      <c r="W414" s="33" t="str">
        <f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315">
        <v>0.43</v>
      </c>
      <c r="AC414" s="238">
        <f t="shared" si="79"/>
        <v>0</v>
      </c>
      <c r="AD414" s="22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6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218">
        <f t="shared" si="82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2">
        <f>SUM(X415:AA415)</f>
        <v>0</v>
      </c>
      <c r="W415" s="33" t="str">
        <f>IF(ISERROR(V415/G415),"",V415/G415)</f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315">
        <v>0.43</v>
      </c>
      <c r="AC415" s="238">
        <f t="shared" ref="AC415:AC480" si="91">AB415*G415</f>
        <v>0</v>
      </c>
      <c r="AD415" s="22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6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218">
        <f t="shared" si="82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2">
        <f>SUM(X416:AA416)</f>
        <v>0</v>
      </c>
      <c r="W416" s="33" t="str">
        <f>IF(ISERROR(V416/G416),"",V416/G416)</f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315">
        <v>0.43</v>
      </c>
      <c r="AC416" s="238">
        <f t="shared" si="91"/>
        <v>0</v>
      </c>
      <c r="AD416" s="223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6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218">
        <f t="shared" si="82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2">
        <f>SUM(X417:AA417)</f>
        <v>0</v>
      </c>
      <c r="W417" s="33" t="str">
        <f>IF(ISERROR(V417/G417),"",V417/G417)</f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315">
        <v>0.43</v>
      </c>
      <c r="AC417" s="238">
        <f t="shared" si="91"/>
        <v>0</v>
      </c>
      <c r="AD417" s="223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8">
        <v>30600013</v>
      </c>
      <c r="B418" s="193" t="s">
        <v>368</v>
      </c>
      <c r="C418" s="183" t="s">
        <v>374</v>
      </c>
      <c r="D418" s="17"/>
      <c r="E418" s="17"/>
      <c r="F418" s="6"/>
      <c r="G418" s="93">
        <f>SUM('1:2'!G418)</f>
        <v>0</v>
      </c>
      <c r="H418" s="218">
        <f t="shared" si="82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2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315">
        <v>0.43</v>
      </c>
      <c r="AC418" s="238">
        <f t="shared" si="91"/>
        <v>0</v>
      </c>
      <c r="AD418" s="223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8">
        <v>30600014</v>
      </c>
      <c r="B419" s="193" t="s">
        <v>368</v>
      </c>
      <c r="C419" s="183" t="s">
        <v>369</v>
      </c>
      <c r="D419" s="17"/>
      <c r="E419" s="17"/>
      <c r="F419" s="6"/>
      <c r="G419" s="93">
        <f>SUM('1:2'!G419)</f>
        <v>0</v>
      </c>
      <c r="H419" s="218">
        <f t="shared" si="82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2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315">
        <v>0.43</v>
      </c>
      <c r="AC419" s="238">
        <f t="shared" si="91"/>
        <v>0</v>
      </c>
      <c r="AD419" s="223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8">
        <v>30600012</v>
      </c>
      <c r="B420" s="193" t="s">
        <v>368</v>
      </c>
      <c r="C420" s="183" t="s">
        <v>370</v>
      </c>
      <c r="D420" s="17"/>
      <c r="E420" s="17"/>
      <c r="F420" s="6"/>
      <c r="G420" s="93">
        <f>SUM('1:2'!G420)</f>
        <v>0</v>
      </c>
      <c r="H420" s="218">
        <f t="shared" si="82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2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315">
        <v>0.43</v>
      </c>
      <c r="AC420" s="238">
        <f t="shared" si="91"/>
        <v>0</v>
      </c>
      <c r="AD420" s="223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8">
        <v>30600011</v>
      </c>
      <c r="B421" s="193" t="s">
        <v>368</v>
      </c>
      <c r="C421" s="183" t="s">
        <v>371</v>
      </c>
      <c r="D421" s="17"/>
      <c r="E421" s="17"/>
      <c r="F421" s="6"/>
      <c r="G421" s="93">
        <f>SUM('1:2'!G421)</f>
        <v>0</v>
      </c>
      <c r="H421" s="218">
        <f t="shared" si="82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2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315">
        <v>0.43</v>
      </c>
      <c r="AC421" s="238">
        <f t="shared" si="91"/>
        <v>0</v>
      </c>
      <c r="AD421" s="223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8">
        <v>30300002</v>
      </c>
      <c r="B422" s="193" t="s">
        <v>407</v>
      </c>
      <c r="C422" s="183" t="s">
        <v>408</v>
      </c>
      <c r="D422" s="17"/>
      <c r="E422" s="17"/>
      <c r="F422" s="6"/>
      <c r="G422" s="93">
        <f>SUM('1:2'!G422)</f>
        <v>0</v>
      </c>
      <c r="H422" s="218">
        <f t="shared" si="82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202"/>
      <c r="W422" s="33"/>
      <c r="X422" s="93"/>
      <c r="Y422" s="93"/>
      <c r="Z422" s="93"/>
      <c r="AA422" s="93"/>
      <c r="AB422" s="318">
        <v>0.69</v>
      </c>
      <c r="AC422" s="238">
        <f t="shared" si="91"/>
        <v>0</v>
      </c>
      <c r="AD422" s="223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8">
        <v>30300001</v>
      </c>
      <c r="B423" s="193" t="s">
        <v>407</v>
      </c>
      <c r="C423" s="183" t="s">
        <v>409</v>
      </c>
      <c r="D423" s="17"/>
      <c r="E423" s="17"/>
      <c r="F423" s="6"/>
      <c r="G423" s="93">
        <f>SUM('1:2'!G423)</f>
        <v>0</v>
      </c>
      <c r="H423" s="218">
        <f t="shared" si="82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202"/>
      <c r="W423" s="33"/>
      <c r="X423" s="93"/>
      <c r="Y423" s="93"/>
      <c r="Z423" s="93"/>
      <c r="AA423" s="93"/>
      <c r="AB423" s="318">
        <v>0.69</v>
      </c>
      <c r="AC423" s="238">
        <f t="shared" si="91"/>
        <v>0</v>
      </c>
      <c r="AD423" s="223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8">
        <v>30300003</v>
      </c>
      <c r="B424" s="193" t="s">
        <v>407</v>
      </c>
      <c r="C424" s="183" t="s">
        <v>410</v>
      </c>
      <c r="D424" s="17"/>
      <c r="E424" s="17"/>
      <c r="F424" s="6"/>
      <c r="G424" s="93">
        <f>SUM('1:2'!G424)</f>
        <v>0</v>
      </c>
      <c r="H424" s="218">
        <f t="shared" si="82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202"/>
      <c r="W424" s="33"/>
      <c r="X424" s="93"/>
      <c r="Y424" s="93"/>
      <c r="Z424" s="93"/>
      <c r="AA424" s="93"/>
      <c r="AB424" s="318">
        <v>0.69</v>
      </c>
      <c r="AC424" s="238">
        <f t="shared" si="91"/>
        <v>0</v>
      </c>
      <c r="AD424" s="223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8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218">
        <f t="shared" si="82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2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315">
        <v>0.95</v>
      </c>
      <c r="AC425" s="238">
        <f t="shared" si="91"/>
        <v>0</v>
      </c>
      <c r="AD425" s="223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8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218">
        <f t="shared" si="82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2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315">
        <v>0.95</v>
      </c>
      <c r="AC426" s="238">
        <f t="shared" si="91"/>
        <v>0</v>
      </c>
      <c r="AD426" s="223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8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218">
        <f t="shared" si="82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2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315">
        <v>0.95</v>
      </c>
      <c r="AC427" s="238">
        <f t="shared" si="91"/>
        <v>0</v>
      </c>
      <c r="AD427" s="223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499" t="s">
        <v>86</v>
      </c>
      <c r="B428" s="499"/>
      <c r="C428" s="215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202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42"/>
      <c r="AD428" s="223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80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0</v>
      </c>
      <c r="H429" s="218">
        <f>D429*G429</f>
        <v>0</v>
      </c>
      <c r="I429" s="93">
        <f>SUM('1:2'!I429)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94">IF(ISERROR(I429-K429),"",I429-K429)</f>
        <v>0</v>
      </c>
      <c r="N429" s="31">
        <f t="shared" ref="N429:N436" si="95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2">
        <f t="shared" ref="V429:V435" si="96">SUM(X429:AA429)</f>
        <v>0</v>
      </c>
      <c r="W429" s="33" t="str">
        <f t="shared" si="93"/>
        <v/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315">
        <v>1.18</v>
      </c>
      <c r="AC429" s="238">
        <f t="shared" si="91"/>
        <v>0</v>
      </c>
      <c r="AD429" s="223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80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218">
        <f t="shared" ref="H430:H462" si="97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94"/>
        <v>0</v>
      </c>
      <c r="N430" s="31">
        <f t="shared" si="95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2">
        <f t="shared" si="96"/>
        <v>0</v>
      </c>
      <c r="W430" s="33" t="str">
        <f t="shared" si="93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315">
        <v>1.18</v>
      </c>
      <c r="AC430" s="238">
        <f t="shared" si="91"/>
        <v>0</v>
      </c>
      <c r="AD430" s="223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80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218">
        <f t="shared" si="97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94"/>
        <v>0</v>
      </c>
      <c r="N431" s="31">
        <f t="shared" si="95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2">
        <f t="shared" si="96"/>
        <v>0</v>
      </c>
      <c r="W431" s="33" t="str">
        <f t="shared" si="93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315">
        <v>1.18</v>
      </c>
      <c r="AC431" s="238">
        <f t="shared" si="91"/>
        <v>0</v>
      </c>
      <c r="AD431" s="223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80">
        <v>30400014</v>
      </c>
      <c r="B432" s="211" t="s">
        <v>507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218">
        <f t="shared" si="97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94"/>
        <v>0</v>
      </c>
      <c r="N432" s="31">
        <f t="shared" si="95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2">
        <f t="shared" si="96"/>
        <v>0</v>
      </c>
      <c r="W432" s="33" t="str">
        <f t="shared" si="93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315">
        <v>1.1100000000000001</v>
      </c>
      <c r="AC432" s="238">
        <f t="shared" si="91"/>
        <v>0</v>
      </c>
      <c r="AD432" s="223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80">
        <v>30400013</v>
      </c>
      <c r="B433" s="211" t="s">
        <v>468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218">
        <f t="shared" si="97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2">
        <f t="shared" si="96"/>
        <v>0</v>
      </c>
      <c r="W433" s="33" t="str">
        <f t="shared" si="93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315">
        <v>1.1100000000000001</v>
      </c>
      <c r="AC433" s="238">
        <f t="shared" si="91"/>
        <v>0</v>
      </c>
      <c r="AD433" s="223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80">
        <v>30400016</v>
      </c>
      <c r="B434" s="211" t="s">
        <v>507</v>
      </c>
      <c r="C434" s="16" t="s">
        <v>60</v>
      </c>
      <c r="D434" s="17">
        <v>5.03</v>
      </c>
      <c r="E434" s="17"/>
      <c r="F434" s="6"/>
      <c r="G434" s="93">
        <f>SUM('1:2'!G434)</f>
        <v>0</v>
      </c>
      <c r="H434" s="218">
        <f t="shared" si="97"/>
        <v>0</v>
      </c>
      <c r="I434" s="93">
        <f>SUM('1:2'!I434)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2">
        <f t="shared" si="96"/>
        <v>0</v>
      </c>
      <c r="W434" s="33" t="str">
        <f t="shared" si="93"/>
        <v/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315">
        <v>1.1100000000000001</v>
      </c>
      <c r="AC434" s="238">
        <f t="shared" si="91"/>
        <v>0</v>
      </c>
      <c r="AD434" s="223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80">
        <v>30400017</v>
      </c>
      <c r="B435" s="211" t="s">
        <v>507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218">
        <f t="shared" si="97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2">
        <f t="shared" si="96"/>
        <v>0</v>
      </c>
      <c r="W435" s="33" t="str">
        <f t="shared" si="93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315">
        <v>1.1100000000000001</v>
      </c>
      <c r="AC435" s="238">
        <f t="shared" si="91"/>
        <v>0</v>
      </c>
      <c r="AD435" s="223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80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SUM('1:2'!G436)</f>
        <v>0</v>
      </c>
      <c r="H436" s="218">
        <f t="shared" si="97"/>
        <v>0</v>
      </c>
      <c r="I436" s="93">
        <f>SUM('1:2'!I436)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94"/>
        <v>0</v>
      </c>
      <c r="N436" s="31">
        <f t="shared" si="95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3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B436" s="315">
        <v>0.84</v>
      </c>
      <c r="AC436" s="238">
        <f t="shared" si="91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81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218">
        <f t="shared" si="97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3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B437" s="315">
        <v>1.06</v>
      </c>
      <c r="AC437" s="238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81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218">
        <f t="shared" si="97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3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B438" s="315">
        <v>1.06</v>
      </c>
      <c r="AC438" s="238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81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218">
        <f t="shared" si="97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3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B439" s="315">
        <v>1.06</v>
      </c>
      <c r="AC439" s="238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81">
        <v>30600003</v>
      </c>
      <c r="B440" s="65" t="s">
        <v>162</v>
      </c>
      <c r="C440" s="191" t="s">
        <v>89</v>
      </c>
      <c r="D440" s="17">
        <v>5.03</v>
      </c>
      <c r="E440" s="17"/>
      <c r="F440" s="6"/>
      <c r="G440" s="93">
        <f>SUM('1:2'!G440)</f>
        <v>0</v>
      </c>
      <c r="H440" s="218">
        <f t="shared" si="97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3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B440" s="315">
        <v>1.06</v>
      </c>
      <c r="AC440" s="238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81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218">
        <f t="shared" si="97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2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315">
        <v>1.04</v>
      </c>
      <c r="AC441" s="238">
        <f t="shared" si="91"/>
        <v>0</v>
      </c>
      <c r="AD441" s="223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81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218">
        <f t="shared" si="97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2">
        <f t="shared" si="100"/>
        <v>0</v>
      </c>
      <c r="W442" s="33" t="str">
        <f t="shared" si="101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315">
        <v>1.04</v>
      </c>
      <c r="AC442" s="238">
        <f t="shared" si="91"/>
        <v>0</v>
      </c>
      <c r="AD442" s="223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81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218">
        <f t="shared" si="97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2">
        <f t="shared" si="100"/>
        <v>0</v>
      </c>
      <c r="W443" s="33" t="str">
        <f t="shared" si="101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315">
        <v>1.04</v>
      </c>
      <c r="AC443" s="238">
        <f t="shared" si="91"/>
        <v>0</v>
      </c>
      <c r="AD443" s="223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81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218">
        <f t="shared" si="97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2">
        <f t="shared" si="100"/>
        <v>0</v>
      </c>
      <c r="W444" s="33" t="str">
        <f t="shared" si="101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315">
        <v>1.04</v>
      </c>
      <c r="AC444" s="238">
        <f t="shared" si="91"/>
        <v>0</v>
      </c>
      <c r="AD444" s="223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81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218">
        <f t="shared" si="97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2">
        <f t="shared" si="100"/>
        <v>0</v>
      </c>
      <c r="W445" s="33" t="str">
        <f t="shared" si="101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315">
        <v>1.29</v>
      </c>
      <c r="AC445" s="238">
        <f t="shared" si="91"/>
        <v>0</v>
      </c>
      <c r="AD445" s="223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81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218">
        <f t="shared" si="97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2">
        <f t="shared" si="100"/>
        <v>0</v>
      </c>
      <c r="W446" s="33" t="str">
        <f t="shared" si="101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315">
        <v>1.29</v>
      </c>
      <c r="AC446" s="238">
        <f t="shared" si="91"/>
        <v>0</v>
      </c>
      <c r="AD446" s="223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81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218">
        <f t="shared" si="97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2">
        <f t="shared" si="100"/>
        <v>0</v>
      </c>
      <c r="W447" s="33" t="str">
        <f t="shared" si="101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315">
        <v>1.29</v>
      </c>
      <c r="AC447" s="238">
        <f t="shared" si="91"/>
        <v>0</v>
      </c>
      <c r="AD447" s="223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81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218">
        <f t="shared" si="97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2">
        <f t="shared" si="100"/>
        <v>0</v>
      </c>
      <c r="W448" s="33" t="str">
        <f t="shared" si="101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315">
        <v>1.29</v>
      </c>
      <c r="AC448" s="238">
        <f t="shared" si="91"/>
        <v>0</v>
      </c>
      <c r="AD448" s="223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80">
        <v>30400026</v>
      </c>
      <c r="B449" s="186" t="s">
        <v>393</v>
      </c>
      <c r="C449" s="183" t="s">
        <v>395</v>
      </c>
      <c r="D449" s="17">
        <v>5</v>
      </c>
      <c r="E449" s="17"/>
      <c r="F449" s="6"/>
      <c r="G449" s="93">
        <f>SUM('1:2'!G449)</f>
        <v>0</v>
      </c>
      <c r="H449" s="218">
        <f t="shared" si="97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2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315">
        <v>2.0699999999999998</v>
      </c>
      <c r="AC449" s="238">
        <f t="shared" si="91"/>
        <v>0</v>
      </c>
      <c r="AD449" s="223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80">
        <v>30400028</v>
      </c>
      <c r="B450" s="186" t="s">
        <v>393</v>
      </c>
      <c r="C450" s="183" t="s">
        <v>402</v>
      </c>
      <c r="D450" s="17">
        <v>5</v>
      </c>
      <c r="E450" s="17"/>
      <c r="F450" s="6"/>
      <c r="G450" s="93">
        <f>SUM('1:2'!G450)</f>
        <v>0</v>
      </c>
      <c r="H450" s="218">
        <f t="shared" si="97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2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315">
        <v>2.0699999999999998</v>
      </c>
      <c r="AC450" s="238">
        <f t="shared" si="91"/>
        <v>0</v>
      </c>
      <c r="AD450" s="223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80">
        <v>30400027</v>
      </c>
      <c r="B451" s="186" t="s">
        <v>404</v>
      </c>
      <c r="C451" s="183" t="s">
        <v>405</v>
      </c>
      <c r="D451" s="17">
        <v>5</v>
      </c>
      <c r="E451" s="17"/>
      <c r="F451" s="6"/>
      <c r="G451" s="93">
        <f>SUM('1:2'!G451)</f>
        <v>0</v>
      </c>
      <c r="H451" s="218">
        <f t="shared" si="97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2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315">
        <v>2.0699999999999998</v>
      </c>
      <c r="AC451" s="238">
        <f t="shared" si="91"/>
        <v>0</v>
      </c>
      <c r="AD451" s="223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80"/>
      <c r="B452" s="61" t="s">
        <v>342</v>
      </c>
      <c r="C452" s="183" t="s">
        <v>372</v>
      </c>
      <c r="D452" s="17">
        <v>5</v>
      </c>
      <c r="E452" s="17"/>
      <c r="F452" s="6"/>
      <c r="G452" s="93">
        <f>SUM('1:2'!G452)</f>
        <v>0</v>
      </c>
      <c r="H452" s="218">
        <f t="shared" si="97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2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315">
        <v>2.0699999999999998</v>
      </c>
      <c r="AC452" s="238">
        <f t="shared" si="91"/>
        <v>0</v>
      </c>
      <c r="AD452" s="223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80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218">
        <f t="shared" si="97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2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315">
        <v>2.0699999999999998</v>
      </c>
      <c r="AC453" s="238">
        <f t="shared" si="91"/>
        <v>0</v>
      </c>
      <c r="AD453" s="223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80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218">
        <f t="shared" si="97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2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315">
        <v>2.0699999999999998</v>
      </c>
      <c r="AC454" s="238">
        <f t="shared" si="91"/>
        <v>0</v>
      </c>
      <c r="AD454" s="223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80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218">
        <f t="shared" si="97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98"/>
        <v>0</v>
      </c>
      <c r="N455" s="31">
        <f t="shared" si="99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2">
        <f>SUM(X455:AA455)</f>
        <v>0</v>
      </c>
      <c r="W455" s="33" t="str">
        <f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315">
        <v>0.67</v>
      </c>
      <c r="AC455" s="238">
        <f t="shared" si="91"/>
        <v>0</v>
      </c>
      <c r="AD455" s="223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80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218">
        <f t="shared" si="97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98"/>
        <v>0</v>
      </c>
      <c r="N456" s="31">
        <f t="shared" si="99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2">
        <f>SUM(X456:AA456)</f>
        <v>0</v>
      </c>
      <c r="W456" s="33" t="str">
        <f>IF(ISERROR(V456/G456),"",V456/G456)</f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315">
        <v>0.67</v>
      </c>
      <c r="AC456" s="238">
        <f t="shared" si="91"/>
        <v>0</v>
      </c>
      <c r="AD456" s="223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80">
        <v>30400004</v>
      </c>
      <c r="B457" s="211" t="s">
        <v>419</v>
      </c>
      <c r="C457" s="183" t="s">
        <v>73</v>
      </c>
      <c r="D457" s="17"/>
      <c r="E457" s="17"/>
      <c r="F457" s="6"/>
      <c r="G457" s="93">
        <f>SUM('1:2'!G457)</f>
        <v>0</v>
      </c>
      <c r="H457" s="218">
        <f t="shared" si="97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202"/>
      <c r="W457" s="33"/>
      <c r="X457" s="93"/>
      <c r="Y457" s="93"/>
      <c r="Z457" s="93"/>
      <c r="AA457" s="93"/>
      <c r="AB457" s="315">
        <v>1.73</v>
      </c>
      <c r="AC457" s="238">
        <f t="shared" si="91"/>
        <v>0</v>
      </c>
      <c r="AD457" s="223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80">
        <v>30400003</v>
      </c>
      <c r="B458" s="211" t="s">
        <v>419</v>
      </c>
      <c r="C458" s="183" t="s">
        <v>60</v>
      </c>
      <c r="D458" s="17"/>
      <c r="E458" s="17"/>
      <c r="F458" s="6"/>
      <c r="G458" s="93">
        <f>SUM('1:2'!G458)</f>
        <v>0</v>
      </c>
      <c r="H458" s="218">
        <f t="shared" si="97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202"/>
      <c r="W458" s="33"/>
      <c r="X458" s="93"/>
      <c r="Y458" s="93"/>
      <c r="Z458" s="93"/>
      <c r="AA458" s="93"/>
      <c r="AB458" s="315">
        <v>1.73</v>
      </c>
      <c r="AC458" s="238">
        <f t="shared" si="91"/>
        <v>0</v>
      </c>
      <c r="AD458" s="223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80">
        <v>30400005</v>
      </c>
      <c r="B459" s="211" t="s">
        <v>419</v>
      </c>
      <c r="C459" s="183" t="s">
        <v>422</v>
      </c>
      <c r="D459" s="17"/>
      <c r="E459" s="17"/>
      <c r="F459" s="6"/>
      <c r="G459" s="93">
        <f>SUM('1:2'!G459)</f>
        <v>0</v>
      </c>
      <c r="H459" s="218">
        <f t="shared" si="97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98"/>
        <v>0</v>
      </c>
      <c r="N459" s="31"/>
      <c r="O459" s="93"/>
      <c r="P459" s="93"/>
      <c r="Q459" s="93"/>
      <c r="R459" s="93"/>
      <c r="S459" s="93"/>
      <c r="T459" s="93"/>
      <c r="U459" s="93"/>
      <c r="V459" s="202"/>
      <c r="W459" s="33"/>
      <c r="X459" s="93"/>
      <c r="Y459" s="93"/>
      <c r="Z459" s="93"/>
      <c r="AA459" s="93"/>
      <c r="AB459" s="315">
        <v>1.73</v>
      </c>
      <c r="AC459" s="238">
        <f t="shared" si="91"/>
        <v>0</v>
      </c>
      <c r="AD459" s="223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80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218">
        <f t="shared" si="97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2">
        <f>SUM(X460:AA460)</f>
        <v>0</v>
      </c>
      <c r="W460" s="33" t="str">
        <f t="shared" ref="W460:W494" si="102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315">
        <v>1.22</v>
      </c>
      <c r="AC460" s="238">
        <f t="shared" si="91"/>
        <v>0</v>
      </c>
      <c r="AD460" s="223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80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218">
        <f t="shared" si="97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2">
        <f>SUM(X461:AA461)</f>
        <v>0</v>
      </c>
      <c r="W461" s="33" t="str">
        <f t="shared" si="102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315">
        <v>1.22</v>
      </c>
      <c r="AC461" s="238">
        <f t="shared" si="91"/>
        <v>0</v>
      </c>
      <c r="AD461" s="223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80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218">
        <f t="shared" si="97"/>
        <v>0</v>
      </c>
      <c r="I462" s="93">
        <f>SUM('1:2'!I462)</f>
        <v>0</v>
      </c>
      <c r="J462" s="31" t="str">
        <f t="array" ref="J462">IF(ISERROR(G462/I462),"",G462/I462)</f>
        <v/>
      </c>
      <c r="K462" s="218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2">
        <f>SUM(X462:AA462)</f>
        <v>0</v>
      </c>
      <c r="W462" s="33" t="str">
        <f t="shared" si="102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315">
        <v>1.22</v>
      </c>
      <c r="AC462" s="238">
        <f t="shared" si="91"/>
        <v>0</v>
      </c>
      <c r="AD462" s="223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500" t="s">
        <v>92</v>
      </c>
      <c r="B463" s="501"/>
      <c r="C463" s="215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103">SUM(M429:M462)</f>
        <v>0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202">
        <f t="shared" si="103"/>
        <v>0</v>
      </c>
      <c r="W463" s="33" t="str">
        <f t="shared" si="102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9">
        <f>SUM(AC429:AC462)</f>
        <v>0</v>
      </c>
      <c r="AD463" s="223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80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218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2">
        <f t="shared" ref="V464:V478" si="106">SUM(X464:AA464)</f>
        <v>0</v>
      </c>
      <c r="W464" s="33" t="str">
        <f t="shared" si="102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315">
        <v>0.41</v>
      </c>
      <c r="AC464" s="238">
        <f t="shared" si="91"/>
        <v>0</v>
      </c>
      <c r="AD464" s="223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80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218">
        <f t="shared" ref="H465:H478" si="107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2">
        <f t="shared" si="106"/>
        <v>0</v>
      </c>
      <c r="W465" s="33" t="str">
        <f t="shared" si="102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315">
        <v>0.41</v>
      </c>
      <c r="AC465" s="238">
        <f t="shared" si="91"/>
        <v>0</v>
      </c>
      <c r="AD465" s="223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80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218">
        <f t="shared" si="107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2">
        <f t="shared" si="106"/>
        <v>0</v>
      </c>
      <c r="W466" s="33" t="str">
        <f t="shared" si="102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315">
        <v>0.52</v>
      </c>
      <c r="AC466" s="238">
        <f t="shared" si="91"/>
        <v>0</v>
      </c>
      <c r="AD466" s="223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80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218">
        <f t="shared" si="107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2">
        <f t="shared" si="106"/>
        <v>0</v>
      </c>
      <c r="W467" s="33" t="str">
        <f t="shared" si="102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315">
        <v>0.59</v>
      </c>
      <c r="AC467" s="238">
        <f t="shared" si="91"/>
        <v>0</v>
      </c>
      <c r="AD467" s="223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9">
        <v>30100054</v>
      </c>
      <c r="B468" s="63" t="s">
        <v>95</v>
      </c>
      <c r="C468" s="219" t="s">
        <v>72</v>
      </c>
      <c r="D468" s="17">
        <v>5.03</v>
      </c>
      <c r="E468" s="17"/>
      <c r="F468" s="6"/>
      <c r="G468" s="93">
        <f>SUM('1:2'!G468)</f>
        <v>0</v>
      </c>
      <c r="H468" s="218">
        <f t="shared" si="107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2">
        <f t="shared" si="106"/>
        <v>0</v>
      </c>
      <c r="W468" s="33" t="str">
        <f t="shared" si="102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315">
        <v>0.59</v>
      </c>
      <c r="AC468" s="238">
        <f t="shared" si="91"/>
        <v>0</v>
      </c>
      <c r="AD468" s="223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218">
        <f t="shared" si="107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2">
        <f t="shared" si="106"/>
        <v>0</v>
      </c>
      <c r="W469" s="33" t="str">
        <f t="shared" si="102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315">
        <v>0.59</v>
      </c>
      <c r="AC469" s="238">
        <f t="shared" si="91"/>
        <v>0</v>
      </c>
      <c r="AD469" s="223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80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218">
        <f t="shared" si="107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2">
        <f t="shared" si="106"/>
        <v>0</v>
      </c>
      <c r="W470" s="33" t="str">
        <f t="shared" si="102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315">
        <v>0.59</v>
      </c>
      <c r="AC470" s="238">
        <f t="shared" si="91"/>
        <v>0</v>
      </c>
      <c r="AD470" s="223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80"/>
      <c r="B471" s="63" t="s">
        <v>95</v>
      </c>
      <c r="C471" s="219" t="s">
        <v>96</v>
      </c>
      <c r="D471" s="17">
        <v>5.03</v>
      </c>
      <c r="E471" s="17"/>
      <c r="F471" s="6"/>
      <c r="G471" s="93">
        <f>SUM('1:2'!G471)</f>
        <v>0</v>
      </c>
      <c r="H471" s="218">
        <f t="shared" si="107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2">
        <f t="shared" si="106"/>
        <v>0</v>
      </c>
      <c r="W471" s="33" t="str">
        <f t="shared" si="102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315">
        <v>0.59</v>
      </c>
      <c r="AC471" s="238">
        <f t="shared" si="91"/>
        <v>0</v>
      </c>
      <c r="AD471" s="223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80">
        <v>30101067</v>
      </c>
      <c r="B472" s="63" t="s">
        <v>97</v>
      </c>
      <c r="C472" s="219" t="s">
        <v>82</v>
      </c>
      <c r="D472" s="17">
        <v>5.03</v>
      </c>
      <c r="E472" s="17"/>
      <c r="F472" s="6"/>
      <c r="G472" s="93">
        <f>SUM('1:2'!G472)</f>
        <v>0</v>
      </c>
      <c r="H472" s="218">
        <f t="shared" si="107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2">
        <f t="shared" si="106"/>
        <v>0</v>
      </c>
      <c r="W472" s="33" t="str">
        <f t="shared" si="102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315"/>
      <c r="AC472" s="238">
        <f t="shared" si="91"/>
        <v>0</v>
      </c>
      <c r="AD472" s="223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80">
        <v>30101068</v>
      </c>
      <c r="B473" s="63" t="s">
        <v>97</v>
      </c>
      <c r="C473" s="219" t="s">
        <v>72</v>
      </c>
      <c r="D473" s="17">
        <v>5.03</v>
      </c>
      <c r="E473" s="17"/>
      <c r="F473" s="6"/>
      <c r="G473" s="93">
        <f>SUM('1:2'!G473)</f>
        <v>0</v>
      </c>
      <c r="H473" s="218">
        <f t="shared" si="107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2">
        <f t="shared" si="106"/>
        <v>0</v>
      </c>
      <c r="W473" s="33" t="str">
        <f t="shared" si="102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315"/>
      <c r="AC473" s="238">
        <f t="shared" si="91"/>
        <v>0</v>
      </c>
      <c r="AD473" s="223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80">
        <v>30101069</v>
      </c>
      <c r="B474" s="63" t="s">
        <v>97</v>
      </c>
      <c r="C474" s="219" t="s">
        <v>60</v>
      </c>
      <c r="D474" s="17">
        <v>5.03</v>
      </c>
      <c r="E474" s="17"/>
      <c r="F474" s="6"/>
      <c r="G474" s="93">
        <f>SUM('1:2'!G474)</f>
        <v>0</v>
      </c>
      <c r="H474" s="218">
        <f t="shared" si="107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2">
        <f t="shared" si="106"/>
        <v>0</v>
      </c>
      <c r="W474" s="33" t="str">
        <f t="shared" si="102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315"/>
      <c r="AC474" s="238">
        <f t="shared" si="91"/>
        <v>0</v>
      </c>
      <c r="AD474" s="223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80">
        <v>30101070</v>
      </c>
      <c r="B475" s="63" t="s">
        <v>97</v>
      </c>
      <c r="C475" s="219" t="s">
        <v>96</v>
      </c>
      <c r="D475" s="17">
        <v>5.03</v>
      </c>
      <c r="E475" s="17"/>
      <c r="F475" s="6"/>
      <c r="G475" s="93">
        <f>SUM('1:2'!G475)</f>
        <v>0</v>
      </c>
      <c r="H475" s="218">
        <f t="shared" si="107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2">
        <f t="shared" si="106"/>
        <v>0</v>
      </c>
      <c r="W475" s="33" t="str">
        <f t="shared" si="102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315"/>
      <c r="AC475" s="238">
        <f t="shared" si="91"/>
        <v>0</v>
      </c>
      <c r="AD475" s="223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80">
        <v>30101071</v>
      </c>
      <c r="B476" s="63" t="s">
        <v>97</v>
      </c>
      <c r="C476" s="219" t="s">
        <v>73</v>
      </c>
      <c r="D476" s="17">
        <v>5.03</v>
      </c>
      <c r="E476" s="17"/>
      <c r="F476" s="6"/>
      <c r="G476" s="93">
        <f>SUM('1:2'!G476)</f>
        <v>0</v>
      </c>
      <c r="H476" s="218">
        <f t="shared" si="107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2">
        <f t="shared" si="106"/>
        <v>0</v>
      </c>
      <c r="W476" s="33" t="str">
        <f t="shared" si="102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315"/>
      <c r="AC476" s="238">
        <f t="shared" si="91"/>
        <v>0</v>
      </c>
      <c r="AD476" s="223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6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218">
        <f t="shared" si="107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2">
        <f t="shared" si="106"/>
        <v>0</v>
      </c>
      <c r="W477" s="33" t="str">
        <f t="shared" si="102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315">
        <v>0.43</v>
      </c>
      <c r="AC477" s="238">
        <f t="shared" si="91"/>
        <v>0</v>
      </c>
      <c r="AD477" s="223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6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218">
        <f t="shared" si="107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2">
        <f t="shared" si="106"/>
        <v>0</v>
      </c>
      <c r="W478" s="33" t="str">
        <f t="shared" si="102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315">
        <v>0.43</v>
      </c>
      <c r="AC478" s="238">
        <f t="shared" si="91"/>
        <v>0</v>
      </c>
      <c r="AD478" s="223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500" t="s">
        <v>99</v>
      </c>
      <c r="B479" s="501"/>
      <c r="C479" s="215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204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9">
        <f>SUM(AC464:AC478)</f>
        <v>0</v>
      </c>
      <c r="AD479" s="223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60">
        <v>30400025</v>
      </c>
      <c r="B480" s="188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218">
        <f t="shared" ref="H480:H489" si="109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2">
        <f t="shared" ref="V480:V489" si="112">SUM(X480:AA480)</f>
        <v>0</v>
      </c>
      <c r="W480" s="33" t="str">
        <f t="shared" si="102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315">
        <v>0.48</v>
      </c>
      <c r="AC480" s="238">
        <f t="shared" si="91"/>
        <v>0</v>
      </c>
      <c r="AD480" s="223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6">
        <v>30400023</v>
      </c>
      <c r="B481" s="188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218">
        <f t="shared" si="109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2">
        <f t="shared" si="112"/>
        <v>0</v>
      </c>
      <c r="W481" s="33" t="str">
        <f t="shared" si="102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315">
        <v>0.48</v>
      </c>
      <c r="AC481" s="238">
        <f t="shared" ref="AC481:AC489" si="113">AB481*G481</f>
        <v>0</v>
      </c>
      <c r="AD481" s="223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6">
        <v>30400024</v>
      </c>
      <c r="B482" s="188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218">
        <f t="shared" si="109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2">
        <f t="shared" si="112"/>
        <v>0</v>
      </c>
      <c r="W482" s="33" t="str">
        <f t="shared" si="102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315">
        <v>0.48</v>
      </c>
      <c r="AC482" s="238">
        <f t="shared" si="113"/>
        <v>0</v>
      </c>
      <c r="AD482" s="223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6"/>
      <c r="B483" s="188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218">
        <f t="shared" si="109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2">
        <f t="shared" si="112"/>
        <v>0</v>
      </c>
      <c r="W483" s="33" t="str">
        <f t="shared" si="102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315">
        <v>0.48</v>
      </c>
      <c r="AC483" s="238">
        <f t="shared" si="113"/>
        <v>0</v>
      </c>
      <c r="AD483" s="223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6"/>
      <c r="B484" s="188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218">
        <f t="shared" si="109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2">
        <f t="shared" si="112"/>
        <v>0</v>
      </c>
      <c r="W484" s="33" t="str">
        <f t="shared" si="102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315">
        <v>0.48</v>
      </c>
      <c r="AC484" s="238">
        <f t="shared" si="113"/>
        <v>0</v>
      </c>
      <c r="AD484" s="223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6">
        <v>30400019</v>
      </c>
      <c r="B485" s="188" t="s">
        <v>437</v>
      </c>
      <c r="C485" s="183" t="s">
        <v>439</v>
      </c>
      <c r="D485" s="17">
        <v>5.04</v>
      </c>
      <c r="E485" s="17"/>
      <c r="F485" s="6"/>
      <c r="G485" s="93">
        <f>SUM('1:2'!G485)</f>
        <v>0</v>
      </c>
      <c r="H485" s="256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2"/>
      <c r="W485" s="33"/>
      <c r="X485" s="93"/>
      <c r="Y485" s="93"/>
      <c r="Z485" s="93"/>
      <c r="AA485" s="93"/>
      <c r="AB485" s="318">
        <v>0.56000000000000005</v>
      </c>
      <c r="AC485" s="238">
        <f t="shared" si="113"/>
        <v>0</v>
      </c>
      <c r="AD485" s="23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6">
        <v>30400020</v>
      </c>
      <c r="B486" s="188" t="s">
        <v>436</v>
      </c>
      <c r="C486" s="183" t="s">
        <v>510</v>
      </c>
      <c r="D486" s="17">
        <v>5.04</v>
      </c>
      <c r="E486" s="17"/>
      <c r="F486" s="6"/>
      <c r="G486" s="93">
        <f>SUM('1:2'!G486)</f>
        <v>0</v>
      </c>
      <c r="H486" s="331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2"/>
      <c r="W486" s="33"/>
      <c r="X486" s="93"/>
      <c r="Y486" s="93"/>
      <c r="Z486" s="93"/>
      <c r="AA486" s="93"/>
      <c r="AB486" s="339">
        <v>0.56000000000000005</v>
      </c>
      <c r="AC486" s="238">
        <f t="shared" si="113"/>
        <v>0</v>
      </c>
      <c r="AD486" s="33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6">
        <v>30400021</v>
      </c>
      <c r="B487" s="188" t="s">
        <v>436</v>
      </c>
      <c r="C487" s="183" t="s">
        <v>511</v>
      </c>
      <c r="D487" s="17">
        <v>5.04</v>
      </c>
      <c r="E487" s="17"/>
      <c r="F487" s="6"/>
      <c r="G487" s="93">
        <f>SUM('1:2'!G487)</f>
        <v>0</v>
      </c>
      <c r="H487" s="331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2"/>
      <c r="W487" s="33"/>
      <c r="X487" s="93"/>
      <c r="Y487" s="93"/>
      <c r="Z487" s="93"/>
      <c r="AA487" s="93"/>
      <c r="AB487" s="339">
        <v>0.56000000000000005</v>
      </c>
      <c r="AC487" s="238">
        <f t="shared" si="113"/>
        <v>0</v>
      </c>
      <c r="AD487" s="33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6">
        <v>30400018</v>
      </c>
      <c r="B488" s="188" t="s">
        <v>436</v>
      </c>
      <c r="C488" s="16" t="s">
        <v>55</v>
      </c>
      <c r="D488" s="17">
        <v>5.04</v>
      </c>
      <c r="E488" s="17"/>
      <c r="F488" s="6"/>
      <c r="G488" s="93"/>
      <c r="H488" s="35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2"/>
      <c r="W488" s="33"/>
      <c r="X488" s="93"/>
      <c r="Y488" s="93"/>
      <c r="Z488" s="93"/>
      <c r="AA488" s="93"/>
      <c r="AB488" s="355"/>
      <c r="AC488" s="238"/>
      <c r="AD488" s="35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6">
        <v>30400022</v>
      </c>
      <c r="B489" s="188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218">
        <f t="shared" si="109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2">
        <f t="shared" si="112"/>
        <v>0</v>
      </c>
      <c r="W489" s="33" t="str">
        <f t="shared" si="102"/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315">
        <v>0.48</v>
      </c>
      <c r="AC489" s="238">
        <f t="shared" si="113"/>
        <v>0</v>
      </c>
      <c r="AD489" s="223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500" t="s">
        <v>102</v>
      </c>
      <c r="B490" s="501"/>
      <c r="C490" s="215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2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9">
        <f>SUM(AC480:AC489)</f>
        <v>0</v>
      </c>
      <c r="AD490" s="223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9">
        <v>30700013</v>
      </c>
      <c r="B491" s="64" t="s">
        <v>103</v>
      </c>
      <c r="C491" s="214"/>
      <c r="D491" s="17">
        <v>3.65</v>
      </c>
      <c r="E491" s="17"/>
      <c r="F491" s="53"/>
      <c r="G491" s="93">
        <f>SUM('1:2'!G491)</f>
        <v>0</v>
      </c>
      <c r="H491" s="218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218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2">
        <f>SUM(X491:AA491)</f>
        <v>0</v>
      </c>
      <c r="W491" s="33" t="str">
        <f t="shared" si="102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315">
        <v>2.0699999999999998</v>
      </c>
      <c r="AC491" s="238">
        <f t="shared" ref="AC491:AC505" si="114">AB491*G491</f>
        <v>0</v>
      </c>
      <c r="AD491" s="223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9">
        <v>30700014</v>
      </c>
      <c r="B492" s="64" t="s">
        <v>0</v>
      </c>
      <c r="C492" s="214"/>
      <c r="D492" s="17">
        <v>6.58</v>
      </c>
      <c r="E492" s="17"/>
      <c r="F492" s="6"/>
      <c r="G492" s="93">
        <f>SUM('1:2'!G492)</f>
        <v>0</v>
      </c>
      <c r="H492" s="218">
        <f t="shared" ref="H492:H505" si="115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2">
        <f>SUM(X492:AA492)</f>
        <v>0</v>
      </c>
      <c r="W492" s="33" t="str">
        <f t="shared" si="102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315">
        <v>2.0699999999999998</v>
      </c>
      <c r="AC492" s="238">
        <f t="shared" si="114"/>
        <v>0</v>
      </c>
      <c r="AD492" s="223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9">
        <v>30700016</v>
      </c>
      <c r="B493" s="64" t="s">
        <v>1</v>
      </c>
      <c r="C493" s="214"/>
      <c r="D493" s="17">
        <v>7.8</v>
      </c>
      <c r="E493" s="17"/>
      <c r="F493" s="6"/>
      <c r="G493" s="93">
        <f>SUM('1:2'!G493)</f>
        <v>194</v>
      </c>
      <c r="H493" s="256">
        <f t="shared" si="115"/>
        <v>1513.2</v>
      </c>
      <c r="I493" s="93">
        <f>SUM('1:2'!I493)</f>
        <v>52</v>
      </c>
      <c r="J493" s="31">
        <f t="array" ref="J493">IF(ISERROR(G493/I493),"",G493/I493)</f>
        <v>3.7307692307692308</v>
      </c>
      <c r="K493" s="35">
        <f t="array" ref="K493">IF(ISERROR(G493/L493),"",G493/L493)</f>
        <v>42.173913043478265</v>
      </c>
      <c r="L493" s="87">
        <v>4.5999999999999996</v>
      </c>
      <c r="M493" s="36">
        <f>IF(ISERROR(I493-K493),"",I493-K493)</f>
        <v>9.8260869565217348</v>
      </c>
      <c r="N493" s="31">
        <f>SUM(O493:U493)</f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2">
        <f>SUM(X493:AA493)</f>
        <v>0</v>
      </c>
      <c r="W493" s="33">
        <f t="shared" si="102"/>
        <v>0</v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315">
        <v>2.25</v>
      </c>
      <c r="AC493" s="238">
        <f t="shared" si="114"/>
        <v>436.5</v>
      </c>
      <c r="AD493" s="223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9">
        <v>30700017</v>
      </c>
      <c r="B494" s="64" t="s">
        <v>2</v>
      </c>
      <c r="C494" s="214"/>
      <c r="D494" s="17">
        <v>4.4000000000000004</v>
      </c>
      <c r="E494" s="17"/>
      <c r="F494" s="6"/>
      <c r="G494" s="93">
        <f>SUM('1:2'!G494)</f>
        <v>0</v>
      </c>
      <c r="H494" s="256">
        <f t="shared" si="115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2">
        <f>SUM(X494:AA494)</f>
        <v>0</v>
      </c>
      <c r="W494" s="33" t="str">
        <f t="shared" si="102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315">
        <v>1.79</v>
      </c>
      <c r="AC494" s="238">
        <f t="shared" si="114"/>
        <v>0</v>
      </c>
      <c r="AD494" s="22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9"/>
      <c r="B495" s="64" t="s">
        <v>348</v>
      </c>
      <c r="C495" s="184" t="s">
        <v>376</v>
      </c>
      <c r="D495" s="17"/>
      <c r="E495" s="17"/>
      <c r="F495" s="6"/>
      <c r="G495" s="93">
        <f>SUM('1:2'!G495)</f>
        <v>0</v>
      </c>
      <c r="H495" s="256">
        <f t="shared" si="115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2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315"/>
      <c r="AC495" s="238">
        <f t="shared" si="114"/>
        <v>0</v>
      </c>
      <c r="AD495" s="223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9">
        <v>30700001</v>
      </c>
      <c r="B496" s="187" t="s">
        <v>359</v>
      </c>
      <c r="C496" s="214"/>
      <c r="D496" s="17"/>
      <c r="E496" s="17"/>
      <c r="F496" s="6"/>
      <c r="G496" s="93">
        <f>SUM('1:2'!G496)</f>
        <v>0</v>
      </c>
      <c r="H496" s="256">
        <f t="shared" si="115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2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315">
        <v>1.92</v>
      </c>
      <c r="AC496" s="238">
        <f t="shared" si="114"/>
        <v>0</v>
      </c>
      <c r="AD496" s="223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82"/>
      <c r="B497" s="66" t="s">
        <v>104</v>
      </c>
      <c r="C497" s="214" t="s">
        <v>53</v>
      </c>
      <c r="D497" s="17">
        <v>6.04</v>
      </c>
      <c r="E497" s="17"/>
      <c r="F497" s="6"/>
      <c r="G497" s="93">
        <f>SUM('1:2'!G497)</f>
        <v>0</v>
      </c>
      <c r="H497" s="256">
        <f t="shared" si="115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2">
        <f>SUM(X497:AA497)</f>
        <v>0</v>
      </c>
      <c r="W497" s="33" t="str">
        <f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315">
        <v>1.73</v>
      </c>
      <c r="AC497" s="238">
        <f t="shared" si="114"/>
        <v>0</v>
      </c>
      <c r="AD497" s="223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82">
        <v>30700019</v>
      </c>
      <c r="B498" s="66" t="s">
        <v>104</v>
      </c>
      <c r="C498" s="214" t="s">
        <v>60</v>
      </c>
      <c r="D498" s="17">
        <v>6.04</v>
      </c>
      <c r="E498" s="17"/>
      <c r="F498" s="6"/>
      <c r="G498" s="93">
        <f>SUM('1:2'!G498)</f>
        <v>0</v>
      </c>
      <c r="H498" s="256">
        <f t="shared" si="115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2">
        <f>SUM(X498:AA498)</f>
        <v>0</v>
      </c>
      <c r="W498" s="33" t="str">
        <f>IF(ISERROR(V498/G498),"",V498/G498)</f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315">
        <v>1.73</v>
      </c>
      <c r="AC498" s="238">
        <f t="shared" si="114"/>
        <v>0</v>
      </c>
      <c r="AD498" s="223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65">
        <v>30601015</v>
      </c>
      <c r="B499" s="248" t="s">
        <v>440</v>
      </c>
      <c r="C499" s="251" t="s">
        <v>53</v>
      </c>
      <c r="D499" s="17"/>
      <c r="E499" s="17"/>
      <c r="F499" s="6"/>
      <c r="G499" s="93">
        <f>SUM('1:2'!G499)</f>
        <v>0</v>
      </c>
      <c r="H499" s="256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2"/>
      <c r="W499" s="33"/>
      <c r="X499" s="93"/>
      <c r="Y499" s="93"/>
      <c r="Z499" s="93"/>
      <c r="AA499" s="93"/>
      <c r="AB499" s="315">
        <v>1.73</v>
      </c>
      <c r="AC499" s="238">
        <f t="shared" si="114"/>
        <v>0</v>
      </c>
      <c r="AD499" s="252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65">
        <v>30101016</v>
      </c>
      <c r="B500" s="248" t="s">
        <v>440</v>
      </c>
      <c r="C500" s="251" t="s">
        <v>60</v>
      </c>
      <c r="D500" s="17"/>
      <c r="E500" s="17"/>
      <c r="F500" s="6"/>
      <c r="G500" s="93">
        <f>SUM('1:2'!G500)</f>
        <v>0</v>
      </c>
      <c r="H500" s="256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2"/>
      <c r="W500" s="33"/>
      <c r="X500" s="93"/>
      <c r="Y500" s="93"/>
      <c r="Z500" s="93"/>
      <c r="AA500" s="93"/>
      <c r="AB500" s="315">
        <v>1.73</v>
      </c>
      <c r="AC500" s="238">
        <f t="shared" si="114"/>
        <v>0</v>
      </c>
      <c r="AD500" s="252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256">
        <f t="shared" si="115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2">
        <f>SUM(X501:AA501)</f>
        <v>0</v>
      </c>
      <c r="W501" s="33" t="str">
        <f>IF(ISERROR(V501/G501),"",V501/G501)</f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315">
        <v>1.27</v>
      </c>
      <c r="AC501" s="238">
        <f t="shared" si="114"/>
        <v>0</v>
      </c>
      <c r="AD501" s="223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256">
        <f t="shared" si="115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2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315"/>
      <c r="AC502" s="238">
        <f t="shared" si="114"/>
        <v>0</v>
      </c>
      <c r="AD502" s="223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9">
        <v>30700015</v>
      </c>
      <c r="B503" s="254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256">
        <f t="shared" si="115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2"/>
      <c r="W503" s="33"/>
      <c r="X503" s="93"/>
      <c r="Y503" s="93"/>
      <c r="Z503" s="93"/>
      <c r="AA503" s="93"/>
      <c r="AB503" s="315"/>
      <c r="AC503" s="238">
        <f t="shared" si="114"/>
        <v>0</v>
      </c>
      <c r="AD503" s="223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9">
        <v>30700012</v>
      </c>
      <c r="B504" s="254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256">
        <f t="shared" si="115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2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315"/>
      <c r="AC504" s="238">
        <f t="shared" si="114"/>
        <v>0</v>
      </c>
      <c r="AD504" s="223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80"/>
      <c r="B505" s="216"/>
      <c r="C505" s="16"/>
      <c r="D505" s="17"/>
      <c r="E505" s="17"/>
      <c r="F505" s="6"/>
      <c r="G505" s="93">
        <f>SUM('1:2'!G505)</f>
        <v>0</v>
      </c>
      <c r="H505" s="256">
        <f t="shared" si="115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2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238">
        <f t="shared" si="114"/>
        <v>0</v>
      </c>
      <c r="AD505" s="223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500" t="s">
        <v>106</v>
      </c>
      <c r="B506" s="501"/>
      <c r="C506" s="215" t="s">
        <v>71</v>
      </c>
      <c r="D506" s="20"/>
      <c r="E506" s="20"/>
      <c r="F506" s="32"/>
      <c r="G506" s="94">
        <f>SUM(G491:G505)</f>
        <v>194</v>
      </c>
      <c r="H506" s="30">
        <f>SUM(H491:H505)</f>
        <v>1513.2</v>
      </c>
      <c r="I506" s="30">
        <f>SUM(I491:I505)</f>
        <v>52</v>
      </c>
      <c r="J506" s="31">
        <f t="array" ref="J506">IF(ISERROR(G506/I506),"",G506/I506)</f>
        <v>3.7307692307692308</v>
      </c>
      <c r="K506" s="30">
        <f>SUM(K491:K501)</f>
        <v>42.173913043478265</v>
      </c>
      <c r="L506" s="98"/>
      <c r="M506" s="89">
        <f t="shared" ref="M506:V506" si="116">SUM(M491:M501)</f>
        <v>9.8260869565217348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202">
        <f t="shared" si="116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436.5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511" t="s">
        <v>108</v>
      </c>
      <c r="B507" s="512"/>
      <c r="C507" s="512"/>
      <c r="D507" s="512"/>
      <c r="E507" s="512"/>
      <c r="F507" s="513"/>
      <c r="G507" s="189">
        <f>SUM(G370,G428,G463,G479,G490,G506)</f>
        <v>194</v>
      </c>
      <c r="H507" s="189">
        <f>SUM(H370,H428,H463,H479,H490,H506)</f>
        <v>1513.2</v>
      </c>
      <c r="I507" s="189">
        <f>SUM(I370,I428,I463,I479,I490,I506)</f>
        <v>52</v>
      </c>
      <c r="J507" s="52">
        <f t="array" ref="J507">IF(ISERROR(G507/I507),"",G507/I507)</f>
        <v>3.7307692307692308</v>
      </c>
      <c r="K507" s="189">
        <f>SUM(K370,K428,K463,K479,K490,K506)</f>
        <v>42.173913043478265</v>
      </c>
      <c r="L507" s="52">
        <f>IF(ISERROR(G507/K507),"",G507/K507)</f>
        <v>4.5999999999999996</v>
      </c>
      <c r="M507" s="189">
        <f t="shared" ref="M507:V507" si="117">SUM(M370,M428,M463,M479,M490,M506)</f>
        <v>9.8260869565217348</v>
      </c>
      <c r="N507" s="189">
        <f t="shared" si="117"/>
        <v>0</v>
      </c>
      <c r="O507" s="189">
        <f t="shared" si="117"/>
        <v>0</v>
      </c>
      <c r="P507" s="189">
        <f t="shared" si="117"/>
        <v>0</v>
      </c>
      <c r="Q507" s="189">
        <f t="shared" si="117"/>
        <v>0</v>
      </c>
      <c r="R507" s="189">
        <f t="shared" si="117"/>
        <v>0</v>
      </c>
      <c r="S507" s="189">
        <f t="shared" si="117"/>
        <v>0</v>
      </c>
      <c r="T507" s="189">
        <f t="shared" si="117"/>
        <v>0</v>
      </c>
      <c r="U507" s="189">
        <f t="shared" si="117"/>
        <v>0</v>
      </c>
      <c r="V507" s="189">
        <f t="shared" si="117"/>
        <v>0</v>
      </c>
      <c r="W507" s="78">
        <f>IF(ISERROR(V507/G507),"",V507/G507)</f>
        <v>0</v>
      </c>
      <c r="X507" s="189">
        <f>SUM(X370,X428,X463,X479,X490,X506)</f>
        <v>0</v>
      </c>
      <c r="Y507" s="189">
        <f>SUM(Y370,Y428,Y463,Y479,Y490,Y506)</f>
        <v>0</v>
      </c>
      <c r="Z507" s="189">
        <f>SUM(Z370,Z428,Z463,Z479,Z490,Z506)</f>
        <v>0</v>
      </c>
      <c r="AA507" s="189">
        <f>SUM(AA370,AA428,AA463,AA479,AA490,AA506)</f>
        <v>0</v>
      </c>
      <c r="AB507" s="71"/>
      <c r="AC507" s="240">
        <f>SUM(AC370,AC428,AC463,AC479,AC490,AC506)</f>
        <v>436.5</v>
      </c>
      <c r="AD507" s="223"/>
      <c r="AE507" s="77"/>
      <c r="AF507" s="77"/>
      <c r="AG507" s="77"/>
      <c r="AH507" s="77"/>
      <c r="AI507" s="57"/>
      <c r="AJ507" s="57"/>
      <c r="AK507" s="57"/>
      <c r="AL507" s="528"/>
      <c r="AM507" s="528"/>
      <c r="AN507" s="528"/>
      <c r="AO507" s="528"/>
      <c r="AP507" s="528"/>
      <c r="AQ507" s="528"/>
      <c r="AR507" s="528"/>
      <c r="AS507" s="528"/>
      <c r="AT507" s="528"/>
      <c r="AU507" s="528"/>
      <c r="AV507" s="528"/>
      <c r="AW507" s="528"/>
      <c r="AX507" s="528"/>
      <c r="AY507" s="528"/>
      <c r="AZ507" s="528"/>
      <c r="BA507" s="528"/>
    </row>
    <row r="508" spans="1:53">
      <c r="G508" s="352">
        <f>+G507+G164+G335</f>
        <v>3948</v>
      </c>
      <c r="H508" s="100" t="s">
        <v>165</v>
      </c>
      <c r="J508" s="101">
        <f>+G463+G292+G121</f>
        <v>134</v>
      </c>
      <c r="K508" s="101">
        <f>+H463+H292+H121</f>
        <v>670</v>
      </c>
      <c r="L508" s="101">
        <f>+I463+I292+I121</f>
        <v>4</v>
      </c>
      <c r="M508" s="50">
        <f>+J508/L508</f>
        <v>33.5</v>
      </c>
      <c r="AC508" s="241">
        <f>+AC507+AC164+AC335</f>
        <v>2423.6</v>
      </c>
    </row>
    <row r="509" spans="1:53">
      <c r="G509" s="244"/>
      <c r="H509" s="100"/>
      <c r="J509" s="101"/>
      <c r="K509" s="101"/>
      <c r="L509" s="101"/>
      <c r="M509" s="50"/>
      <c r="AB509" s="244"/>
    </row>
    <row r="510" spans="1:53">
      <c r="D510" s="243"/>
      <c r="H510" s="100"/>
      <c r="J510" s="101"/>
      <c r="K510" s="101"/>
      <c r="L510" s="101"/>
      <c r="M510" s="50"/>
      <c r="AC510" s="245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0</v>
      </c>
      <c r="K518" s="101">
        <f>+H163</f>
        <v>0</v>
      </c>
      <c r="L518" s="101">
        <f>+I163</f>
        <v>0</v>
      </c>
      <c r="M518" s="102" t="e">
        <f>+J518/L518</f>
        <v>#DIV/0!</v>
      </c>
    </row>
    <row r="519" spans="7:13">
      <c r="J519" s="46">
        <f>+B171</f>
        <v>2016</v>
      </c>
      <c r="M519" s="102"/>
    </row>
    <row r="520" spans="7:13">
      <c r="M520" s="102"/>
    </row>
    <row r="521" spans="7:13">
      <c r="H521" s="100" t="s">
        <v>163</v>
      </c>
      <c r="J521" s="46">
        <f>+G199</f>
        <v>960</v>
      </c>
      <c r="K521" s="101">
        <f>+H199</f>
        <v>4832.8500000000004</v>
      </c>
      <c r="L521" s="101">
        <f>+I199</f>
        <v>58</v>
      </c>
      <c r="M521" s="102">
        <f>+J521/L521</f>
        <v>16.551724137931036</v>
      </c>
    </row>
    <row r="522" spans="7:13">
      <c r="H522" s="100" t="s">
        <v>164</v>
      </c>
      <c r="J522" s="46">
        <f>+G257</f>
        <v>683</v>
      </c>
      <c r="K522" s="101">
        <f>+H257</f>
        <v>3469.64</v>
      </c>
      <c r="L522" s="101">
        <f>+I257</f>
        <v>19</v>
      </c>
      <c r="M522" s="102">
        <f>+J522/L522</f>
        <v>35.94736842105263</v>
      </c>
    </row>
    <row r="523" spans="7:13">
      <c r="H523" s="100" t="s">
        <v>165</v>
      </c>
      <c r="J523" s="46">
        <f>+G292</f>
        <v>0</v>
      </c>
      <c r="K523" s="101">
        <f>+H292</f>
        <v>0</v>
      </c>
      <c r="L523" s="101">
        <f>+I292</f>
        <v>0</v>
      </c>
      <c r="M523" s="102" t="e">
        <f>+J523/L523</f>
        <v>#DIV/0!</v>
      </c>
    </row>
    <row r="524" spans="7:13">
      <c r="H524" s="100" t="s">
        <v>166</v>
      </c>
      <c r="J524" s="46">
        <f>+G308</f>
        <v>95</v>
      </c>
      <c r="K524" s="101">
        <f>+H308</f>
        <v>478.8</v>
      </c>
      <c r="L524" s="101">
        <f>+I308</f>
        <v>3</v>
      </c>
      <c r="M524" s="102">
        <f>+J524/L524</f>
        <v>31.666666666666668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1738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0</v>
      </c>
      <c r="K529" s="101">
        <f>+H463</f>
        <v>0</v>
      </c>
      <c r="L529" s="101">
        <f>+I463</f>
        <v>0</v>
      </c>
      <c r="M529" s="102" t="e">
        <f>+J529/L529</f>
        <v>#DIV/0!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194</v>
      </c>
      <c r="K531" s="101">
        <f>+H506</f>
        <v>1513.2</v>
      </c>
      <c r="L531" s="101">
        <f>+I506</f>
        <v>52</v>
      </c>
      <c r="M531" s="102">
        <f>+J531/L531</f>
        <v>3.7307692307692308</v>
      </c>
    </row>
    <row r="532" spans="8:13">
      <c r="J532" s="46" t="e">
        <f>+#REF!</f>
        <v>#REF!</v>
      </c>
    </row>
  </sheetData>
  <mergeCells count="350"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5" sqref="E15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24"/>
  </cols>
  <sheetData>
    <row r="1" spans="1:11" ht="25.5">
      <c r="A1" s="570" t="s">
        <v>533</v>
      </c>
      <c r="B1" s="571"/>
      <c r="C1" s="571"/>
      <c r="D1" s="571"/>
      <c r="E1" s="571"/>
      <c r="F1" s="571"/>
      <c r="G1" s="571"/>
      <c r="H1" s="571"/>
      <c r="I1" s="571"/>
      <c r="J1" s="571"/>
      <c r="K1" s="572"/>
    </row>
    <row r="2" spans="1:11" ht="15.75">
      <c r="A2" s="333" t="s">
        <v>512</v>
      </c>
      <c r="B2" s="334" t="s">
        <v>513</v>
      </c>
      <c r="C2" s="336"/>
      <c r="D2" s="335"/>
      <c r="E2" s="334" t="s">
        <v>514</v>
      </c>
      <c r="F2" s="336"/>
      <c r="G2" s="335"/>
      <c r="H2" s="333" t="s">
        <v>515</v>
      </c>
      <c r="I2" s="333"/>
      <c r="J2" s="333"/>
      <c r="K2" s="568" t="s">
        <v>529</v>
      </c>
    </row>
    <row r="3" spans="1:11" ht="15.75">
      <c r="A3" s="333" t="s">
        <v>516</v>
      </c>
      <c r="B3" s="333" t="s">
        <v>517</v>
      </c>
      <c r="C3" s="333" t="s">
        <v>518</v>
      </c>
      <c r="D3" s="333" t="s">
        <v>519</v>
      </c>
      <c r="E3" s="333" t="s">
        <v>517</v>
      </c>
      <c r="F3" s="333" t="s">
        <v>518</v>
      </c>
      <c r="G3" s="333" t="s">
        <v>519</v>
      </c>
      <c r="H3" s="333" t="s">
        <v>517</v>
      </c>
      <c r="I3" s="333" t="s">
        <v>518</v>
      </c>
      <c r="J3" s="333" t="s">
        <v>519</v>
      </c>
      <c r="K3" s="569"/>
    </row>
    <row r="4" spans="1:11" ht="15.75">
      <c r="A4" s="333" t="s">
        <v>520</v>
      </c>
      <c r="B4" s="333">
        <f>+汇总!G28</f>
        <v>663</v>
      </c>
      <c r="C4" s="333">
        <v>0</v>
      </c>
      <c r="D4" s="337" t="e">
        <f>+B4/C4</f>
        <v>#DIV/0!</v>
      </c>
      <c r="E4" s="333">
        <f>+汇总!G199</f>
        <v>960</v>
      </c>
      <c r="F4" s="333">
        <v>0</v>
      </c>
      <c r="G4" s="337" t="e">
        <f>+E4/F4</f>
        <v>#DIV/0!</v>
      </c>
      <c r="H4" s="333">
        <f>+汇总!G370</f>
        <v>0</v>
      </c>
      <c r="I4" s="333">
        <v>0</v>
      </c>
      <c r="J4" s="333" t="e">
        <f t="shared" ref="J4:J9" si="0">+H4/I4</f>
        <v>#DIV/0!</v>
      </c>
      <c r="K4" s="338">
        <f>+B4+E4+H4</f>
        <v>1623</v>
      </c>
    </row>
    <row r="5" spans="1:11" ht="15.75">
      <c r="A5" s="333" t="s">
        <v>521</v>
      </c>
      <c r="B5" s="333">
        <f>+汇总!G86</f>
        <v>289</v>
      </c>
      <c r="C5" s="333">
        <v>0</v>
      </c>
      <c r="D5" s="337" t="e">
        <f t="shared" ref="D5:D11" si="1">+B5/C5</f>
        <v>#DIV/0!</v>
      </c>
      <c r="E5" s="333">
        <f>+汇总!G257</f>
        <v>683</v>
      </c>
      <c r="F5" s="333">
        <v>0</v>
      </c>
      <c r="G5" s="337" t="e">
        <f t="shared" ref="G5:G11" si="2">+E5/F5</f>
        <v>#DIV/0!</v>
      </c>
      <c r="H5" s="333">
        <f>+汇总!G428</f>
        <v>0</v>
      </c>
      <c r="I5" s="333">
        <v>0</v>
      </c>
      <c r="J5" s="333" t="e">
        <f t="shared" si="0"/>
        <v>#DIV/0!</v>
      </c>
      <c r="K5" s="338">
        <f t="shared" ref="K5:K10" si="3">+B5+E5+H5</f>
        <v>972</v>
      </c>
    </row>
    <row r="6" spans="1:11" ht="15.75">
      <c r="A6" s="333" t="s">
        <v>522</v>
      </c>
      <c r="B6" s="333">
        <f>+汇总!G121</f>
        <v>134</v>
      </c>
      <c r="C6" s="333">
        <v>0</v>
      </c>
      <c r="D6" s="337" t="e">
        <f t="shared" si="1"/>
        <v>#DIV/0!</v>
      </c>
      <c r="E6" s="333">
        <f>+汇总!G292</f>
        <v>0</v>
      </c>
      <c r="F6" s="333">
        <v>0</v>
      </c>
      <c r="G6" s="333" t="e">
        <f t="shared" si="2"/>
        <v>#DIV/0!</v>
      </c>
      <c r="H6" s="333">
        <f>+汇总!G463</f>
        <v>0</v>
      </c>
      <c r="I6" s="333">
        <v>0</v>
      </c>
      <c r="J6" s="337" t="e">
        <f>+H6/I6</f>
        <v>#DIV/0!</v>
      </c>
      <c r="K6" s="338">
        <f t="shared" si="3"/>
        <v>134</v>
      </c>
    </row>
    <row r="7" spans="1:11" ht="15.75">
      <c r="A7" s="333" t="s">
        <v>523</v>
      </c>
      <c r="B7" s="333">
        <f>+汇总!G137</f>
        <v>930</v>
      </c>
      <c r="C7" s="333">
        <v>0</v>
      </c>
      <c r="D7" s="333" t="e">
        <f t="shared" si="1"/>
        <v>#DIV/0!</v>
      </c>
      <c r="E7" s="333">
        <f>+汇总!G308</f>
        <v>95</v>
      </c>
      <c r="F7" s="333">
        <v>0</v>
      </c>
      <c r="G7" s="333" t="e">
        <f t="shared" si="2"/>
        <v>#DIV/0!</v>
      </c>
      <c r="H7" s="333">
        <f>+汇总!G479</f>
        <v>0</v>
      </c>
      <c r="I7" s="333">
        <v>0</v>
      </c>
      <c r="J7" s="333" t="e">
        <f t="shared" si="0"/>
        <v>#DIV/0!</v>
      </c>
      <c r="K7" s="338">
        <f t="shared" si="3"/>
        <v>1025</v>
      </c>
    </row>
    <row r="8" spans="1:11" ht="15.75">
      <c r="A8" s="333" t="s">
        <v>524</v>
      </c>
      <c r="B8" s="333">
        <f>+汇总!G148</f>
        <v>0</v>
      </c>
      <c r="C8" s="333">
        <v>0</v>
      </c>
      <c r="D8" s="337" t="e">
        <f t="shared" si="1"/>
        <v>#DIV/0!</v>
      </c>
      <c r="E8" s="333">
        <f>+汇总!G319</f>
        <v>0</v>
      </c>
      <c r="F8" s="333">
        <v>0</v>
      </c>
      <c r="G8" s="337" t="e">
        <f>+E8/F8</f>
        <v>#DIV/0!</v>
      </c>
      <c r="H8" s="333">
        <f>+汇总!G490</f>
        <v>0</v>
      </c>
      <c r="I8" s="333">
        <v>0</v>
      </c>
      <c r="J8" s="333" t="e">
        <f t="shared" si="0"/>
        <v>#DIV/0!</v>
      </c>
      <c r="K8" s="338">
        <f t="shared" si="3"/>
        <v>0</v>
      </c>
    </row>
    <row r="9" spans="1:11" ht="15.75">
      <c r="A9" s="333" t="s">
        <v>525</v>
      </c>
      <c r="B9" s="333">
        <f>+汇总!G163</f>
        <v>0</v>
      </c>
      <c r="C9" s="333">
        <v>0</v>
      </c>
      <c r="D9" s="337" t="e">
        <f t="shared" si="1"/>
        <v>#DIV/0!</v>
      </c>
      <c r="E9" s="333">
        <f>+汇总!G334</f>
        <v>0</v>
      </c>
      <c r="F9" s="333">
        <v>0</v>
      </c>
      <c r="G9" s="337" t="e">
        <f t="shared" si="2"/>
        <v>#DIV/0!</v>
      </c>
      <c r="H9" s="333">
        <f>+汇总!G506</f>
        <v>194</v>
      </c>
      <c r="I9" s="333">
        <v>0</v>
      </c>
      <c r="J9" s="337" t="e">
        <f t="shared" si="0"/>
        <v>#DIV/0!</v>
      </c>
      <c r="K9" s="338">
        <f t="shared" si="3"/>
        <v>194</v>
      </c>
    </row>
    <row r="10" spans="1:11" ht="15.75">
      <c r="A10" s="333" t="s">
        <v>526</v>
      </c>
      <c r="B10" s="333">
        <v>0</v>
      </c>
      <c r="C10" s="333">
        <v>0</v>
      </c>
      <c r="D10" s="333" t="e">
        <f t="shared" si="1"/>
        <v>#DIV/0!</v>
      </c>
      <c r="E10" s="333">
        <v>0</v>
      </c>
      <c r="F10" s="333">
        <v>0</v>
      </c>
      <c r="G10" s="333" t="e">
        <f t="shared" si="2"/>
        <v>#DIV/0!</v>
      </c>
      <c r="H10" s="333">
        <v>0</v>
      </c>
      <c r="I10" s="333">
        <v>0</v>
      </c>
      <c r="J10" s="333" t="e">
        <f>+H10/I10</f>
        <v>#DIV/0!</v>
      </c>
      <c r="K10" s="338">
        <f t="shared" si="3"/>
        <v>0</v>
      </c>
    </row>
    <row r="11" spans="1:11" ht="15.75">
      <c r="A11" s="333" t="s">
        <v>527</v>
      </c>
      <c r="B11" s="333">
        <f>SUM(B4:B10)</f>
        <v>2016</v>
      </c>
      <c r="C11" s="333">
        <f>SUM(C4:C10)</f>
        <v>0</v>
      </c>
      <c r="D11" s="333" t="e">
        <f t="shared" si="1"/>
        <v>#DIV/0!</v>
      </c>
      <c r="E11" s="333">
        <f>SUM(E4:E10)</f>
        <v>1738</v>
      </c>
      <c r="F11" s="333">
        <f>SUM(F4:F10)</f>
        <v>0</v>
      </c>
      <c r="G11" s="337" t="e">
        <f t="shared" si="2"/>
        <v>#DIV/0!</v>
      </c>
      <c r="H11" s="333">
        <f>SUM(H4:H10)</f>
        <v>194</v>
      </c>
      <c r="I11" s="333">
        <f>SUM(I4:I10)</f>
        <v>0</v>
      </c>
      <c r="J11" s="337" t="e">
        <f>+H11/I11</f>
        <v>#DIV/0!</v>
      </c>
      <c r="K11" s="338">
        <f>+B11+E11+H11</f>
        <v>3948</v>
      </c>
    </row>
    <row r="12" spans="1:11" ht="15.75">
      <c r="A12" s="333" t="s">
        <v>528</v>
      </c>
      <c r="B12" s="536">
        <f>B11+E11+H11</f>
        <v>3948</v>
      </c>
      <c r="C12" s="540"/>
      <c r="D12" s="540"/>
      <c r="E12" s="540"/>
      <c r="F12" s="540"/>
      <c r="G12" s="540"/>
      <c r="H12" s="540"/>
      <c r="I12" s="540"/>
      <c r="J12" s="537"/>
      <c r="K12" s="338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2017-02-15T01:12:29Z</dcterms:modified>
</cp:coreProperties>
</file>