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1"/>
  </bookViews>
  <sheets>
    <sheet name="31" sheetId="543" r:id="rId1"/>
    <sheet name="1" sheetId="542" r:id="rId2"/>
    <sheet name="2" sheetId="541" r:id="rId3"/>
    <sheet name="3" sheetId="544" r:id="rId4"/>
    <sheet name="4" sheetId="545" r:id="rId5"/>
    <sheet name="5" sheetId="546" r:id="rId6"/>
    <sheet name="6" sheetId="547" r:id="rId7"/>
    <sheet name="表样" sheetId="434" r:id="rId8"/>
    <sheet name="周汇总" sheetId="508" r:id="rId9"/>
    <sheet name="汇总" sheetId="505" r:id="rId10"/>
    <sheet name="直接人工成本" sheetId="489" r:id="rId11"/>
    <sheet name="分类汇总" sheetId="534" r:id="rId12"/>
  </sheets>
  <definedNames>
    <definedName name="_xlnm._FilterDatabase" localSheetId="9" hidden="1">汇总!$A$1:$BA$536</definedName>
    <definedName name="_xlnm._FilterDatabase" localSheetId="10" hidden="1">直接人工成本!$A$1:$BA$507</definedName>
    <definedName name="_xlnm._FilterDatabase" localSheetId="8" hidden="1">周汇总!$A$1:$BA$536</definedName>
  </definedNames>
  <calcPr calcId="145621"/>
</workbook>
</file>

<file path=xl/calcChain.xml><?xml version="1.0" encoding="utf-8"?>
<calcChain xmlns="http://schemas.openxmlformats.org/spreadsheetml/2006/main">
  <c r="M146" i="547" l="1"/>
  <c r="M145" i="547"/>
  <c r="M144" i="547"/>
  <c r="M143" i="547"/>
  <c r="J146" i="547" a="1"/>
  <c r="J146" i="547" s="1"/>
  <c r="J145" i="547" a="1"/>
  <c r="J145" i="547" s="1"/>
  <c r="J144" i="547" a="1"/>
  <c r="J144" i="547" s="1"/>
  <c r="J143" i="547" a="1"/>
  <c r="J143" i="547" s="1"/>
  <c r="I59" i="547"/>
  <c r="J112" i="547" a="1"/>
  <c r="J112" i="547" s="1"/>
  <c r="M36" i="547"/>
  <c r="M30" i="547"/>
  <c r="K36" i="547" a="1"/>
  <c r="K36" i="547" s="1"/>
  <c r="J36" i="547" a="1"/>
  <c r="J36" i="547" s="1"/>
  <c r="J30" i="547" a="1"/>
  <c r="J30" i="547" s="1"/>
  <c r="I47" i="547"/>
  <c r="I36" i="547"/>
  <c r="I135" i="547"/>
  <c r="I31" i="547"/>
  <c r="I33" i="547"/>
  <c r="I10" i="547"/>
  <c r="I143" i="547"/>
  <c r="I146" i="547"/>
  <c r="I40" i="547"/>
  <c r="I19" i="547"/>
  <c r="I15" i="547"/>
  <c r="M317" i="547"/>
  <c r="M314" i="547"/>
  <c r="J317" i="547" a="1"/>
  <c r="J317" i="547" s="1"/>
  <c r="J316" i="547" a="1"/>
  <c r="J316" i="547" s="1"/>
  <c r="J315" i="547" a="1"/>
  <c r="J315" i="547" s="1"/>
  <c r="J314" i="547" a="1"/>
  <c r="J314" i="547" s="1"/>
  <c r="K317" i="547" a="1"/>
  <c r="K317" i="547" s="1"/>
  <c r="K316" i="547" a="1"/>
  <c r="K316" i="547" s="1"/>
  <c r="K315" i="547" a="1"/>
  <c r="K315" i="547" s="1"/>
  <c r="K314" i="547" a="1"/>
  <c r="K314" i="547" s="1"/>
  <c r="M205" i="547"/>
  <c r="K205" i="547" a="1"/>
  <c r="K205" i="547" s="1"/>
  <c r="J205" i="547" a="1"/>
  <c r="J205" i="547" s="1"/>
  <c r="I187" i="547"/>
  <c r="I190" i="547"/>
  <c r="I262" i="547"/>
  <c r="I307" i="547"/>
  <c r="I306" i="547"/>
  <c r="I314" i="547"/>
  <c r="I181" i="547"/>
  <c r="I208" i="547"/>
  <c r="I211" i="547"/>
  <c r="I456" i="547" l="1"/>
  <c r="I433" i="547"/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H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C531" i="547" l="1"/>
  <c r="G314" i="547"/>
  <c r="G456" i="547"/>
  <c r="G183" i="547"/>
  <c r="G321" i="547" l="1"/>
  <c r="G204" i="547"/>
  <c r="G229" i="547"/>
  <c r="G230" i="547"/>
  <c r="G262" i="547"/>
  <c r="G307" i="547"/>
  <c r="G205" i="547"/>
  <c r="G187" i="547"/>
  <c r="G211" i="547"/>
  <c r="G181" i="547"/>
  <c r="G190" i="547"/>
  <c r="G306" i="547"/>
  <c r="G322" i="547"/>
  <c r="D534" i="547" l="1"/>
  <c r="D535" i="547"/>
  <c r="D533" i="547"/>
  <c r="C533" i="547" s="1"/>
  <c r="J533" i="547" s="1"/>
  <c r="G433" i="547"/>
  <c r="G152" i="547"/>
  <c r="G33" i="547"/>
  <c r="G30" i="547"/>
  <c r="G10" i="547"/>
  <c r="G19" i="547"/>
  <c r="G7" i="547"/>
  <c r="G143" i="547"/>
  <c r="G59" i="547"/>
  <c r="G151" i="547"/>
  <c r="G135" i="547"/>
  <c r="G40" i="547"/>
  <c r="G112" i="547"/>
  <c r="G31" i="547"/>
  <c r="G150" i="547"/>
  <c r="P536" i="547"/>
  <c r="O536" i="547"/>
  <c r="N536" i="547"/>
  <c r="M536" i="547"/>
  <c r="L536" i="547"/>
  <c r="K536" i="547"/>
  <c r="I536" i="547"/>
  <c r="H536" i="547"/>
  <c r="G536" i="547"/>
  <c r="F536" i="547"/>
  <c r="E536" i="547"/>
  <c r="D536" i="547"/>
  <c r="C535" i="547"/>
  <c r="J535" i="547" s="1"/>
  <c r="Q535" i="547" s="1"/>
  <c r="C534" i="547"/>
  <c r="J534" i="547" s="1"/>
  <c r="Q534" i="547" s="1"/>
  <c r="G517" i="547"/>
  <c r="N517" i="547" s="1"/>
  <c r="X515" i="547"/>
  <c r="X514" i="547"/>
  <c r="X513" i="547"/>
  <c r="G513" i="547"/>
  <c r="C513" i="547"/>
  <c r="X512" i="547"/>
  <c r="I512" i="547"/>
  <c r="E512" i="547"/>
  <c r="K512" i="547" s="1"/>
  <c r="M512" i="547" s="1"/>
  <c r="X511" i="547"/>
  <c r="I511" i="547"/>
  <c r="E511" i="547"/>
  <c r="K511" i="547" s="1"/>
  <c r="M511" i="547" s="1"/>
  <c r="I510" i="547"/>
  <c r="E510" i="547"/>
  <c r="K510" i="547" s="1"/>
  <c r="M510" i="547" s="1"/>
  <c r="I509" i="547"/>
  <c r="I513" i="547" s="1"/>
  <c r="E509" i="547"/>
  <c r="E513" i="547" s="1"/>
  <c r="AA506" i="547"/>
  <c r="Z506" i="547"/>
  <c r="Y506" i="547"/>
  <c r="X506" i="547"/>
  <c r="U506" i="547"/>
  <c r="T506" i="547"/>
  <c r="S506" i="547"/>
  <c r="R506" i="547"/>
  <c r="Q506" i="547"/>
  <c r="P506" i="547"/>
  <c r="R514" i="547" s="1"/>
  <c r="O506" i="547"/>
  <c r="I506" i="547"/>
  <c r="G506" i="547"/>
  <c r="J506" i="547" s="1" a="1"/>
  <c r="J506" i="547" s="1"/>
  <c r="H505" i="547"/>
  <c r="H504" i="547"/>
  <c r="H503" i="547"/>
  <c r="D502" i="547"/>
  <c r="H502" i="547" s="1"/>
  <c r="V501" i="547"/>
  <c r="W501" i="547" s="1"/>
  <c r="N501" i="547"/>
  <c r="K501" i="547" a="1"/>
  <c r="K501" i="547" s="1"/>
  <c r="M501" i="547" s="1"/>
  <c r="J501" i="547" a="1"/>
  <c r="J501" i="547" s="1"/>
  <c r="H501" i="547"/>
  <c r="H500" i="547"/>
  <c r="H499" i="547"/>
  <c r="V498" i="547"/>
  <c r="W498" i="547" s="1"/>
  <c r="N498" i="547"/>
  <c r="K498" i="547" a="1"/>
  <c r="K498" i="547" s="1"/>
  <c r="M498" i="547" s="1"/>
  <c r="J498" i="547" a="1"/>
  <c r="J498" i="547" s="1"/>
  <c r="H498" i="547"/>
  <c r="V497" i="547"/>
  <c r="W497" i="547" s="1"/>
  <c r="N497" i="547"/>
  <c r="K497" i="547"/>
  <c r="M497" i="547" s="1"/>
  <c r="K497" i="547" a="1"/>
  <c r="J497" i="547"/>
  <c r="J497" i="547" a="1"/>
  <c r="H497" i="547"/>
  <c r="H496" i="547"/>
  <c r="H495" i="547"/>
  <c r="V494" i="547"/>
  <c r="W494" i="547" s="1"/>
  <c r="N494" i="547"/>
  <c r="K494" i="547" a="1"/>
  <c r="K494" i="547" s="1"/>
  <c r="M494" i="547" s="1"/>
  <c r="J494" i="547" a="1"/>
  <c r="J494" i="547" s="1"/>
  <c r="H494" i="547"/>
  <c r="V493" i="547"/>
  <c r="W493" i="547" s="1"/>
  <c r="N493" i="547"/>
  <c r="K493" i="547" a="1"/>
  <c r="K493" i="547" s="1"/>
  <c r="M493" i="547" s="1"/>
  <c r="J493" i="547" a="1"/>
  <c r="J493" i="547" s="1"/>
  <c r="H493" i="547"/>
  <c r="V492" i="547"/>
  <c r="W492" i="547" s="1"/>
  <c r="N492" i="547"/>
  <c r="K492" i="547" a="1"/>
  <c r="K492" i="547" s="1"/>
  <c r="M492" i="547" s="1"/>
  <c r="J492" i="547" a="1"/>
  <c r="J492" i="547" s="1"/>
  <c r="H492" i="547"/>
  <c r="V491" i="547"/>
  <c r="W491" i="547" s="1"/>
  <c r="N491" i="547"/>
  <c r="N506" i="547" s="1"/>
  <c r="K491" i="547"/>
  <c r="K491" i="547" a="1"/>
  <c r="J491" i="547" a="1"/>
  <c r="J491" i="547" s="1"/>
  <c r="H491" i="547"/>
  <c r="H506" i="547" s="1"/>
  <c r="AA490" i="547"/>
  <c r="Z490" i="547"/>
  <c r="Y490" i="547"/>
  <c r="X490" i="547"/>
  <c r="U490" i="547"/>
  <c r="T490" i="547"/>
  <c r="S490" i="547"/>
  <c r="Q490" i="547"/>
  <c r="P490" i="547"/>
  <c r="O490" i="547"/>
  <c r="R513" i="547" s="1"/>
  <c r="I490" i="547"/>
  <c r="G490" i="547"/>
  <c r="J490" i="547" s="1" a="1"/>
  <c r="J490" i="547" s="1"/>
  <c r="V489" i="547"/>
  <c r="W489" i="547" s="1"/>
  <c r="N489" i="547"/>
  <c r="K489" i="547" a="1"/>
  <c r="K489" i="547" s="1"/>
  <c r="M489" i="547" s="1"/>
  <c r="J489" i="547" a="1"/>
  <c r="J489" i="547" s="1"/>
  <c r="H489" i="547"/>
  <c r="H488" i="547"/>
  <c r="H487" i="547"/>
  <c r="H486" i="547"/>
  <c r="H485" i="547"/>
  <c r="W484" i="547"/>
  <c r="V484" i="547"/>
  <c r="N484" i="547"/>
  <c r="K484" i="547" a="1"/>
  <c r="K484" i="547" s="1"/>
  <c r="M484" i="547" s="1"/>
  <c r="J484" i="547" a="1"/>
  <c r="J484" i="547" s="1"/>
  <c r="H484" i="547"/>
  <c r="V483" i="547"/>
  <c r="W483" i="547" s="1"/>
  <c r="N483" i="547"/>
  <c r="K483" i="547" a="1"/>
  <c r="K483" i="547" s="1"/>
  <c r="M483" i="547" s="1"/>
  <c r="J483" i="547" a="1"/>
  <c r="J483" i="547" s="1"/>
  <c r="H483" i="547"/>
  <c r="V482" i="547"/>
  <c r="W482" i="547" s="1"/>
  <c r="N482" i="547"/>
  <c r="K482" i="547"/>
  <c r="M482" i="547" s="1"/>
  <c r="K482" i="547" a="1"/>
  <c r="J482" i="547"/>
  <c r="J482" i="547" a="1"/>
  <c r="H482" i="547"/>
  <c r="V481" i="547"/>
  <c r="W481" i="547" s="1"/>
  <c r="N481" i="547"/>
  <c r="K481" i="547" a="1"/>
  <c r="K481" i="547" s="1"/>
  <c r="M481" i="547" s="1"/>
  <c r="J481" i="547" a="1"/>
  <c r="J481" i="547" s="1"/>
  <c r="H481" i="547"/>
  <c r="W480" i="547"/>
  <c r="V480" i="547"/>
  <c r="N480" i="547"/>
  <c r="N490" i="547" s="1"/>
  <c r="K480" i="547" a="1"/>
  <c r="K480" i="547" s="1"/>
  <c r="K490" i="547" s="1"/>
  <c r="J480" i="547" a="1"/>
  <c r="J480" i="547" s="1"/>
  <c r="H480" i="547"/>
  <c r="AA479" i="547"/>
  <c r="Z479" i="547"/>
  <c r="Y479" i="547"/>
  <c r="X479" i="547"/>
  <c r="U479" i="547"/>
  <c r="T479" i="547"/>
  <c r="S479" i="547"/>
  <c r="Q479" i="547"/>
  <c r="P479" i="547"/>
  <c r="O479" i="547"/>
  <c r="I479" i="547"/>
  <c r="G479" i="547"/>
  <c r="V478" i="547"/>
  <c r="W478" i="547" s="1"/>
  <c r="N478" i="547"/>
  <c r="K478" i="547" a="1"/>
  <c r="K478" i="547" s="1"/>
  <c r="M478" i="547" s="1"/>
  <c r="J478" i="547" a="1"/>
  <c r="J478" i="547" s="1"/>
  <c r="H478" i="547"/>
  <c r="V477" i="547"/>
  <c r="W477" i="547" s="1"/>
  <c r="N477" i="547"/>
  <c r="K477" i="547"/>
  <c r="M477" i="547" s="1"/>
  <c r="K477" i="547" a="1"/>
  <c r="J477" i="547"/>
  <c r="J477" i="547" a="1"/>
  <c r="H477" i="547"/>
  <c r="V476" i="547"/>
  <c r="W476" i="547" s="1"/>
  <c r="N476" i="547"/>
  <c r="K476" i="547" a="1"/>
  <c r="K476" i="547" s="1"/>
  <c r="M476" i="547" s="1"/>
  <c r="J476" i="547" a="1"/>
  <c r="J476" i="547" s="1"/>
  <c r="H476" i="547"/>
  <c r="V475" i="547"/>
  <c r="W475" i="547" s="1"/>
  <c r="N475" i="547"/>
  <c r="K475" i="547"/>
  <c r="M475" i="547" s="1"/>
  <c r="K475" i="547" a="1"/>
  <c r="J475" i="547"/>
  <c r="J475" i="547" a="1"/>
  <c r="H475" i="547"/>
  <c r="V474" i="547"/>
  <c r="W474" i="547" s="1"/>
  <c r="N474" i="547"/>
  <c r="K474" i="547" a="1"/>
  <c r="K474" i="547" s="1"/>
  <c r="M474" i="547" s="1"/>
  <c r="J474" i="547" a="1"/>
  <c r="J474" i="547" s="1"/>
  <c r="H474" i="547"/>
  <c r="W473" i="547"/>
  <c r="V473" i="547"/>
  <c r="N473" i="547"/>
  <c r="K473" i="547" a="1"/>
  <c r="K473" i="547" s="1"/>
  <c r="M473" i="547" s="1"/>
  <c r="J473" i="547" a="1"/>
  <c r="J473" i="547" s="1"/>
  <c r="H473" i="547"/>
  <c r="V472" i="547"/>
  <c r="W472" i="547" s="1"/>
  <c r="N472" i="547"/>
  <c r="K472" i="547" a="1"/>
  <c r="K472" i="547" s="1"/>
  <c r="M472" i="547" s="1"/>
  <c r="J472" i="547" a="1"/>
  <c r="J472" i="547" s="1"/>
  <c r="H472" i="547"/>
  <c r="V471" i="547"/>
  <c r="W471" i="547" s="1"/>
  <c r="N471" i="547"/>
  <c r="K471" i="547"/>
  <c r="M471" i="547" s="1"/>
  <c r="K471" i="547" a="1"/>
  <c r="J471" i="547"/>
  <c r="J471" i="547" a="1"/>
  <c r="H471" i="547"/>
  <c r="V470" i="547"/>
  <c r="W470" i="547" s="1"/>
  <c r="N470" i="547"/>
  <c r="K470" i="547" a="1"/>
  <c r="K470" i="547" s="1"/>
  <c r="M470" i="547" s="1"/>
  <c r="J470" i="547" a="1"/>
  <c r="J470" i="547" s="1"/>
  <c r="H470" i="547"/>
  <c r="W469" i="547"/>
  <c r="V469" i="547"/>
  <c r="N469" i="547"/>
  <c r="K469" i="547" a="1"/>
  <c r="K469" i="547" s="1"/>
  <c r="M469" i="547" s="1"/>
  <c r="J469" i="547" a="1"/>
  <c r="J469" i="547" s="1"/>
  <c r="H469" i="547"/>
  <c r="V468" i="547"/>
  <c r="W468" i="547" s="1"/>
  <c r="N468" i="547"/>
  <c r="K468" i="547" a="1"/>
  <c r="K468" i="547" s="1"/>
  <c r="M468" i="547" s="1"/>
  <c r="J468" i="547" a="1"/>
  <c r="J468" i="547" s="1"/>
  <c r="H468" i="547"/>
  <c r="V467" i="547"/>
  <c r="W467" i="547" s="1"/>
  <c r="N467" i="547"/>
  <c r="K467" i="547"/>
  <c r="M467" i="547" s="1"/>
  <c r="K467" i="547" a="1"/>
  <c r="J467" i="547"/>
  <c r="J467" i="547" a="1"/>
  <c r="H467" i="547"/>
  <c r="V466" i="547"/>
  <c r="W466" i="547" s="1"/>
  <c r="N466" i="547"/>
  <c r="K466" i="547" a="1"/>
  <c r="K466" i="547" s="1"/>
  <c r="M466" i="547" s="1"/>
  <c r="J466" i="547" a="1"/>
  <c r="J466" i="547" s="1"/>
  <c r="H466" i="547"/>
  <c r="W465" i="547"/>
  <c r="V465" i="547"/>
  <c r="N465" i="547"/>
  <c r="K465" i="547" a="1"/>
  <c r="K465" i="547" s="1"/>
  <c r="M465" i="547" s="1"/>
  <c r="J465" i="547" a="1"/>
  <c r="J465" i="547" s="1"/>
  <c r="H465" i="547"/>
  <c r="V464" i="547"/>
  <c r="N464" i="547"/>
  <c r="K464" i="547"/>
  <c r="K464" i="547" a="1"/>
  <c r="J464" i="547"/>
  <c r="J464" i="547" a="1"/>
  <c r="H464" i="547"/>
  <c r="H479" i="547" s="1"/>
  <c r="AA463" i="547"/>
  <c r="Z463" i="547"/>
  <c r="Y463" i="547"/>
  <c r="X463" i="547"/>
  <c r="U463" i="547"/>
  <c r="T463" i="547"/>
  <c r="S463" i="547"/>
  <c r="R463" i="547"/>
  <c r="Q463" i="547"/>
  <c r="P463" i="547"/>
  <c r="O463" i="547"/>
  <c r="I463" i="547"/>
  <c r="G463" i="547"/>
  <c r="V462" i="547"/>
  <c r="W462" i="547" s="1"/>
  <c r="N462" i="547"/>
  <c r="K462" i="547"/>
  <c r="M462" i="547" s="1"/>
  <c r="K462" i="547" a="1"/>
  <c r="J462" i="547"/>
  <c r="J462" i="547" a="1"/>
  <c r="H462" i="547"/>
  <c r="V461" i="547"/>
  <c r="W461" i="547" s="1"/>
  <c r="N461" i="547"/>
  <c r="K461" i="547" a="1"/>
  <c r="K461" i="547" s="1"/>
  <c r="M461" i="547" s="1"/>
  <c r="J461" i="547" a="1"/>
  <c r="J461" i="547" s="1"/>
  <c r="H461" i="547"/>
  <c r="W460" i="547"/>
  <c r="V460" i="547"/>
  <c r="N460" i="547"/>
  <c r="K460" i="547" a="1"/>
  <c r="K460" i="547" s="1"/>
  <c r="M460" i="547" s="1"/>
  <c r="J460" i="547" a="1"/>
  <c r="J460" i="547" s="1"/>
  <c r="H460" i="547"/>
  <c r="K459" i="547"/>
  <c r="M459" i="547" s="1"/>
  <c r="K459" i="547" a="1"/>
  <c r="H459" i="547"/>
  <c r="K458" i="547" a="1"/>
  <c r="K458" i="547" s="1"/>
  <c r="M458" i="547" s="1"/>
  <c r="H458" i="547"/>
  <c r="K457" i="547" a="1"/>
  <c r="K457" i="547" s="1"/>
  <c r="M457" i="547" s="1"/>
  <c r="H457" i="547"/>
  <c r="W456" i="547"/>
  <c r="V456" i="547"/>
  <c r="N456" i="547"/>
  <c r="K456" i="547" a="1"/>
  <c r="K456" i="547" s="1"/>
  <c r="M456" i="547" s="1"/>
  <c r="J456" i="547" a="1"/>
  <c r="J456" i="547" s="1"/>
  <c r="H456" i="547"/>
  <c r="V455" i="547"/>
  <c r="W455" i="547" s="1"/>
  <c r="N455" i="547"/>
  <c r="K455" i="547"/>
  <c r="M455" i="547" s="1"/>
  <c r="K455" i="547" a="1"/>
  <c r="J455" i="547" a="1"/>
  <c r="J455" i="547" s="1"/>
  <c r="H455" i="547"/>
  <c r="N454" i="547"/>
  <c r="K454" i="547" a="1"/>
  <c r="K454" i="547" s="1"/>
  <c r="M454" i="547" s="1"/>
  <c r="H454" i="547"/>
  <c r="N453" i="547"/>
  <c r="K453" i="547" a="1"/>
  <c r="K453" i="547" s="1"/>
  <c r="M453" i="547" s="1"/>
  <c r="H453" i="547"/>
  <c r="N452" i="547"/>
  <c r="K452" i="547" a="1"/>
  <c r="K452" i="547" s="1"/>
  <c r="M452" i="547" s="1"/>
  <c r="H452" i="547"/>
  <c r="N451" i="547"/>
  <c r="K451" i="547" a="1"/>
  <c r="K451" i="547" s="1"/>
  <c r="M451" i="547" s="1"/>
  <c r="H451" i="547"/>
  <c r="N450" i="547"/>
  <c r="K450" i="547" a="1"/>
  <c r="K450" i="547" s="1"/>
  <c r="M450" i="547" s="1"/>
  <c r="H450" i="547"/>
  <c r="N449" i="547"/>
  <c r="K449" i="547" a="1"/>
  <c r="K449" i="547" s="1"/>
  <c r="M449" i="547" s="1"/>
  <c r="H449" i="547"/>
  <c r="W448" i="547"/>
  <c r="V448" i="547"/>
  <c r="N448" i="547"/>
  <c r="K448" i="547" a="1"/>
  <c r="K448" i="547" s="1"/>
  <c r="M448" i="547" s="1"/>
  <c r="J448" i="547" a="1"/>
  <c r="J448" i="547" s="1"/>
  <c r="H448" i="547"/>
  <c r="V447" i="547"/>
  <c r="W447" i="547" s="1"/>
  <c r="N447" i="547"/>
  <c r="K447" i="547"/>
  <c r="M447" i="547" s="1"/>
  <c r="K447" i="547" a="1"/>
  <c r="J447" i="547" a="1"/>
  <c r="J447" i="547" s="1"/>
  <c r="H447" i="547"/>
  <c r="W446" i="547"/>
  <c r="V446" i="547"/>
  <c r="N446" i="547"/>
  <c r="K446" i="547" a="1"/>
  <c r="K446" i="547" s="1"/>
  <c r="M446" i="547" s="1"/>
  <c r="J446" i="547" a="1"/>
  <c r="J446" i="547" s="1"/>
  <c r="H446" i="547"/>
  <c r="V445" i="547"/>
  <c r="W445" i="547" s="1"/>
  <c r="N445" i="547"/>
  <c r="K445" i="547"/>
  <c r="M445" i="547" s="1"/>
  <c r="K445" i="547" a="1"/>
  <c r="J445" i="547" a="1"/>
  <c r="J445" i="547" s="1"/>
  <c r="H445" i="547"/>
  <c r="W444" i="547"/>
  <c r="V444" i="547"/>
  <c r="N444" i="547"/>
  <c r="K444" i="547" a="1"/>
  <c r="K444" i="547" s="1"/>
  <c r="M444" i="547" s="1"/>
  <c r="J444" i="547" a="1"/>
  <c r="J444" i="547" s="1"/>
  <c r="H444" i="547"/>
  <c r="V443" i="547"/>
  <c r="W443" i="547" s="1"/>
  <c r="N443" i="547"/>
  <c r="K443" i="547"/>
  <c r="M443" i="547" s="1"/>
  <c r="K443" i="547" a="1"/>
  <c r="J443" i="547" a="1"/>
  <c r="J443" i="547" s="1"/>
  <c r="H443" i="547"/>
  <c r="W442" i="547"/>
  <c r="V442" i="547"/>
  <c r="N442" i="547"/>
  <c r="K442" i="547" a="1"/>
  <c r="K442" i="547" s="1"/>
  <c r="M442" i="547" s="1"/>
  <c r="J442" i="547" a="1"/>
  <c r="J442" i="547" s="1"/>
  <c r="H442" i="547"/>
  <c r="V441" i="547"/>
  <c r="W441" i="547" s="1"/>
  <c r="N441" i="547"/>
  <c r="K441" i="547"/>
  <c r="M441" i="547" s="1"/>
  <c r="K441" i="547" a="1"/>
  <c r="J441" i="547" a="1"/>
  <c r="J441" i="547" s="1"/>
  <c r="H441" i="547"/>
  <c r="W440" i="547"/>
  <c r="V440" i="547"/>
  <c r="N440" i="547"/>
  <c r="K440" i="547" a="1"/>
  <c r="K440" i="547" s="1"/>
  <c r="M440" i="547" s="1"/>
  <c r="J440" i="547" a="1"/>
  <c r="J440" i="547" s="1"/>
  <c r="H440" i="547"/>
  <c r="V439" i="547"/>
  <c r="W439" i="547" s="1"/>
  <c r="N439" i="547"/>
  <c r="K439" i="547"/>
  <c r="M439" i="547" s="1"/>
  <c r="K439" i="547" a="1"/>
  <c r="J439" i="547" a="1"/>
  <c r="J439" i="547" s="1"/>
  <c r="H439" i="547"/>
  <c r="W438" i="547"/>
  <c r="V438" i="547"/>
  <c r="N438" i="547"/>
  <c r="K438" i="547" a="1"/>
  <c r="K438" i="547" s="1"/>
  <c r="M438" i="547" s="1"/>
  <c r="J438" i="547" a="1"/>
  <c r="J438" i="547" s="1"/>
  <c r="H438" i="547"/>
  <c r="W437" i="547"/>
  <c r="V437" i="547"/>
  <c r="N437" i="547"/>
  <c r="K437" i="547" a="1"/>
  <c r="K437" i="547" s="1"/>
  <c r="M437" i="547" s="1"/>
  <c r="J437" i="547" a="1"/>
  <c r="J437" i="547" s="1"/>
  <c r="H437" i="547"/>
  <c r="N436" i="547"/>
  <c r="K436" i="547" a="1"/>
  <c r="K436" i="547" s="1"/>
  <c r="M436" i="547" s="1"/>
  <c r="H436" i="547"/>
  <c r="V435" i="547"/>
  <c r="W435" i="547" s="1"/>
  <c r="N435" i="547"/>
  <c r="K435" i="547"/>
  <c r="M435" i="547" s="1"/>
  <c r="K435" i="547" a="1"/>
  <c r="J435" i="547" a="1"/>
  <c r="J435" i="547" s="1"/>
  <c r="H435" i="547"/>
  <c r="W434" i="547"/>
  <c r="V434" i="547"/>
  <c r="N434" i="547"/>
  <c r="K434" i="547" a="1"/>
  <c r="K434" i="547" s="1"/>
  <c r="M434" i="547" s="1"/>
  <c r="J434" i="547" a="1"/>
  <c r="J434" i="547" s="1"/>
  <c r="H434" i="547"/>
  <c r="W433" i="547"/>
  <c r="V433" i="547"/>
  <c r="N433" i="547"/>
  <c r="K433" i="547" a="1"/>
  <c r="K433" i="547" s="1"/>
  <c r="M433" i="547" s="1"/>
  <c r="J433" i="547" a="1"/>
  <c r="J433" i="547" s="1"/>
  <c r="H433" i="547"/>
  <c r="V432" i="547"/>
  <c r="W432" i="547" s="1"/>
  <c r="N432" i="547"/>
  <c r="K432" i="547" a="1"/>
  <c r="K432" i="547" s="1"/>
  <c r="M432" i="547" s="1"/>
  <c r="J432" i="547" a="1"/>
  <c r="J432" i="547" s="1"/>
  <c r="H432" i="547"/>
  <c r="V431" i="547"/>
  <c r="W431" i="547" s="1"/>
  <c r="N431" i="547"/>
  <c r="K431" i="547"/>
  <c r="M431" i="547" s="1"/>
  <c r="K431" i="547" a="1"/>
  <c r="J431" i="547"/>
  <c r="J431" i="547" a="1"/>
  <c r="H431" i="547"/>
  <c r="V430" i="547"/>
  <c r="W430" i="547" s="1"/>
  <c r="N430" i="547"/>
  <c r="K430" i="547" a="1"/>
  <c r="K430" i="547" s="1"/>
  <c r="M430" i="547" s="1"/>
  <c r="J430" i="547" a="1"/>
  <c r="J430" i="547" s="1"/>
  <c r="H430" i="547"/>
  <c r="V429" i="547"/>
  <c r="V463" i="547" s="1"/>
  <c r="W463" i="547" s="1"/>
  <c r="N429" i="547"/>
  <c r="K429" i="547"/>
  <c r="K429" i="547" a="1"/>
  <c r="J429" i="547"/>
  <c r="J429" i="547" a="1"/>
  <c r="H429" i="547"/>
  <c r="H463" i="547" s="1"/>
  <c r="AA428" i="547"/>
  <c r="Z428" i="547"/>
  <c r="Y428" i="547"/>
  <c r="X428" i="547"/>
  <c r="U428" i="547"/>
  <c r="T428" i="547"/>
  <c r="S428" i="547"/>
  <c r="R428" i="547"/>
  <c r="Q428" i="547"/>
  <c r="P428" i="547"/>
  <c r="O428" i="547"/>
  <c r="R510" i="547" s="1"/>
  <c r="I428" i="547"/>
  <c r="G428" i="547"/>
  <c r="J428" i="547" s="1" a="1"/>
  <c r="J428" i="547" s="1"/>
  <c r="K427" i="547" a="1"/>
  <c r="K427" i="547" s="1"/>
  <c r="M427" i="547" s="1"/>
  <c r="H427" i="547"/>
  <c r="K426" i="547" a="1"/>
  <c r="K426" i="547" s="1"/>
  <c r="M426" i="547" s="1"/>
  <c r="H426" i="547"/>
  <c r="K425" i="547" a="1"/>
  <c r="K425" i="547" s="1"/>
  <c r="M425" i="547" s="1"/>
  <c r="H425" i="547"/>
  <c r="K424" i="547" a="1"/>
  <c r="K424" i="547" s="1"/>
  <c r="M424" i="547" s="1"/>
  <c r="H424" i="547"/>
  <c r="K423" i="547" a="1"/>
  <c r="K423" i="547" s="1"/>
  <c r="M423" i="547" s="1"/>
  <c r="H423" i="547"/>
  <c r="K422" i="547" a="1"/>
  <c r="K422" i="547" s="1"/>
  <c r="M422" i="547" s="1"/>
  <c r="H422" i="547"/>
  <c r="K421" i="547" a="1"/>
  <c r="K421" i="547" s="1"/>
  <c r="M421" i="547" s="1"/>
  <c r="H421" i="547"/>
  <c r="K420" i="547" a="1"/>
  <c r="K420" i="547" s="1"/>
  <c r="M420" i="547" s="1"/>
  <c r="H420" i="547"/>
  <c r="K419" i="547" a="1"/>
  <c r="K419" i="547" s="1"/>
  <c r="M419" i="547" s="1"/>
  <c r="H419" i="547"/>
  <c r="K418" i="547" a="1"/>
  <c r="K418" i="547" s="1"/>
  <c r="M418" i="547" s="1"/>
  <c r="H418" i="547"/>
  <c r="W417" i="547"/>
  <c r="V417" i="547"/>
  <c r="N417" i="547"/>
  <c r="K417" i="547" a="1"/>
  <c r="K417" i="547" s="1"/>
  <c r="M417" i="547" s="1"/>
  <c r="J417" i="547" a="1"/>
  <c r="J417" i="547" s="1"/>
  <c r="H417" i="547"/>
  <c r="V416" i="547"/>
  <c r="W416" i="547" s="1"/>
  <c r="N416" i="547"/>
  <c r="K416" i="547" a="1"/>
  <c r="K416" i="547" s="1"/>
  <c r="M416" i="547" s="1"/>
  <c r="J416" i="547" a="1"/>
  <c r="J416" i="547" s="1"/>
  <c r="H416" i="547"/>
  <c r="V415" i="547"/>
  <c r="W415" i="547" s="1"/>
  <c r="N415" i="547"/>
  <c r="K415" i="547"/>
  <c r="M415" i="547" s="1"/>
  <c r="K415" i="547" a="1"/>
  <c r="J415" i="547"/>
  <c r="J415" i="547" a="1"/>
  <c r="H415" i="547"/>
  <c r="V414" i="547"/>
  <c r="W414" i="547" s="1"/>
  <c r="N414" i="547"/>
  <c r="K414" i="547" a="1"/>
  <c r="K414" i="547" s="1"/>
  <c r="M414" i="547" s="1"/>
  <c r="J414" i="547" a="1"/>
  <c r="J414" i="547" s="1"/>
  <c r="H414" i="547"/>
  <c r="H413" i="547"/>
  <c r="V412" i="547"/>
  <c r="W412" i="547" s="1"/>
  <c r="N412" i="547"/>
  <c r="K412" i="547" a="1"/>
  <c r="K412" i="547" s="1"/>
  <c r="M412" i="547" s="1"/>
  <c r="J412" i="547" a="1"/>
  <c r="J412" i="547" s="1"/>
  <c r="H412" i="547"/>
  <c r="W411" i="547"/>
  <c r="V411" i="547"/>
  <c r="N411" i="547"/>
  <c r="K411" i="547" a="1"/>
  <c r="K411" i="547" s="1"/>
  <c r="M411" i="547" s="1"/>
  <c r="J411" i="547" a="1"/>
  <c r="J411" i="547" s="1"/>
  <c r="H411" i="547"/>
  <c r="H410" i="547"/>
  <c r="K409" i="547" a="1"/>
  <c r="K409" i="547" s="1"/>
  <c r="H409" i="547"/>
  <c r="V408" i="547"/>
  <c r="W408" i="547" s="1"/>
  <c r="N408" i="547"/>
  <c r="K408" i="547" a="1"/>
  <c r="K408" i="547" s="1"/>
  <c r="M408" i="547" s="1"/>
  <c r="J408" i="547" a="1"/>
  <c r="J408" i="547" s="1"/>
  <c r="H408" i="547"/>
  <c r="V407" i="547"/>
  <c r="W407" i="547" s="1"/>
  <c r="N407" i="547"/>
  <c r="K407" i="547"/>
  <c r="M407" i="547" s="1"/>
  <c r="K407" i="547" a="1"/>
  <c r="J407" i="547"/>
  <c r="J407" i="547" a="1"/>
  <c r="H407" i="547"/>
  <c r="V406" i="547"/>
  <c r="W406" i="547" s="1"/>
  <c r="N406" i="547"/>
  <c r="K406" i="547" a="1"/>
  <c r="K406" i="547" s="1"/>
  <c r="M406" i="547" s="1"/>
  <c r="J406" i="547" a="1"/>
  <c r="J406" i="547" s="1"/>
  <c r="H406" i="547"/>
  <c r="W405" i="547"/>
  <c r="V405" i="547"/>
  <c r="N405" i="547"/>
  <c r="K405" i="547" a="1"/>
  <c r="K405" i="547" s="1"/>
  <c r="M405" i="547" s="1"/>
  <c r="J405" i="547" a="1"/>
  <c r="J405" i="547" s="1"/>
  <c r="H405" i="547"/>
  <c r="V404" i="547"/>
  <c r="W404" i="547" s="1"/>
  <c r="N404" i="547"/>
  <c r="K404" i="547" a="1"/>
  <c r="K404" i="547" s="1"/>
  <c r="M404" i="547" s="1"/>
  <c r="J404" i="547" a="1"/>
  <c r="J404" i="547" s="1"/>
  <c r="H404" i="547"/>
  <c r="V403" i="547"/>
  <c r="W403" i="547" s="1"/>
  <c r="N403" i="547"/>
  <c r="K403" i="547"/>
  <c r="M403" i="547" s="1"/>
  <c r="K403" i="547" a="1"/>
  <c r="J403" i="547"/>
  <c r="J403" i="547" a="1"/>
  <c r="H403" i="547"/>
  <c r="V402" i="547"/>
  <c r="W402" i="547" s="1"/>
  <c r="N402" i="547"/>
  <c r="K402" i="547" a="1"/>
  <c r="K402" i="547" s="1"/>
  <c r="M402" i="547" s="1"/>
  <c r="J402" i="547" a="1"/>
  <c r="J402" i="547" s="1"/>
  <c r="H402" i="547"/>
  <c r="W401" i="547"/>
  <c r="V401" i="547"/>
  <c r="N401" i="547"/>
  <c r="K401" i="547" a="1"/>
  <c r="K401" i="547" s="1"/>
  <c r="M401" i="547" s="1"/>
  <c r="J401" i="547" a="1"/>
  <c r="J401" i="547" s="1"/>
  <c r="H401" i="547"/>
  <c r="V400" i="547"/>
  <c r="W400" i="547" s="1"/>
  <c r="N400" i="547"/>
  <c r="K400" i="547" a="1"/>
  <c r="K400" i="547" s="1"/>
  <c r="M400" i="547" s="1"/>
  <c r="J400" i="547" a="1"/>
  <c r="J400" i="547" s="1"/>
  <c r="H400" i="547"/>
  <c r="V399" i="547"/>
  <c r="W399" i="547" s="1"/>
  <c r="N399" i="547"/>
  <c r="K399" i="547"/>
  <c r="M399" i="547" s="1"/>
  <c r="K399" i="547" a="1"/>
  <c r="J399" i="547"/>
  <c r="J399" i="547" a="1"/>
  <c r="H399" i="547"/>
  <c r="K398" i="547" a="1"/>
  <c r="K398" i="547" s="1"/>
  <c r="M398" i="547" s="1"/>
  <c r="H398" i="547"/>
  <c r="K397" i="547"/>
  <c r="M397" i="547" s="1"/>
  <c r="K397" i="547" a="1"/>
  <c r="H397" i="547"/>
  <c r="K396" i="547" a="1"/>
  <c r="K396" i="547" s="1"/>
  <c r="M396" i="547" s="1"/>
  <c r="H396" i="547"/>
  <c r="K395" i="547"/>
  <c r="M395" i="547" s="1"/>
  <c r="K395" i="547" a="1"/>
  <c r="H395" i="547"/>
  <c r="N394" i="547"/>
  <c r="K394" i="547" a="1"/>
  <c r="K394" i="547" s="1"/>
  <c r="M394" i="547" s="1"/>
  <c r="H394" i="547"/>
  <c r="N393" i="547"/>
  <c r="K393" i="547" a="1"/>
  <c r="K393" i="547" s="1"/>
  <c r="M393" i="547" s="1"/>
  <c r="H393" i="547"/>
  <c r="N392" i="547"/>
  <c r="K392" i="547" a="1"/>
  <c r="K392" i="547" s="1"/>
  <c r="M392" i="547" s="1"/>
  <c r="H392" i="547"/>
  <c r="N391" i="547"/>
  <c r="K391" i="547" a="1"/>
  <c r="K391" i="547" s="1"/>
  <c r="M391" i="547" s="1"/>
  <c r="H391" i="547"/>
  <c r="V390" i="547"/>
  <c r="W390" i="547" s="1"/>
  <c r="N390" i="547"/>
  <c r="K390" i="547" a="1"/>
  <c r="K390" i="547" s="1"/>
  <c r="M390" i="547" s="1"/>
  <c r="J390" i="547" a="1"/>
  <c r="J390" i="547" s="1"/>
  <c r="H390" i="547"/>
  <c r="V389" i="547"/>
  <c r="W389" i="547" s="1"/>
  <c r="N389" i="547"/>
  <c r="K389" i="547"/>
  <c r="M389" i="547" s="1"/>
  <c r="K389" i="547" a="1"/>
  <c r="J389" i="547"/>
  <c r="J389" i="547" a="1"/>
  <c r="H389" i="547"/>
  <c r="V388" i="547"/>
  <c r="W388" i="547" s="1"/>
  <c r="N388" i="547"/>
  <c r="K388" i="547" a="1"/>
  <c r="K388" i="547" s="1"/>
  <c r="M388" i="547" s="1"/>
  <c r="J388" i="547" a="1"/>
  <c r="J388" i="547" s="1"/>
  <c r="H388" i="547"/>
  <c r="W387" i="547"/>
  <c r="V387" i="547"/>
  <c r="N387" i="547"/>
  <c r="K387" i="547" a="1"/>
  <c r="K387" i="547" s="1"/>
  <c r="M387" i="547" s="1"/>
  <c r="J387" i="547" a="1"/>
  <c r="J387" i="547" s="1"/>
  <c r="H387" i="547"/>
  <c r="V386" i="547"/>
  <c r="W386" i="547" s="1"/>
  <c r="N386" i="547"/>
  <c r="K386" i="547" a="1"/>
  <c r="K386" i="547" s="1"/>
  <c r="M386" i="547" s="1"/>
  <c r="J386" i="547" a="1"/>
  <c r="J386" i="547" s="1"/>
  <c r="H386" i="547"/>
  <c r="V385" i="547"/>
  <c r="W385" i="547" s="1"/>
  <c r="N385" i="547"/>
  <c r="K385" i="547"/>
  <c r="M385" i="547" s="1"/>
  <c r="K385" i="547" a="1"/>
  <c r="J385" i="547"/>
  <c r="J385" i="547" a="1"/>
  <c r="H385" i="547"/>
  <c r="V384" i="547"/>
  <c r="W384" i="547" s="1"/>
  <c r="N384" i="547"/>
  <c r="K384" i="547" a="1"/>
  <c r="K384" i="547" s="1"/>
  <c r="M384" i="547" s="1"/>
  <c r="J384" i="547" a="1"/>
  <c r="J384" i="547" s="1"/>
  <c r="H384" i="547"/>
  <c r="W383" i="547"/>
  <c r="V383" i="547"/>
  <c r="N383" i="547"/>
  <c r="K383" i="547" a="1"/>
  <c r="K383" i="547" s="1"/>
  <c r="M383" i="547" s="1"/>
  <c r="J383" i="547" a="1"/>
  <c r="J383" i="547" s="1"/>
  <c r="H383" i="547"/>
  <c r="V382" i="547"/>
  <c r="W382" i="547" s="1"/>
  <c r="N382" i="547"/>
  <c r="K382" i="547" a="1"/>
  <c r="K382" i="547" s="1"/>
  <c r="M382" i="547" s="1"/>
  <c r="J382" i="547" a="1"/>
  <c r="J382" i="547" s="1"/>
  <c r="H382" i="547"/>
  <c r="V381" i="547"/>
  <c r="W381" i="547" s="1"/>
  <c r="N381" i="547"/>
  <c r="K381" i="547"/>
  <c r="M381" i="547" s="1"/>
  <c r="K381" i="547" a="1"/>
  <c r="J381" i="547"/>
  <c r="J381" i="547" a="1"/>
  <c r="H381" i="547"/>
  <c r="V380" i="547"/>
  <c r="W380" i="547" s="1"/>
  <c r="N380" i="547"/>
  <c r="K380" i="547" a="1"/>
  <c r="K380" i="547" s="1"/>
  <c r="M380" i="547" s="1"/>
  <c r="J380" i="547" a="1"/>
  <c r="J380" i="547" s="1"/>
  <c r="H380" i="547"/>
  <c r="W379" i="547"/>
  <c r="V379" i="547"/>
  <c r="N379" i="547"/>
  <c r="K379" i="547" a="1"/>
  <c r="K379" i="547" s="1"/>
  <c r="M379" i="547" s="1"/>
  <c r="J379" i="547" a="1"/>
  <c r="J379" i="547" s="1"/>
  <c r="H379" i="547"/>
  <c r="K378" i="547"/>
  <c r="M378" i="547" s="1"/>
  <c r="K378" i="547" a="1"/>
  <c r="H378" i="547"/>
  <c r="K377" i="547" a="1"/>
  <c r="K377" i="547" s="1"/>
  <c r="M377" i="547" s="1"/>
  <c r="H377" i="547"/>
  <c r="K376" i="547" a="1"/>
  <c r="K376" i="547" s="1"/>
  <c r="M376" i="547" s="1"/>
  <c r="H376" i="547"/>
  <c r="V375" i="547"/>
  <c r="W375" i="547" s="1"/>
  <c r="N375" i="547"/>
  <c r="K375" i="547"/>
  <c r="M375" i="547" s="1"/>
  <c r="K375" i="547" a="1"/>
  <c r="J375" i="547" a="1"/>
  <c r="J375" i="547" s="1"/>
  <c r="H375" i="547"/>
  <c r="W374" i="547"/>
  <c r="V374" i="547"/>
  <c r="N374" i="547"/>
  <c r="K374" i="547" a="1"/>
  <c r="K374" i="547" s="1"/>
  <c r="M374" i="547" s="1"/>
  <c r="J374" i="547" a="1"/>
  <c r="J374" i="547" s="1"/>
  <c r="H374" i="547"/>
  <c r="V373" i="547"/>
  <c r="W373" i="547" s="1"/>
  <c r="N373" i="547"/>
  <c r="K373" i="547"/>
  <c r="M373" i="547" s="1"/>
  <c r="K373" i="547" a="1"/>
  <c r="J373" i="547" a="1"/>
  <c r="J373" i="547" s="1"/>
  <c r="H373" i="547"/>
  <c r="K372" i="547" a="1"/>
  <c r="K372" i="547" s="1"/>
  <c r="H372" i="547"/>
  <c r="V371" i="547"/>
  <c r="V428" i="547" s="1"/>
  <c r="W428" i="547" s="1"/>
  <c r="N371" i="547"/>
  <c r="N428" i="547" s="1"/>
  <c r="K371" i="547" a="1"/>
  <c r="K371" i="547" s="1"/>
  <c r="J371" i="547" a="1"/>
  <c r="J371" i="547" s="1"/>
  <c r="H371" i="547"/>
  <c r="H428" i="547" s="1"/>
  <c r="AA370" i="547"/>
  <c r="AA507" i="547" s="1"/>
  <c r="Z370" i="547"/>
  <c r="Z507" i="547" s="1"/>
  <c r="Y370" i="547"/>
  <c r="Y507" i="547" s="1"/>
  <c r="X370" i="547"/>
  <c r="X507" i="547" s="1"/>
  <c r="U370" i="547"/>
  <c r="U507" i="547" s="1"/>
  <c r="T370" i="547"/>
  <c r="T507" i="547" s="1"/>
  <c r="S370" i="547"/>
  <c r="S507" i="547" s="1"/>
  <c r="R370" i="547"/>
  <c r="R507" i="547" s="1"/>
  <c r="Q370" i="547"/>
  <c r="Q507" i="547" s="1"/>
  <c r="P370" i="547"/>
  <c r="P507" i="547" s="1"/>
  <c r="O370" i="547"/>
  <c r="I370" i="547"/>
  <c r="I507" i="547" s="1"/>
  <c r="B515" i="547" s="1"/>
  <c r="G370" i="547"/>
  <c r="G507" i="547" s="1"/>
  <c r="V369" i="547"/>
  <c r="W369" i="547" s="1"/>
  <c r="N369" i="547"/>
  <c r="K369" i="547" a="1"/>
  <c r="K369" i="547" s="1"/>
  <c r="M369" i="547" s="1"/>
  <c r="J369" i="547" a="1"/>
  <c r="J369" i="547" s="1"/>
  <c r="H369" i="547"/>
  <c r="V368" i="547"/>
  <c r="W368" i="547" s="1"/>
  <c r="N368" i="547"/>
  <c r="K368" i="547"/>
  <c r="M368" i="547" s="1"/>
  <c r="K368" i="547" a="1"/>
  <c r="J368" i="547"/>
  <c r="J368" i="547" a="1"/>
  <c r="H368" i="547"/>
  <c r="K367" i="547" a="1"/>
  <c r="K367" i="547" s="1"/>
  <c r="M367" i="547" s="1"/>
  <c r="H367" i="547"/>
  <c r="K366" i="547"/>
  <c r="M366" i="547" s="1"/>
  <c r="K366" i="547" a="1"/>
  <c r="H366" i="547"/>
  <c r="K365" i="547" a="1"/>
  <c r="K365" i="547" s="1"/>
  <c r="M365" i="547" s="1"/>
  <c r="H365" i="547"/>
  <c r="K364" i="547" a="1"/>
  <c r="K364" i="547" s="1"/>
  <c r="M364" i="547" s="1"/>
  <c r="H364" i="547"/>
  <c r="W363" i="547"/>
  <c r="V363" i="547"/>
  <c r="N363" i="547"/>
  <c r="K363" i="547" a="1"/>
  <c r="K363" i="547" s="1"/>
  <c r="M363" i="547" s="1"/>
  <c r="J363" i="547" a="1"/>
  <c r="J363" i="547" s="1"/>
  <c r="H363" i="547"/>
  <c r="V362" i="547"/>
  <c r="W362" i="547" s="1"/>
  <c r="N362" i="547"/>
  <c r="K362" i="547"/>
  <c r="M362" i="547" s="1"/>
  <c r="K362" i="547" a="1"/>
  <c r="J362" i="547" a="1"/>
  <c r="J362" i="547" s="1"/>
  <c r="H362" i="547"/>
  <c r="W361" i="547"/>
  <c r="V361" i="547"/>
  <c r="N361" i="547"/>
  <c r="K361" i="547" a="1"/>
  <c r="K361" i="547" s="1"/>
  <c r="M361" i="547" s="1"/>
  <c r="J361" i="547" a="1"/>
  <c r="J361" i="547" s="1"/>
  <c r="H361" i="547"/>
  <c r="H360" i="547"/>
  <c r="H359" i="547"/>
  <c r="V358" i="547"/>
  <c r="W358" i="547" s="1"/>
  <c r="N358" i="547"/>
  <c r="K358" i="547"/>
  <c r="M358" i="547" s="1"/>
  <c r="K358" i="547" a="1"/>
  <c r="J358" i="547" a="1"/>
  <c r="J358" i="547" s="1"/>
  <c r="H358" i="547"/>
  <c r="W357" i="547"/>
  <c r="V357" i="547"/>
  <c r="N357" i="547"/>
  <c r="K357" i="547" a="1"/>
  <c r="K357" i="547" s="1"/>
  <c r="M357" i="547" s="1"/>
  <c r="J357" i="547" a="1"/>
  <c r="J357" i="547" s="1"/>
  <c r="H357" i="547"/>
  <c r="K356" i="547" a="1"/>
  <c r="K356" i="547" s="1"/>
  <c r="M356" i="547" s="1"/>
  <c r="H356" i="547"/>
  <c r="K355" i="547" a="1"/>
  <c r="K355" i="547" s="1"/>
  <c r="M355" i="547" s="1"/>
  <c r="H355" i="547"/>
  <c r="W354" i="547"/>
  <c r="V354" i="547"/>
  <c r="N354" i="547"/>
  <c r="K354" i="547" a="1"/>
  <c r="K354" i="547" s="1"/>
  <c r="M354" i="547" s="1"/>
  <c r="J354" i="547" a="1"/>
  <c r="J354" i="547" s="1"/>
  <c r="H354" i="547"/>
  <c r="V353" i="547"/>
  <c r="W353" i="547" s="1"/>
  <c r="N353" i="547"/>
  <c r="K353" i="547" a="1"/>
  <c r="K353" i="547" s="1"/>
  <c r="M353" i="547" s="1"/>
  <c r="J353" i="547" a="1"/>
  <c r="J353" i="547" s="1"/>
  <c r="H353" i="547"/>
  <c r="V352" i="547"/>
  <c r="W352" i="547" s="1"/>
  <c r="N352" i="547"/>
  <c r="K352" i="547"/>
  <c r="M352" i="547" s="1"/>
  <c r="K352" i="547" a="1"/>
  <c r="J352" i="547"/>
  <c r="J352" i="547" a="1"/>
  <c r="H352" i="547"/>
  <c r="V351" i="547"/>
  <c r="W351" i="547" s="1"/>
  <c r="N351" i="547"/>
  <c r="K351" i="547" a="1"/>
  <c r="K351" i="547" s="1"/>
  <c r="M351" i="547" s="1"/>
  <c r="J351" i="547" a="1"/>
  <c r="J351" i="547" s="1"/>
  <c r="H351" i="547"/>
  <c r="W350" i="547"/>
  <c r="V350" i="547"/>
  <c r="N350" i="547"/>
  <c r="K350" i="547" a="1"/>
  <c r="K350" i="547" s="1"/>
  <c r="M350" i="547" s="1"/>
  <c r="J350" i="547" a="1"/>
  <c r="J350" i="547" s="1"/>
  <c r="H350" i="547"/>
  <c r="V349" i="547"/>
  <c r="V370" i="547" s="1"/>
  <c r="N349" i="547"/>
  <c r="K349" i="547" a="1"/>
  <c r="K349" i="547" s="1"/>
  <c r="J349" i="547" a="1"/>
  <c r="J349" i="547" s="1"/>
  <c r="H349" i="547"/>
  <c r="H370" i="547" s="1"/>
  <c r="X343" i="547"/>
  <c r="X342" i="547"/>
  <c r="X341" i="547"/>
  <c r="G341" i="547"/>
  <c r="E341" i="547"/>
  <c r="C341" i="547"/>
  <c r="X340" i="547"/>
  <c r="I340" i="547"/>
  <c r="E340" i="547"/>
  <c r="K340" i="547" s="1"/>
  <c r="M340" i="547" s="1"/>
  <c r="I339" i="547"/>
  <c r="E339" i="547"/>
  <c r="K339" i="547" s="1"/>
  <c r="M339" i="547" s="1"/>
  <c r="I338" i="547"/>
  <c r="E338" i="547"/>
  <c r="K338" i="547" s="1"/>
  <c r="M338" i="547" s="1"/>
  <c r="X337" i="547"/>
  <c r="I337" i="547"/>
  <c r="I341" i="547" s="1"/>
  <c r="E337" i="547"/>
  <c r="K337" i="547" s="1"/>
  <c r="AA334" i="547"/>
  <c r="Z334" i="547"/>
  <c r="Y334" i="547"/>
  <c r="X334" i="547"/>
  <c r="U334" i="547"/>
  <c r="T334" i="547"/>
  <c r="S334" i="547"/>
  <c r="R334" i="547"/>
  <c r="Q334" i="547"/>
  <c r="P334" i="547"/>
  <c r="O334" i="547"/>
  <c r="R342" i="547" s="1"/>
  <c r="I334" i="547"/>
  <c r="G334" i="547"/>
  <c r="K333" i="547" a="1"/>
  <c r="K333" i="547" s="1"/>
  <c r="H333" i="547"/>
  <c r="K332" i="547"/>
  <c r="K332" i="547" a="1"/>
  <c r="H332" i="547"/>
  <c r="K331" i="547" a="1"/>
  <c r="K331" i="547" s="1"/>
  <c r="H331" i="547"/>
  <c r="V330" i="547"/>
  <c r="W330" i="547" s="1"/>
  <c r="N330" i="547"/>
  <c r="K330" i="547" a="1"/>
  <c r="K330" i="547" s="1"/>
  <c r="D330" i="547"/>
  <c r="H330" i="547" s="1"/>
  <c r="H329" i="547"/>
  <c r="K328" i="547" a="1"/>
  <c r="K328" i="547" s="1"/>
  <c r="H328" i="547"/>
  <c r="H327" i="547"/>
  <c r="V326" i="547"/>
  <c r="W326" i="547" s="1"/>
  <c r="N326" i="547"/>
  <c r="K326" i="547" a="1"/>
  <c r="K326" i="547" s="1"/>
  <c r="M326" i="547" s="1"/>
  <c r="J326" i="547" a="1"/>
  <c r="J326" i="547" s="1"/>
  <c r="H326" i="547"/>
  <c r="V325" i="547"/>
  <c r="W325" i="547" s="1"/>
  <c r="N325" i="547"/>
  <c r="K325" i="547" a="1"/>
  <c r="K325" i="547" s="1"/>
  <c r="M325" i="547" s="1"/>
  <c r="J325" i="547" a="1"/>
  <c r="J325" i="547" s="1"/>
  <c r="H325" i="547"/>
  <c r="H324" i="547"/>
  <c r="V323" i="547"/>
  <c r="W323" i="547" s="1"/>
  <c r="N323" i="547"/>
  <c r="K323" i="547" a="1"/>
  <c r="K323" i="547" s="1"/>
  <c r="M323" i="547" s="1"/>
  <c r="J323" i="547" a="1"/>
  <c r="J323" i="547" s="1"/>
  <c r="H323" i="547"/>
  <c r="W322" i="547"/>
  <c r="V322" i="547"/>
  <c r="N322" i="547"/>
  <c r="K322" i="547" a="1"/>
  <c r="K322" i="547" s="1"/>
  <c r="M322" i="547" s="1"/>
  <c r="J322" i="547" a="1"/>
  <c r="J322" i="547" s="1"/>
  <c r="H322" i="547"/>
  <c r="V321" i="547"/>
  <c r="W321" i="547" s="1"/>
  <c r="N321" i="547"/>
  <c r="K321" i="547" a="1"/>
  <c r="K321" i="547" s="1"/>
  <c r="M321" i="547" s="1"/>
  <c r="J321" i="547" a="1"/>
  <c r="J321" i="547" s="1"/>
  <c r="H321" i="547"/>
  <c r="W320" i="547"/>
  <c r="V320" i="547"/>
  <c r="V334" i="547" s="1"/>
  <c r="N320" i="547"/>
  <c r="N334" i="547" s="1"/>
  <c r="K320" i="547" a="1"/>
  <c r="K320" i="547" s="1"/>
  <c r="J320" i="547" a="1"/>
  <c r="J320" i="547" s="1"/>
  <c r="H320" i="547"/>
  <c r="AA319" i="547"/>
  <c r="Z319" i="547"/>
  <c r="Y319" i="547"/>
  <c r="X319" i="547"/>
  <c r="U319" i="547"/>
  <c r="T319" i="547"/>
  <c r="S319" i="547"/>
  <c r="Q319" i="547"/>
  <c r="P319" i="547"/>
  <c r="O319" i="547"/>
  <c r="R341" i="547" s="1"/>
  <c r="I319" i="547"/>
  <c r="G319" i="547"/>
  <c r="V318" i="547"/>
  <c r="W318" i="547" s="1"/>
  <c r="N318" i="547"/>
  <c r="K318" i="547" a="1"/>
  <c r="K318" i="547" s="1"/>
  <c r="M318" i="547" s="1"/>
  <c r="J318" i="547" a="1"/>
  <c r="J318" i="547" s="1"/>
  <c r="H318" i="547"/>
  <c r="H317" i="547"/>
  <c r="H316" i="547"/>
  <c r="H315" i="547"/>
  <c r="H314" i="547"/>
  <c r="W313" i="547"/>
  <c r="V313" i="547"/>
  <c r="N313" i="547"/>
  <c r="K313" i="547" a="1"/>
  <c r="K313" i="547" s="1"/>
  <c r="M313" i="547" s="1"/>
  <c r="J313" i="547" a="1"/>
  <c r="J313" i="547" s="1"/>
  <c r="H313" i="547"/>
  <c r="V312" i="547"/>
  <c r="W312" i="547" s="1"/>
  <c r="N312" i="547"/>
  <c r="K312" i="547" a="1"/>
  <c r="K312" i="547" s="1"/>
  <c r="M312" i="547" s="1"/>
  <c r="J312" i="547" a="1"/>
  <c r="J312" i="547" s="1"/>
  <c r="H312" i="547"/>
  <c r="V311" i="547"/>
  <c r="W311" i="547" s="1"/>
  <c r="N311" i="547"/>
  <c r="K311" i="547"/>
  <c r="M311" i="547" s="1"/>
  <c r="K311" i="547" a="1"/>
  <c r="J311" i="547"/>
  <c r="J311" i="547" a="1"/>
  <c r="H311" i="547"/>
  <c r="V310" i="547"/>
  <c r="W310" i="547" s="1"/>
  <c r="N310" i="547"/>
  <c r="K310" i="547" a="1"/>
  <c r="K310" i="547" s="1"/>
  <c r="M310" i="547" s="1"/>
  <c r="J310" i="547" a="1"/>
  <c r="J310" i="547" s="1"/>
  <c r="H310" i="547"/>
  <c r="W309" i="547"/>
  <c r="V309" i="547"/>
  <c r="V319" i="547" s="1"/>
  <c r="N309" i="547"/>
  <c r="K309" i="547" a="1"/>
  <c r="K309" i="547" s="1"/>
  <c r="K319" i="547" s="1"/>
  <c r="J309" i="547" a="1"/>
  <c r="J309" i="547" s="1"/>
  <c r="H309" i="547"/>
  <c r="AA308" i="547"/>
  <c r="Z308" i="547"/>
  <c r="Y308" i="547"/>
  <c r="X308" i="547"/>
  <c r="U308" i="547"/>
  <c r="T308" i="547"/>
  <c r="S308" i="547"/>
  <c r="Q308" i="547"/>
  <c r="P308" i="547"/>
  <c r="O308" i="547"/>
  <c r="R340" i="547" s="1"/>
  <c r="I308" i="547"/>
  <c r="G308" i="547"/>
  <c r="V307" i="547"/>
  <c r="W307" i="547" s="1"/>
  <c r="N307" i="547"/>
  <c r="K307" i="547" a="1"/>
  <c r="K307" i="547" s="1"/>
  <c r="M307" i="547" s="1"/>
  <c r="J307" i="547" a="1"/>
  <c r="J307" i="547" s="1"/>
  <c r="H307" i="547"/>
  <c r="W306" i="547"/>
  <c r="V306" i="547"/>
  <c r="N306" i="547"/>
  <c r="K306" i="547" a="1"/>
  <c r="K306" i="547" s="1"/>
  <c r="M306" i="547" s="1"/>
  <c r="J306" i="547" a="1"/>
  <c r="J306" i="547" s="1"/>
  <c r="H306" i="547"/>
  <c r="V305" i="547"/>
  <c r="W305" i="547" s="1"/>
  <c r="N305" i="547"/>
  <c r="K305" i="547" a="1"/>
  <c r="K305" i="547" s="1"/>
  <c r="M305" i="547" s="1"/>
  <c r="J305" i="547" a="1"/>
  <c r="J305" i="547" s="1"/>
  <c r="H305" i="547"/>
  <c r="V304" i="547"/>
  <c r="W304" i="547" s="1"/>
  <c r="N304" i="547"/>
  <c r="K304" i="547"/>
  <c r="M304" i="547" s="1"/>
  <c r="K304" i="547" a="1"/>
  <c r="J304" i="547"/>
  <c r="J304" i="547" a="1"/>
  <c r="H304" i="547"/>
  <c r="V303" i="547"/>
  <c r="W303" i="547" s="1"/>
  <c r="N303" i="547"/>
  <c r="K303" i="547" a="1"/>
  <c r="K303" i="547" s="1"/>
  <c r="M303" i="547" s="1"/>
  <c r="J303" i="547" a="1"/>
  <c r="J303" i="547" s="1"/>
  <c r="H303" i="547"/>
  <c r="W302" i="547"/>
  <c r="V302" i="547"/>
  <c r="N302" i="547"/>
  <c r="K302" i="547" a="1"/>
  <c r="K302" i="547" s="1"/>
  <c r="M302" i="547" s="1"/>
  <c r="J302" i="547" a="1"/>
  <c r="J302" i="547" s="1"/>
  <c r="H302" i="547"/>
  <c r="V301" i="547"/>
  <c r="W301" i="547" s="1"/>
  <c r="N301" i="547"/>
  <c r="K301" i="547" a="1"/>
  <c r="K301" i="547" s="1"/>
  <c r="M301" i="547" s="1"/>
  <c r="J301" i="547" a="1"/>
  <c r="J301" i="547" s="1"/>
  <c r="H301" i="547"/>
  <c r="V300" i="547"/>
  <c r="W300" i="547" s="1"/>
  <c r="N300" i="547"/>
  <c r="K300" i="547"/>
  <c r="M300" i="547" s="1"/>
  <c r="K300" i="547" a="1"/>
  <c r="J300" i="547"/>
  <c r="J300" i="547" a="1"/>
  <c r="H300" i="547"/>
  <c r="V299" i="547"/>
  <c r="W299" i="547" s="1"/>
  <c r="N299" i="547"/>
  <c r="K299" i="547" a="1"/>
  <c r="K299" i="547" s="1"/>
  <c r="M299" i="547" s="1"/>
  <c r="J299" i="547" a="1"/>
  <c r="J299" i="547" s="1"/>
  <c r="H299" i="547"/>
  <c r="W298" i="547"/>
  <c r="V298" i="547"/>
  <c r="N298" i="547"/>
  <c r="K298" i="547" a="1"/>
  <c r="K298" i="547" s="1"/>
  <c r="M298" i="547" s="1"/>
  <c r="J298" i="547" a="1"/>
  <c r="J298" i="547" s="1"/>
  <c r="H298" i="547"/>
  <c r="V297" i="547"/>
  <c r="W297" i="547" s="1"/>
  <c r="N297" i="547"/>
  <c r="K297" i="547" a="1"/>
  <c r="K297" i="547" s="1"/>
  <c r="M297" i="547" s="1"/>
  <c r="J297" i="547" a="1"/>
  <c r="J297" i="547" s="1"/>
  <c r="H297" i="547"/>
  <c r="V296" i="547"/>
  <c r="W296" i="547" s="1"/>
  <c r="N296" i="547"/>
  <c r="K296" i="547"/>
  <c r="M296" i="547" s="1"/>
  <c r="K296" i="547" a="1"/>
  <c r="J296" i="547"/>
  <c r="J296" i="547" a="1"/>
  <c r="H296" i="547"/>
  <c r="V295" i="547"/>
  <c r="W295" i="547" s="1"/>
  <c r="N295" i="547"/>
  <c r="K295" i="547" a="1"/>
  <c r="K295" i="547" s="1"/>
  <c r="M295" i="547" s="1"/>
  <c r="J295" i="547" a="1"/>
  <c r="J295" i="547" s="1"/>
  <c r="H295" i="547"/>
  <c r="W294" i="547"/>
  <c r="V294" i="547"/>
  <c r="N294" i="547"/>
  <c r="K294" i="547" a="1"/>
  <c r="K294" i="547" s="1"/>
  <c r="M294" i="547" s="1"/>
  <c r="J294" i="547" a="1"/>
  <c r="J294" i="547" s="1"/>
  <c r="H294" i="547"/>
  <c r="V293" i="547"/>
  <c r="W293" i="547" s="1"/>
  <c r="N293" i="547"/>
  <c r="K293" i="547" a="1"/>
  <c r="K293" i="547" s="1"/>
  <c r="J293" i="547" a="1"/>
  <c r="J293" i="547" s="1"/>
  <c r="H293" i="547"/>
  <c r="H308" i="547" s="1"/>
  <c r="AA292" i="547"/>
  <c r="Z292" i="547"/>
  <c r="Y292" i="547"/>
  <c r="X292" i="547"/>
  <c r="U292" i="547"/>
  <c r="T292" i="547"/>
  <c r="S292" i="547"/>
  <c r="R292" i="547"/>
  <c r="Q292" i="547"/>
  <c r="P292" i="547"/>
  <c r="O292" i="547"/>
  <c r="R339" i="547" s="1"/>
  <c r="I292" i="547"/>
  <c r="G292" i="547"/>
  <c r="V291" i="547"/>
  <c r="W291" i="547" s="1"/>
  <c r="N291" i="547"/>
  <c r="K291" i="547" a="1"/>
  <c r="K291" i="547" s="1"/>
  <c r="M291" i="547" s="1"/>
  <c r="J291" i="547" a="1"/>
  <c r="J291" i="547" s="1"/>
  <c r="H291" i="547"/>
  <c r="V290" i="547"/>
  <c r="W290" i="547" s="1"/>
  <c r="N290" i="547"/>
  <c r="K290" i="547" a="1"/>
  <c r="K290" i="547" s="1"/>
  <c r="M290" i="547" s="1"/>
  <c r="J290" i="547" a="1"/>
  <c r="J290" i="547" s="1"/>
  <c r="H290" i="547"/>
  <c r="V289" i="547"/>
  <c r="W289" i="547" s="1"/>
  <c r="N289" i="547"/>
  <c r="K289" i="547" a="1"/>
  <c r="K289" i="547" s="1"/>
  <c r="M289" i="547" s="1"/>
  <c r="J289" i="547" a="1"/>
  <c r="J289" i="547" s="1"/>
  <c r="H289" i="547"/>
  <c r="H288" i="547"/>
  <c r="H287" i="547"/>
  <c r="H286" i="547"/>
  <c r="V285" i="547"/>
  <c r="W285" i="547" s="1"/>
  <c r="N285" i="547"/>
  <c r="K285" i="547" a="1"/>
  <c r="K285" i="547" s="1"/>
  <c r="M285" i="547" s="1"/>
  <c r="J285" i="547" a="1"/>
  <c r="J285" i="547" s="1"/>
  <c r="H285" i="547"/>
  <c r="V284" i="547"/>
  <c r="W284" i="547" s="1"/>
  <c r="N284" i="547"/>
  <c r="K284" i="547"/>
  <c r="M284" i="547" s="1"/>
  <c r="K284" i="547" a="1"/>
  <c r="J284" i="547"/>
  <c r="J284" i="547" a="1"/>
  <c r="H284" i="547"/>
  <c r="N283" i="547"/>
  <c r="K283" i="547" a="1"/>
  <c r="K283" i="547" s="1"/>
  <c r="M283" i="547" s="1"/>
  <c r="H283" i="547"/>
  <c r="N282" i="547"/>
  <c r="K282" i="547" a="1"/>
  <c r="K282" i="547" s="1"/>
  <c r="M282" i="547" s="1"/>
  <c r="H282" i="547"/>
  <c r="N281" i="547"/>
  <c r="K281" i="547" a="1"/>
  <c r="K281" i="547" s="1"/>
  <c r="M281" i="547" s="1"/>
  <c r="H281" i="547"/>
  <c r="N280" i="547"/>
  <c r="K280" i="547" a="1"/>
  <c r="K280" i="547" s="1"/>
  <c r="M280" i="547" s="1"/>
  <c r="H280" i="547"/>
  <c r="N279" i="547"/>
  <c r="K279" i="547" a="1"/>
  <c r="K279" i="547" s="1"/>
  <c r="M279" i="547" s="1"/>
  <c r="H279" i="547"/>
  <c r="N278" i="547"/>
  <c r="K278" i="547" a="1"/>
  <c r="K278" i="547" s="1"/>
  <c r="M278" i="547" s="1"/>
  <c r="H278" i="547"/>
  <c r="V277" i="547"/>
  <c r="W277" i="547" s="1"/>
  <c r="N277" i="547"/>
  <c r="K277" i="547" a="1"/>
  <c r="K277" i="547" s="1"/>
  <c r="M277" i="547" s="1"/>
  <c r="J277" i="547" a="1"/>
  <c r="J277" i="547" s="1"/>
  <c r="H277" i="547"/>
  <c r="V276" i="547"/>
  <c r="W276" i="547" s="1"/>
  <c r="N276" i="547"/>
  <c r="K276" i="547"/>
  <c r="M276" i="547" s="1"/>
  <c r="K276" i="547" a="1"/>
  <c r="J276" i="547"/>
  <c r="J276" i="547" a="1"/>
  <c r="H276" i="547"/>
  <c r="V275" i="547"/>
  <c r="W275" i="547" s="1"/>
  <c r="N275" i="547"/>
  <c r="K275" i="547" a="1"/>
  <c r="K275" i="547" s="1"/>
  <c r="M275" i="547" s="1"/>
  <c r="J275" i="547" a="1"/>
  <c r="J275" i="547" s="1"/>
  <c r="H275" i="547"/>
  <c r="V274" i="547"/>
  <c r="W274" i="547" s="1"/>
  <c r="N274" i="547"/>
  <c r="K274" i="547" a="1"/>
  <c r="K274" i="547" s="1"/>
  <c r="M274" i="547" s="1"/>
  <c r="J274" i="547" a="1"/>
  <c r="J274" i="547" s="1"/>
  <c r="H274" i="547"/>
  <c r="V273" i="547"/>
  <c r="W273" i="547" s="1"/>
  <c r="N273" i="547"/>
  <c r="K273" i="547" a="1"/>
  <c r="K273" i="547" s="1"/>
  <c r="M273" i="547" s="1"/>
  <c r="J273" i="547" a="1"/>
  <c r="J273" i="547" s="1"/>
  <c r="H273" i="547"/>
  <c r="V272" i="547"/>
  <c r="W272" i="547" s="1"/>
  <c r="N272" i="547"/>
  <c r="K272" i="547"/>
  <c r="M272" i="547" s="1"/>
  <c r="K272" i="547" a="1"/>
  <c r="J272" i="547"/>
  <c r="J272" i="547" a="1"/>
  <c r="H272" i="547"/>
  <c r="V271" i="547"/>
  <c r="W271" i="547" s="1"/>
  <c r="N271" i="547"/>
  <c r="K271" i="547" a="1"/>
  <c r="K271" i="547" s="1"/>
  <c r="M271" i="547" s="1"/>
  <c r="J271" i="547" a="1"/>
  <c r="J271" i="547" s="1"/>
  <c r="H271" i="547"/>
  <c r="W270" i="547"/>
  <c r="V270" i="547"/>
  <c r="N270" i="547"/>
  <c r="K270" i="547" a="1"/>
  <c r="K270" i="547" s="1"/>
  <c r="M270" i="547" s="1"/>
  <c r="J270" i="547" a="1"/>
  <c r="J270" i="547" s="1"/>
  <c r="H270" i="547"/>
  <c r="V269" i="547"/>
  <c r="W269" i="547" s="1"/>
  <c r="N269" i="547"/>
  <c r="K269" i="547" a="1"/>
  <c r="K269" i="547" s="1"/>
  <c r="M269" i="547" s="1"/>
  <c r="J269" i="547" a="1"/>
  <c r="J269" i="547" s="1"/>
  <c r="H269" i="547"/>
  <c r="V268" i="547"/>
  <c r="W268" i="547" s="1"/>
  <c r="N268" i="547"/>
  <c r="K268" i="547"/>
  <c r="M268" i="547" s="1"/>
  <c r="K268" i="547" a="1"/>
  <c r="J268" i="547"/>
  <c r="J268" i="547" a="1"/>
  <c r="H268" i="547"/>
  <c r="V267" i="547"/>
  <c r="W267" i="547" s="1"/>
  <c r="N267" i="547"/>
  <c r="K267" i="547" a="1"/>
  <c r="K267" i="547" s="1"/>
  <c r="M267" i="547" s="1"/>
  <c r="J267" i="547" a="1"/>
  <c r="J267" i="547" s="1"/>
  <c r="H267" i="547"/>
  <c r="W266" i="547"/>
  <c r="V266" i="547"/>
  <c r="N266" i="547"/>
  <c r="K266" i="547" a="1"/>
  <c r="K266" i="547" s="1"/>
  <c r="M266" i="547" s="1"/>
  <c r="J266" i="547" a="1"/>
  <c r="J266" i="547" s="1"/>
  <c r="H266" i="547"/>
  <c r="N265" i="547"/>
  <c r="K265" i="547" a="1"/>
  <c r="K265" i="547" s="1"/>
  <c r="M265" i="547" s="1"/>
  <c r="H265" i="547"/>
  <c r="V264" i="547"/>
  <c r="W264" i="547" s="1"/>
  <c r="N264" i="547"/>
  <c r="K264" i="547"/>
  <c r="M264" i="547" s="1"/>
  <c r="K264" i="547" a="1"/>
  <c r="J264" i="547"/>
  <c r="J264" i="547" a="1"/>
  <c r="H264" i="547"/>
  <c r="V263" i="547"/>
  <c r="W263" i="547" s="1"/>
  <c r="N263" i="547"/>
  <c r="K263" i="547" a="1"/>
  <c r="K263" i="547" s="1"/>
  <c r="M263" i="547" s="1"/>
  <c r="J263" i="547" a="1"/>
  <c r="J263" i="547" s="1"/>
  <c r="H263" i="547"/>
  <c r="W262" i="547"/>
  <c r="V262" i="547"/>
  <c r="N262" i="547"/>
  <c r="K262" i="547" a="1"/>
  <c r="K262" i="547" s="1"/>
  <c r="M262" i="547" s="1"/>
  <c r="J262" i="547" a="1"/>
  <c r="J262" i="547" s="1"/>
  <c r="H262" i="547"/>
  <c r="V261" i="547"/>
  <c r="W261" i="547" s="1"/>
  <c r="N261" i="547"/>
  <c r="K261" i="547" a="1"/>
  <c r="K261" i="547" s="1"/>
  <c r="M261" i="547" s="1"/>
  <c r="J261" i="547" a="1"/>
  <c r="J261" i="547" s="1"/>
  <c r="H261" i="547"/>
  <c r="V260" i="547"/>
  <c r="W260" i="547" s="1"/>
  <c r="N260" i="547"/>
  <c r="K260" i="547"/>
  <c r="M260" i="547" s="1"/>
  <c r="K260" i="547" a="1"/>
  <c r="J260" i="547"/>
  <c r="J260" i="547" a="1"/>
  <c r="H260" i="547"/>
  <c r="V259" i="547"/>
  <c r="W259" i="547" s="1"/>
  <c r="N259" i="547"/>
  <c r="K259" i="547" a="1"/>
  <c r="K259" i="547" s="1"/>
  <c r="M259" i="547" s="1"/>
  <c r="J259" i="547" a="1"/>
  <c r="J259" i="547" s="1"/>
  <c r="H259" i="547"/>
  <c r="V258" i="547"/>
  <c r="V292" i="547" s="1"/>
  <c r="N258" i="547"/>
  <c r="N292" i="547" s="1"/>
  <c r="K258" i="547" a="1"/>
  <c r="K258" i="547" s="1"/>
  <c r="J258" i="547" a="1"/>
  <c r="J258" i="547" s="1"/>
  <c r="H258" i="547"/>
  <c r="H292" i="547" s="1"/>
  <c r="AA257" i="547"/>
  <c r="Z257" i="547"/>
  <c r="Y257" i="547"/>
  <c r="X257" i="547"/>
  <c r="U257" i="547"/>
  <c r="T257" i="547"/>
  <c r="S257" i="547"/>
  <c r="R257" i="547"/>
  <c r="Q257" i="547"/>
  <c r="P257" i="547"/>
  <c r="O257" i="547"/>
  <c r="R338" i="547" s="1"/>
  <c r="I257" i="547"/>
  <c r="G257" i="547"/>
  <c r="H256" i="547"/>
  <c r="H255" i="547"/>
  <c r="H254" i="547"/>
  <c r="H253" i="547"/>
  <c r="H252" i="547"/>
  <c r="H251" i="547"/>
  <c r="K250" i="547" a="1"/>
  <c r="K250" i="547" s="1"/>
  <c r="M250" i="547" s="1"/>
  <c r="H250" i="547"/>
  <c r="K249" i="547" a="1"/>
  <c r="K249" i="547" s="1"/>
  <c r="M249" i="547" s="1"/>
  <c r="H249" i="547"/>
  <c r="K248" i="547" a="1"/>
  <c r="K248" i="547" s="1"/>
  <c r="M248" i="547" s="1"/>
  <c r="H248" i="547"/>
  <c r="K247" i="547" a="1"/>
  <c r="K247" i="547" s="1"/>
  <c r="M247" i="547" s="1"/>
  <c r="H247" i="547"/>
  <c r="W246" i="547"/>
  <c r="V246" i="547"/>
  <c r="N246" i="547"/>
  <c r="K246" i="547" a="1"/>
  <c r="K246" i="547" s="1"/>
  <c r="M246" i="547" s="1"/>
  <c r="J246" i="547" a="1"/>
  <c r="J246" i="547" s="1"/>
  <c r="H246" i="547"/>
  <c r="V245" i="547"/>
  <c r="W245" i="547" s="1"/>
  <c r="N245" i="547"/>
  <c r="K245" i="547" a="1"/>
  <c r="K245" i="547" s="1"/>
  <c r="M245" i="547" s="1"/>
  <c r="J245" i="547" a="1"/>
  <c r="J245" i="547" s="1"/>
  <c r="H245" i="547"/>
  <c r="V244" i="547"/>
  <c r="W244" i="547" s="1"/>
  <c r="N244" i="547"/>
  <c r="K244" i="547"/>
  <c r="M244" i="547" s="1"/>
  <c r="K244" i="547" a="1"/>
  <c r="J244" i="547"/>
  <c r="J244" i="547" a="1"/>
  <c r="H244" i="547"/>
  <c r="V243" i="547"/>
  <c r="W243" i="547" s="1"/>
  <c r="N243" i="547"/>
  <c r="K243" i="547" a="1"/>
  <c r="K243" i="547" s="1"/>
  <c r="M243" i="547" s="1"/>
  <c r="J243" i="547" a="1"/>
  <c r="J243" i="547" s="1"/>
  <c r="H243" i="547"/>
  <c r="M242" i="547"/>
  <c r="H242" i="547"/>
  <c r="W241" i="547"/>
  <c r="V241" i="547"/>
  <c r="N241" i="547"/>
  <c r="K241" i="547" a="1"/>
  <c r="K241" i="547" s="1"/>
  <c r="M241" i="547" s="1"/>
  <c r="J241" i="547" a="1"/>
  <c r="J241" i="547" s="1"/>
  <c r="H241" i="547"/>
  <c r="V240" i="547"/>
  <c r="W240" i="547" s="1"/>
  <c r="N240" i="547"/>
  <c r="K240" i="547" a="1"/>
  <c r="K240" i="547" s="1"/>
  <c r="M240" i="547" s="1"/>
  <c r="J240" i="547" a="1"/>
  <c r="J240" i="547" s="1"/>
  <c r="H240" i="547"/>
  <c r="K239" i="547" a="1"/>
  <c r="K239" i="547" s="1"/>
  <c r="M239" i="547" s="1"/>
  <c r="H239" i="547"/>
  <c r="H238" i="547"/>
  <c r="V237" i="547"/>
  <c r="W237" i="547" s="1"/>
  <c r="N237" i="547"/>
  <c r="K237" i="547" a="1"/>
  <c r="K237" i="547" s="1"/>
  <c r="M237" i="547" s="1"/>
  <c r="J237" i="547" a="1"/>
  <c r="J237" i="547" s="1"/>
  <c r="H237" i="547"/>
  <c r="V236" i="547"/>
  <c r="W236" i="547" s="1"/>
  <c r="N236" i="547"/>
  <c r="K236" i="547"/>
  <c r="M236" i="547" s="1"/>
  <c r="K236" i="547" a="1"/>
  <c r="J236" i="547"/>
  <c r="J236" i="547" a="1"/>
  <c r="H236" i="547"/>
  <c r="V235" i="547"/>
  <c r="W235" i="547" s="1"/>
  <c r="N235" i="547"/>
  <c r="K235" i="547" a="1"/>
  <c r="K235" i="547" s="1"/>
  <c r="M235" i="547" s="1"/>
  <c r="J235" i="547" a="1"/>
  <c r="J235" i="547" s="1"/>
  <c r="H235" i="547"/>
  <c r="W234" i="547"/>
  <c r="V234" i="547"/>
  <c r="N234" i="547"/>
  <c r="K234" i="547" a="1"/>
  <c r="K234" i="547" s="1"/>
  <c r="M234" i="547" s="1"/>
  <c r="J234" i="547" a="1"/>
  <c r="J234" i="547" s="1"/>
  <c r="H234" i="547"/>
  <c r="V233" i="547"/>
  <c r="W233" i="547" s="1"/>
  <c r="N233" i="547"/>
  <c r="K233" i="547" a="1"/>
  <c r="K233" i="547" s="1"/>
  <c r="M233" i="547" s="1"/>
  <c r="J233" i="547" a="1"/>
  <c r="J233" i="547" s="1"/>
  <c r="H233" i="547"/>
  <c r="V232" i="547"/>
  <c r="W232" i="547" s="1"/>
  <c r="N232" i="547"/>
  <c r="K232" i="547"/>
  <c r="M232" i="547" s="1"/>
  <c r="K232" i="547" a="1"/>
  <c r="J232" i="547"/>
  <c r="J232" i="547" a="1"/>
  <c r="H232" i="547"/>
  <c r="V231" i="547"/>
  <c r="W231" i="547" s="1"/>
  <c r="N231" i="547"/>
  <c r="K231" i="547" a="1"/>
  <c r="K231" i="547" s="1"/>
  <c r="M231" i="547" s="1"/>
  <c r="J231" i="547" a="1"/>
  <c r="J231" i="547" s="1"/>
  <c r="H231" i="547"/>
  <c r="W230" i="547"/>
  <c r="V230" i="547"/>
  <c r="N230" i="547"/>
  <c r="K230" i="547"/>
  <c r="M230" i="547" s="1"/>
  <c r="K230" i="547" a="1"/>
  <c r="J230" i="547" a="1"/>
  <c r="J230" i="547" s="1"/>
  <c r="H230" i="547"/>
  <c r="V229" i="547"/>
  <c r="W229" i="547" s="1"/>
  <c r="N229" i="547"/>
  <c r="K229" i="547" a="1"/>
  <c r="K229" i="547" s="1"/>
  <c r="M229" i="547" s="1"/>
  <c r="J229" i="547" a="1"/>
  <c r="J229" i="547" s="1"/>
  <c r="H229" i="547"/>
  <c r="W228" i="547"/>
  <c r="V228" i="547"/>
  <c r="N228" i="547"/>
  <c r="K228" i="547" a="1"/>
  <c r="K228" i="547" s="1"/>
  <c r="M228" i="547" s="1"/>
  <c r="J228" i="547" a="1"/>
  <c r="J228" i="547" s="1"/>
  <c r="H228" i="547"/>
  <c r="N227" i="547"/>
  <c r="K227" i="547" a="1"/>
  <c r="K227" i="547" s="1"/>
  <c r="M227" i="547" s="1"/>
  <c r="H227" i="547"/>
  <c r="N226" i="547"/>
  <c r="K226" i="547"/>
  <c r="M226" i="547" s="1"/>
  <c r="K226" i="547" a="1"/>
  <c r="H226" i="547"/>
  <c r="N225" i="547"/>
  <c r="K225" i="547" a="1"/>
  <c r="K225" i="547" s="1"/>
  <c r="M225" i="547" s="1"/>
  <c r="H225" i="547"/>
  <c r="N224" i="547"/>
  <c r="K224" i="547" a="1"/>
  <c r="K224" i="547" s="1"/>
  <c r="M224" i="547" s="1"/>
  <c r="H224" i="547"/>
  <c r="N223" i="547"/>
  <c r="K223" i="547" a="1"/>
  <c r="K223" i="547" s="1"/>
  <c r="M223" i="547" s="1"/>
  <c r="H223" i="547"/>
  <c r="N222" i="547"/>
  <c r="K222" i="547"/>
  <c r="M222" i="547" s="1"/>
  <c r="K222" i="547" a="1"/>
  <c r="H222" i="547"/>
  <c r="N221" i="547"/>
  <c r="K221" i="547" a="1"/>
  <c r="K221" i="547" s="1"/>
  <c r="M221" i="547" s="1"/>
  <c r="H221" i="547"/>
  <c r="N220" i="547"/>
  <c r="K220" i="547" a="1"/>
  <c r="K220" i="547" s="1"/>
  <c r="M220" i="547" s="1"/>
  <c r="H220" i="547"/>
  <c r="V219" i="547"/>
  <c r="W219" i="547" s="1"/>
  <c r="N219" i="547"/>
  <c r="K219" i="547" a="1"/>
  <c r="K219" i="547" s="1"/>
  <c r="M219" i="547" s="1"/>
  <c r="J219" i="547" a="1"/>
  <c r="J219" i="547" s="1"/>
  <c r="H219" i="547"/>
  <c r="W218" i="547"/>
  <c r="V218" i="547"/>
  <c r="N218" i="547"/>
  <c r="K218" i="547"/>
  <c r="M218" i="547" s="1"/>
  <c r="K218" i="547" a="1"/>
  <c r="J218" i="547" a="1"/>
  <c r="J218" i="547" s="1"/>
  <c r="H218" i="547"/>
  <c r="V217" i="547"/>
  <c r="W217" i="547" s="1"/>
  <c r="N217" i="547"/>
  <c r="K217" i="547" a="1"/>
  <c r="K217" i="547" s="1"/>
  <c r="M217" i="547" s="1"/>
  <c r="J217" i="547" a="1"/>
  <c r="J217" i="547" s="1"/>
  <c r="H217" i="547"/>
  <c r="W216" i="547"/>
  <c r="V216" i="547"/>
  <c r="N216" i="547"/>
  <c r="K216" i="547" a="1"/>
  <c r="K216" i="547" s="1"/>
  <c r="M216" i="547" s="1"/>
  <c r="J216" i="547" a="1"/>
  <c r="J216" i="547" s="1"/>
  <c r="H216" i="547"/>
  <c r="V215" i="547"/>
  <c r="W215" i="547" s="1"/>
  <c r="N215" i="547"/>
  <c r="K215" i="547" a="1"/>
  <c r="K215" i="547" s="1"/>
  <c r="M215" i="547" s="1"/>
  <c r="J215" i="547" a="1"/>
  <c r="J215" i="547" s="1"/>
  <c r="H215" i="547"/>
  <c r="V214" i="547"/>
  <c r="W214" i="547" s="1"/>
  <c r="N214" i="547"/>
  <c r="K214" i="547"/>
  <c r="M214" i="547" s="1"/>
  <c r="K214" i="547" a="1"/>
  <c r="J214" i="547"/>
  <c r="J214" i="547" a="1"/>
  <c r="H214" i="547"/>
  <c r="V213" i="547"/>
  <c r="W213" i="547" s="1"/>
  <c r="N213" i="547"/>
  <c r="K213" i="547" a="1"/>
  <c r="K213" i="547" s="1"/>
  <c r="M213" i="547" s="1"/>
  <c r="J213" i="547" a="1"/>
  <c r="J213" i="547" s="1"/>
  <c r="H213" i="547"/>
  <c r="V212" i="547"/>
  <c r="W212" i="547" s="1"/>
  <c r="N212" i="547"/>
  <c r="K212" i="547" a="1"/>
  <c r="K212" i="547" s="1"/>
  <c r="M212" i="547" s="1"/>
  <c r="J212" i="547" a="1"/>
  <c r="J212" i="547" s="1"/>
  <c r="H212" i="547"/>
  <c r="V211" i="547"/>
  <c r="W211" i="547" s="1"/>
  <c r="N211" i="547"/>
  <c r="K211" i="547" a="1"/>
  <c r="K211" i="547" s="1"/>
  <c r="M211" i="547" s="1"/>
  <c r="J211" i="547" a="1"/>
  <c r="J211" i="547" s="1"/>
  <c r="H211" i="547"/>
  <c r="V210" i="547"/>
  <c r="W210" i="547" s="1"/>
  <c r="N210" i="547"/>
  <c r="K210" i="547" a="1"/>
  <c r="K210" i="547" s="1"/>
  <c r="M210" i="547" s="1"/>
  <c r="J210" i="547" a="1"/>
  <c r="J210" i="547" s="1"/>
  <c r="H210" i="547"/>
  <c r="V209" i="547"/>
  <c r="W209" i="547" s="1"/>
  <c r="N209" i="547"/>
  <c r="K209" i="547" a="1"/>
  <c r="K209" i="547" s="1"/>
  <c r="M209" i="547" s="1"/>
  <c r="J209" i="547" a="1"/>
  <c r="J209" i="547" s="1"/>
  <c r="H209" i="547"/>
  <c r="W208" i="547"/>
  <c r="V208" i="547"/>
  <c r="N208" i="547"/>
  <c r="K208" i="547" a="1"/>
  <c r="K208" i="547" s="1"/>
  <c r="M208" i="547" s="1"/>
  <c r="J208" i="547" a="1"/>
  <c r="J208" i="547" s="1"/>
  <c r="H208" i="547"/>
  <c r="H207" i="547"/>
  <c r="H206" i="547"/>
  <c r="H205" i="547"/>
  <c r="W204" i="547"/>
  <c r="V204" i="547"/>
  <c r="N204" i="547"/>
  <c r="K204" i="547"/>
  <c r="M204" i="547" s="1"/>
  <c r="K204" i="547" a="1"/>
  <c r="J204" i="547" a="1"/>
  <c r="J204" i="547" s="1"/>
  <c r="H204" i="547"/>
  <c r="V203" i="547"/>
  <c r="W203" i="547" s="1"/>
  <c r="N203" i="547"/>
  <c r="K203" i="547" a="1"/>
  <c r="K203" i="547" s="1"/>
  <c r="M203" i="547" s="1"/>
  <c r="J203" i="547" a="1"/>
  <c r="J203" i="547" s="1"/>
  <c r="H203" i="547"/>
  <c r="V202" i="547"/>
  <c r="W202" i="547" s="1"/>
  <c r="N202" i="547"/>
  <c r="K202" i="547"/>
  <c r="M202" i="547" s="1"/>
  <c r="K202" i="547" a="1"/>
  <c r="J202" i="547"/>
  <c r="J202" i="547" a="1"/>
  <c r="H202" i="547"/>
  <c r="H201" i="547"/>
  <c r="W200" i="547"/>
  <c r="V200" i="547"/>
  <c r="V257" i="547" s="1"/>
  <c r="W257" i="547" s="1"/>
  <c r="N200" i="547"/>
  <c r="N257" i="547" s="1"/>
  <c r="K200" i="547" a="1"/>
  <c r="K200" i="547" s="1"/>
  <c r="J200" i="547" a="1"/>
  <c r="J200" i="547" s="1"/>
  <c r="H200" i="547"/>
  <c r="H257" i="547" s="1"/>
  <c r="AA199" i="547"/>
  <c r="AA335" i="547" s="1"/>
  <c r="Z199" i="547"/>
  <c r="Y199" i="547"/>
  <c r="Y335" i="547" s="1"/>
  <c r="X199" i="547"/>
  <c r="U199" i="547"/>
  <c r="U335" i="547" s="1"/>
  <c r="T199" i="547"/>
  <c r="S199" i="547"/>
  <c r="S335" i="547" s="1"/>
  <c r="R199" i="547"/>
  <c r="R335" i="547" s="1"/>
  <c r="Q199" i="547"/>
  <c r="Q335" i="547" s="1"/>
  <c r="P199" i="547"/>
  <c r="O199" i="547"/>
  <c r="I199" i="547"/>
  <c r="I335" i="547" s="1"/>
  <c r="B343" i="547" s="1"/>
  <c r="G199" i="547"/>
  <c r="V198" i="547"/>
  <c r="W198" i="547" s="1"/>
  <c r="N198" i="547"/>
  <c r="K198" i="547" a="1"/>
  <c r="K198" i="547" s="1"/>
  <c r="M198" i="547" s="1"/>
  <c r="J198" i="547" a="1"/>
  <c r="J198" i="547" s="1"/>
  <c r="H198" i="547"/>
  <c r="V197" i="547"/>
  <c r="W197" i="547" s="1"/>
  <c r="N197" i="547"/>
  <c r="K197" i="547"/>
  <c r="M197" i="547" s="1"/>
  <c r="K197" i="547" a="1"/>
  <c r="J197" i="547" a="1"/>
  <c r="J197" i="547" s="1"/>
  <c r="H197" i="547"/>
  <c r="K196" i="547" a="1"/>
  <c r="K196" i="547" s="1"/>
  <c r="M196" i="547" s="1"/>
  <c r="H196" i="547"/>
  <c r="K195" i="547" a="1"/>
  <c r="K195" i="547" s="1"/>
  <c r="M195" i="547" s="1"/>
  <c r="H195" i="547"/>
  <c r="K194" i="547" a="1"/>
  <c r="K194" i="547" s="1"/>
  <c r="M194" i="547" s="1"/>
  <c r="H194" i="547"/>
  <c r="K193" i="547" a="1"/>
  <c r="K193" i="547" s="1"/>
  <c r="M193" i="547" s="1"/>
  <c r="H193" i="547"/>
  <c r="W192" i="547"/>
  <c r="V192" i="547"/>
  <c r="N192" i="547"/>
  <c r="K192" i="547" a="1"/>
  <c r="K192" i="547" s="1"/>
  <c r="M192" i="547" s="1"/>
  <c r="J192" i="547" a="1"/>
  <c r="J192" i="547" s="1"/>
  <c r="H192" i="547"/>
  <c r="V191" i="547"/>
  <c r="W191" i="547" s="1"/>
  <c r="N191" i="547"/>
  <c r="K191" i="547"/>
  <c r="M191" i="547" s="1"/>
  <c r="K191" i="547" a="1"/>
  <c r="J191" i="547" a="1"/>
  <c r="J191" i="547" s="1"/>
  <c r="H191" i="547"/>
  <c r="W190" i="547"/>
  <c r="V190" i="547"/>
  <c r="N190" i="547"/>
  <c r="K190" i="547"/>
  <c r="M190" i="547" s="1"/>
  <c r="K190" i="547" a="1"/>
  <c r="J190" i="547" a="1"/>
  <c r="J190" i="547" s="1"/>
  <c r="H190" i="547"/>
  <c r="N189" i="547"/>
  <c r="K189" i="547" a="1"/>
  <c r="K189" i="547" s="1"/>
  <c r="M189" i="547" s="1"/>
  <c r="J189" i="547" a="1"/>
  <c r="J189" i="547" s="1"/>
  <c r="H189" i="547"/>
  <c r="N188" i="547"/>
  <c r="K188" i="547" a="1"/>
  <c r="K188" i="547" s="1"/>
  <c r="M188" i="547" s="1"/>
  <c r="J188" i="547" a="1"/>
  <c r="J188" i="547" s="1"/>
  <c r="H188" i="547"/>
  <c r="V187" i="547"/>
  <c r="W187" i="547" s="1"/>
  <c r="N187" i="547"/>
  <c r="K187" i="547" a="1"/>
  <c r="K187" i="547" s="1"/>
  <c r="M187" i="547" s="1"/>
  <c r="J187" i="547" a="1"/>
  <c r="J187" i="547" s="1"/>
  <c r="H187" i="547"/>
  <c r="V186" i="547"/>
  <c r="W186" i="547" s="1"/>
  <c r="N186" i="547"/>
  <c r="K186" i="547" a="1"/>
  <c r="K186" i="547" s="1"/>
  <c r="M186" i="547" s="1"/>
  <c r="J186" i="547" a="1"/>
  <c r="J186" i="547" s="1"/>
  <c r="H186" i="547"/>
  <c r="N185" i="547"/>
  <c r="K185" i="547"/>
  <c r="M185" i="547" s="1"/>
  <c r="K185" i="547" a="1"/>
  <c r="H185" i="547"/>
  <c r="N184" i="547"/>
  <c r="K184" i="547" a="1"/>
  <c r="K184" i="547" s="1"/>
  <c r="M184" i="547" s="1"/>
  <c r="H184" i="547"/>
  <c r="W183" i="547"/>
  <c r="V183" i="547"/>
  <c r="N183" i="547"/>
  <c r="K183" i="547" a="1"/>
  <c r="K183" i="547" s="1"/>
  <c r="M183" i="547" s="1"/>
  <c r="J183" i="547" a="1"/>
  <c r="J183" i="547" s="1"/>
  <c r="H183" i="547"/>
  <c r="V182" i="547"/>
  <c r="W182" i="547" s="1"/>
  <c r="N182" i="547"/>
  <c r="K182" i="547" a="1"/>
  <c r="K182" i="547" s="1"/>
  <c r="M182" i="547" s="1"/>
  <c r="J182" i="547" a="1"/>
  <c r="J182" i="547" s="1"/>
  <c r="H182" i="547"/>
  <c r="V181" i="547"/>
  <c r="W181" i="547" s="1"/>
  <c r="N181" i="547"/>
  <c r="K181" i="547" a="1"/>
  <c r="K181" i="547" s="1"/>
  <c r="M181" i="547" s="1"/>
  <c r="J181" i="547" a="1"/>
  <c r="J181" i="547" s="1"/>
  <c r="H181" i="547"/>
  <c r="V180" i="547"/>
  <c r="W180" i="547" s="1"/>
  <c r="N180" i="547"/>
  <c r="K180" i="547" a="1"/>
  <c r="K180" i="547" s="1"/>
  <c r="M180" i="547" s="1"/>
  <c r="J180" i="547" a="1"/>
  <c r="J180" i="547" s="1"/>
  <c r="H180" i="547"/>
  <c r="V179" i="547"/>
  <c r="W179" i="547" s="1"/>
  <c r="N179" i="547"/>
  <c r="K179" i="547" a="1"/>
  <c r="K179" i="547" s="1"/>
  <c r="M179" i="547" s="1"/>
  <c r="J179" i="547" a="1"/>
  <c r="J179" i="547" s="1"/>
  <c r="H179" i="547"/>
  <c r="V178" i="547"/>
  <c r="V199" i="547" s="1"/>
  <c r="N178" i="547"/>
  <c r="N199" i="547" s="1"/>
  <c r="K178" i="547" a="1"/>
  <c r="K178" i="547" s="1"/>
  <c r="J178" i="547" a="1"/>
  <c r="J178" i="547" s="1"/>
  <c r="H178" i="547"/>
  <c r="X171" i="547"/>
  <c r="Q529" i="547" s="1"/>
  <c r="X170" i="547"/>
  <c r="Q528" i="547" s="1"/>
  <c r="G170" i="547"/>
  <c r="C170" i="547"/>
  <c r="X169" i="547"/>
  <c r="Q527" i="547" s="1"/>
  <c r="I169" i="547"/>
  <c r="E169" i="547"/>
  <c r="K169" i="547" s="1"/>
  <c r="M169" i="547" s="1"/>
  <c r="I168" i="547"/>
  <c r="E168" i="547"/>
  <c r="K168" i="547" s="1"/>
  <c r="M168" i="547" s="1"/>
  <c r="I167" i="547"/>
  <c r="E167" i="547"/>
  <c r="K167" i="547" s="1"/>
  <c r="M167" i="547" s="1"/>
  <c r="X166" i="547"/>
  <c r="Q524" i="547" s="1"/>
  <c r="I166" i="547"/>
  <c r="I170" i="547" s="1"/>
  <c r="E166" i="547"/>
  <c r="E170" i="547" s="1"/>
  <c r="AA163" i="547"/>
  <c r="Z163" i="547"/>
  <c r="Y163" i="547"/>
  <c r="X163" i="547"/>
  <c r="U163" i="547"/>
  <c r="T163" i="547"/>
  <c r="S163" i="547"/>
  <c r="R163" i="547"/>
  <c r="Q163" i="547"/>
  <c r="P163" i="547"/>
  <c r="O163" i="547"/>
  <c r="I163" i="547"/>
  <c r="G163" i="547"/>
  <c r="C529" i="547" s="1"/>
  <c r="H162" i="547"/>
  <c r="H161" i="547"/>
  <c r="H160" i="547"/>
  <c r="V159" i="547"/>
  <c r="W159" i="547" s="1"/>
  <c r="N159" i="547"/>
  <c r="K159" i="547"/>
  <c r="K159" i="547" a="1"/>
  <c r="J159" i="547" a="1"/>
  <c r="J159" i="547" s="1"/>
  <c r="H159" i="547"/>
  <c r="D159" i="547"/>
  <c r="V158" i="547"/>
  <c r="W158" i="547" s="1"/>
  <c r="N158" i="547"/>
  <c r="K158" i="547" a="1"/>
  <c r="K158" i="547" s="1"/>
  <c r="M158" i="547" s="1"/>
  <c r="J158" i="547" a="1"/>
  <c r="J158" i="547" s="1"/>
  <c r="H158" i="547"/>
  <c r="H157" i="547"/>
  <c r="H156" i="547"/>
  <c r="V155" i="547"/>
  <c r="W155" i="547" s="1"/>
  <c r="N155" i="547"/>
  <c r="K155" i="547" a="1"/>
  <c r="K155" i="547" s="1"/>
  <c r="M155" i="547" s="1"/>
  <c r="J155" i="547" a="1"/>
  <c r="J155" i="547" s="1"/>
  <c r="H155" i="547"/>
  <c r="V154" i="547"/>
  <c r="W154" i="547" s="1"/>
  <c r="N154" i="547"/>
  <c r="K154" i="547"/>
  <c r="M154" i="547" s="1"/>
  <c r="K154" i="547" a="1"/>
  <c r="J154" i="547"/>
  <c r="J154" i="547" a="1"/>
  <c r="H154" i="547"/>
  <c r="H153" i="547"/>
  <c r="W152" i="547"/>
  <c r="V152" i="547"/>
  <c r="N152" i="547"/>
  <c r="K152" i="547" a="1"/>
  <c r="K152" i="547" s="1"/>
  <c r="M152" i="547" s="1"/>
  <c r="J152" i="547" a="1"/>
  <c r="J152" i="547" s="1"/>
  <c r="H152" i="547"/>
  <c r="V151" i="547"/>
  <c r="W151" i="547" s="1"/>
  <c r="N151" i="547"/>
  <c r="K151" i="547" a="1"/>
  <c r="K151" i="547" s="1"/>
  <c r="M151" i="547" s="1"/>
  <c r="J151" i="547" a="1"/>
  <c r="J151" i="547" s="1"/>
  <c r="H151" i="547"/>
  <c r="W150" i="547"/>
  <c r="V150" i="547"/>
  <c r="N150" i="547"/>
  <c r="K150" i="547"/>
  <c r="M150" i="547" s="1"/>
  <c r="K150" i="547" a="1"/>
  <c r="J150" i="547" a="1"/>
  <c r="J150" i="547" s="1"/>
  <c r="H150" i="547"/>
  <c r="V149" i="547"/>
  <c r="W149" i="547" s="1"/>
  <c r="N149" i="547"/>
  <c r="N163" i="547" s="1"/>
  <c r="K149" i="547" a="1"/>
  <c r="K149" i="547" s="1"/>
  <c r="J149" i="547" a="1"/>
  <c r="J149" i="547" s="1"/>
  <c r="H149" i="547"/>
  <c r="AA148" i="547"/>
  <c r="Z148" i="547"/>
  <c r="Y148" i="547"/>
  <c r="X148" i="547"/>
  <c r="U148" i="547"/>
  <c r="T148" i="547"/>
  <c r="S148" i="547"/>
  <c r="Q148" i="547"/>
  <c r="P148" i="547"/>
  <c r="O148" i="547"/>
  <c r="R170" i="547" s="1"/>
  <c r="I148" i="547"/>
  <c r="G148" i="547"/>
  <c r="C528" i="547" s="1"/>
  <c r="V147" i="547"/>
  <c r="W147" i="547" s="1"/>
  <c r="N147" i="547"/>
  <c r="K147" i="547" a="1"/>
  <c r="K147" i="547" s="1"/>
  <c r="M147" i="547" s="1"/>
  <c r="J147" i="547" a="1"/>
  <c r="J147" i="547" s="1"/>
  <c r="H147" i="547"/>
  <c r="K146" i="547" a="1"/>
  <c r="K146" i="547" s="1"/>
  <c r="H146" i="547"/>
  <c r="K145" i="547" a="1"/>
  <c r="K145" i="547" s="1"/>
  <c r="H145" i="547"/>
  <c r="K144" i="547" a="1"/>
  <c r="K144" i="547" s="1"/>
  <c r="H144" i="547"/>
  <c r="K143" i="547" a="1"/>
  <c r="K143" i="547" s="1"/>
  <c r="H143" i="547"/>
  <c r="W142" i="547"/>
  <c r="V142" i="547"/>
  <c r="N142" i="547"/>
  <c r="K142" i="547" a="1"/>
  <c r="K142" i="547" s="1"/>
  <c r="M142" i="547" s="1"/>
  <c r="J142" i="547" a="1"/>
  <c r="J142" i="547" s="1"/>
  <c r="H142" i="547"/>
  <c r="V141" i="547"/>
  <c r="W141" i="547" s="1"/>
  <c r="N141" i="547"/>
  <c r="K141" i="547"/>
  <c r="M141" i="547" s="1"/>
  <c r="K141" i="547" a="1"/>
  <c r="J141" i="547" a="1"/>
  <c r="J141" i="547" s="1"/>
  <c r="H141" i="547"/>
  <c r="W140" i="547"/>
  <c r="V140" i="547"/>
  <c r="N140" i="547"/>
  <c r="K140" i="547" a="1"/>
  <c r="K140" i="547" s="1"/>
  <c r="M140" i="547" s="1"/>
  <c r="J140" i="547" a="1"/>
  <c r="J140" i="547" s="1"/>
  <c r="H140" i="547"/>
  <c r="V139" i="547"/>
  <c r="W139" i="547" s="1"/>
  <c r="N139" i="547"/>
  <c r="K139" i="547"/>
  <c r="M139" i="547" s="1"/>
  <c r="K139" i="547" a="1"/>
  <c r="J139" i="547" a="1"/>
  <c r="J139" i="547" s="1"/>
  <c r="H139" i="547"/>
  <c r="W138" i="547"/>
  <c r="V138" i="547"/>
  <c r="N138" i="547"/>
  <c r="N148" i="547" s="1"/>
  <c r="K138" i="547" a="1"/>
  <c r="K138" i="547" s="1"/>
  <c r="J138" i="547" a="1"/>
  <c r="J138" i="547" s="1"/>
  <c r="H138" i="547"/>
  <c r="H148" i="547" s="1"/>
  <c r="AA137" i="547"/>
  <c r="Z137" i="547"/>
  <c r="Y137" i="547"/>
  <c r="X137" i="547"/>
  <c r="U137" i="547"/>
  <c r="T137" i="547"/>
  <c r="S137" i="547"/>
  <c r="Q137" i="547"/>
  <c r="P137" i="547"/>
  <c r="O137" i="547"/>
  <c r="I137" i="547"/>
  <c r="G137" i="547"/>
  <c r="C527" i="547" s="1"/>
  <c r="V136" i="547"/>
  <c r="W136" i="547" s="1"/>
  <c r="N136" i="547"/>
  <c r="K136" i="547" a="1"/>
  <c r="K136" i="547" s="1"/>
  <c r="M136" i="547" s="1"/>
  <c r="J136" i="547" a="1"/>
  <c r="J136" i="547" s="1"/>
  <c r="H136" i="547"/>
  <c r="W135" i="547"/>
  <c r="V135" i="547"/>
  <c r="N135" i="547"/>
  <c r="K135" i="547" a="1"/>
  <c r="K135" i="547" s="1"/>
  <c r="M135" i="547" s="1"/>
  <c r="J135" i="547" a="1"/>
  <c r="J135" i="547" s="1"/>
  <c r="H135" i="547"/>
  <c r="V134" i="547"/>
  <c r="W134" i="547" s="1"/>
  <c r="N134" i="547"/>
  <c r="K134" i="547" a="1"/>
  <c r="K134" i="547" s="1"/>
  <c r="M134" i="547" s="1"/>
  <c r="J134" i="547" a="1"/>
  <c r="J134" i="547" s="1"/>
  <c r="H134" i="547"/>
  <c r="V133" i="547"/>
  <c r="W133" i="547" s="1"/>
  <c r="N133" i="547"/>
  <c r="K133" i="547"/>
  <c r="M133" i="547" s="1"/>
  <c r="K133" i="547" a="1"/>
  <c r="J133" i="547"/>
  <c r="J133" i="547" a="1"/>
  <c r="H133" i="547"/>
  <c r="V132" i="547"/>
  <c r="W132" i="547" s="1"/>
  <c r="N132" i="547"/>
  <c r="K132" i="547" a="1"/>
  <c r="K132" i="547" s="1"/>
  <c r="M132" i="547" s="1"/>
  <c r="J132" i="547" a="1"/>
  <c r="J132" i="547" s="1"/>
  <c r="H132" i="547"/>
  <c r="W131" i="547"/>
  <c r="V131" i="547"/>
  <c r="N131" i="547"/>
  <c r="K131" i="547" a="1"/>
  <c r="K131" i="547" s="1"/>
  <c r="M131" i="547" s="1"/>
  <c r="J131" i="547" a="1"/>
  <c r="J131" i="547" s="1"/>
  <c r="H131" i="547"/>
  <c r="V130" i="547"/>
  <c r="W130" i="547" s="1"/>
  <c r="N130" i="547"/>
  <c r="K130" i="547" a="1"/>
  <c r="K130" i="547" s="1"/>
  <c r="M130" i="547" s="1"/>
  <c r="J130" i="547" a="1"/>
  <c r="J130" i="547" s="1"/>
  <c r="H130" i="547"/>
  <c r="V129" i="547"/>
  <c r="W129" i="547" s="1"/>
  <c r="N129" i="547"/>
  <c r="K129" i="547"/>
  <c r="M129" i="547" s="1"/>
  <c r="K129" i="547" a="1"/>
  <c r="J129" i="547"/>
  <c r="J129" i="547" a="1"/>
  <c r="H129" i="547"/>
  <c r="V128" i="547"/>
  <c r="W128" i="547" s="1"/>
  <c r="N128" i="547"/>
  <c r="K128" i="547" a="1"/>
  <c r="K128" i="547" s="1"/>
  <c r="M128" i="547" s="1"/>
  <c r="J128" i="547" a="1"/>
  <c r="J128" i="547" s="1"/>
  <c r="H128" i="547"/>
  <c r="W127" i="547"/>
  <c r="V127" i="547"/>
  <c r="N127" i="547"/>
  <c r="K127" i="547" a="1"/>
  <c r="K127" i="547" s="1"/>
  <c r="M127" i="547" s="1"/>
  <c r="J127" i="547" a="1"/>
  <c r="J127" i="547" s="1"/>
  <c r="H127" i="547"/>
  <c r="V126" i="547"/>
  <c r="W126" i="547" s="1"/>
  <c r="N126" i="547"/>
  <c r="K126" i="547" a="1"/>
  <c r="K126" i="547" s="1"/>
  <c r="M126" i="547" s="1"/>
  <c r="J126" i="547" a="1"/>
  <c r="J126" i="547" s="1"/>
  <c r="H126" i="547"/>
  <c r="V125" i="547"/>
  <c r="W125" i="547" s="1"/>
  <c r="N125" i="547"/>
  <c r="K125" i="547"/>
  <c r="M125" i="547" s="1"/>
  <c r="K125" i="547" a="1"/>
  <c r="J125" i="547"/>
  <c r="J125" i="547" a="1"/>
  <c r="H125" i="547"/>
  <c r="V124" i="547"/>
  <c r="W124" i="547" s="1"/>
  <c r="N124" i="547"/>
  <c r="K124" i="547" a="1"/>
  <c r="K124" i="547" s="1"/>
  <c r="M124" i="547" s="1"/>
  <c r="J124" i="547" a="1"/>
  <c r="J124" i="547" s="1"/>
  <c r="H124" i="547"/>
  <c r="W123" i="547"/>
  <c r="V123" i="547"/>
  <c r="N123" i="547"/>
  <c r="K123" i="547" a="1"/>
  <c r="K123" i="547" s="1"/>
  <c r="M123" i="547" s="1"/>
  <c r="J123" i="547" a="1"/>
  <c r="J123" i="547" s="1"/>
  <c r="H123" i="547"/>
  <c r="V122" i="547"/>
  <c r="V137" i="547" s="1"/>
  <c r="W137" i="547" s="1"/>
  <c r="N122" i="547"/>
  <c r="K122" i="547" a="1"/>
  <c r="K122" i="547" s="1"/>
  <c r="J122" i="547" a="1"/>
  <c r="J122" i="547" s="1"/>
  <c r="H122" i="547"/>
  <c r="H137" i="547" s="1"/>
  <c r="AA121" i="547"/>
  <c r="Z121" i="547"/>
  <c r="Y121" i="547"/>
  <c r="X121" i="547"/>
  <c r="U121" i="547"/>
  <c r="T121" i="547"/>
  <c r="S121" i="547"/>
  <c r="R121" i="547"/>
  <c r="Q121" i="547"/>
  <c r="P121" i="547"/>
  <c r="O121" i="547"/>
  <c r="R168" i="547" s="1"/>
  <c r="I121" i="547"/>
  <c r="G121" i="547"/>
  <c r="V120" i="547"/>
  <c r="W120" i="547" s="1"/>
  <c r="N120" i="547"/>
  <c r="K120" i="547" a="1"/>
  <c r="K120" i="547" s="1"/>
  <c r="M120" i="547" s="1"/>
  <c r="J120" i="547" a="1"/>
  <c r="J120" i="547" s="1"/>
  <c r="H120" i="547"/>
  <c r="V119" i="547"/>
  <c r="W119" i="547" s="1"/>
  <c r="N119" i="547"/>
  <c r="K119" i="547"/>
  <c r="M119" i="547" s="1"/>
  <c r="K119" i="547" a="1"/>
  <c r="J119" i="547" a="1"/>
  <c r="J119" i="547" s="1"/>
  <c r="H119" i="547"/>
  <c r="V118" i="547"/>
  <c r="W118" i="547" s="1"/>
  <c r="N118" i="547"/>
  <c r="K118" i="547" a="1"/>
  <c r="K118" i="547" s="1"/>
  <c r="M118" i="547" s="1"/>
  <c r="J118" i="547" a="1"/>
  <c r="J118" i="547" s="1"/>
  <c r="H118" i="547"/>
  <c r="K117" i="547" a="1"/>
  <c r="K117" i="547" s="1"/>
  <c r="H117" i="547"/>
  <c r="K116" i="547" a="1"/>
  <c r="K116" i="547" s="1"/>
  <c r="H116" i="547"/>
  <c r="K115" i="547"/>
  <c r="K115" i="547" a="1"/>
  <c r="H115" i="547"/>
  <c r="V114" i="547"/>
  <c r="W114" i="547" s="1"/>
  <c r="N114" i="547"/>
  <c r="K114" i="547" a="1"/>
  <c r="K114" i="547" s="1"/>
  <c r="M114" i="547" s="1"/>
  <c r="J114" i="547" a="1"/>
  <c r="J114" i="547" s="1"/>
  <c r="H114" i="547"/>
  <c r="V113" i="547"/>
  <c r="W113" i="547" s="1"/>
  <c r="N113" i="547"/>
  <c r="K113" i="547" a="1"/>
  <c r="K113" i="547" s="1"/>
  <c r="M113" i="547" s="1"/>
  <c r="J113" i="547" a="1"/>
  <c r="J113" i="547" s="1"/>
  <c r="H113" i="547"/>
  <c r="N112" i="547"/>
  <c r="K112" i="547" a="1"/>
  <c r="K112" i="547" s="1"/>
  <c r="M112" i="547" s="1"/>
  <c r="H112" i="547"/>
  <c r="N111" i="547"/>
  <c r="K111" i="547" a="1"/>
  <c r="K111" i="547" s="1"/>
  <c r="M111" i="547" s="1"/>
  <c r="H111" i="547"/>
  <c r="N110" i="547"/>
  <c r="K110" i="547" a="1"/>
  <c r="K110" i="547" s="1"/>
  <c r="M110" i="547" s="1"/>
  <c r="H110" i="547"/>
  <c r="N109" i="547"/>
  <c r="K109" i="547" a="1"/>
  <c r="K109" i="547" s="1"/>
  <c r="M109" i="547" s="1"/>
  <c r="H109" i="547"/>
  <c r="N108" i="547"/>
  <c r="K108" i="547" a="1"/>
  <c r="K108" i="547" s="1"/>
  <c r="M108" i="547" s="1"/>
  <c r="H108" i="547"/>
  <c r="N107" i="547"/>
  <c r="K107" i="547"/>
  <c r="M107" i="547" s="1"/>
  <c r="K107" i="547" a="1"/>
  <c r="H107" i="547"/>
  <c r="V106" i="547"/>
  <c r="W106" i="547" s="1"/>
  <c r="N106" i="547"/>
  <c r="K106" i="547" a="1"/>
  <c r="K106" i="547" s="1"/>
  <c r="M106" i="547" s="1"/>
  <c r="J106" i="547" a="1"/>
  <c r="J106" i="547" s="1"/>
  <c r="H106" i="547"/>
  <c r="V105" i="547"/>
  <c r="W105" i="547" s="1"/>
  <c r="N105" i="547"/>
  <c r="K105" i="547"/>
  <c r="M105" i="547" s="1"/>
  <c r="K105" i="547" a="1"/>
  <c r="J105" i="547" a="1"/>
  <c r="J105" i="547" s="1"/>
  <c r="H105" i="547"/>
  <c r="V104" i="547"/>
  <c r="W104" i="547" s="1"/>
  <c r="N104" i="547"/>
  <c r="K104" i="547" a="1"/>
  <c r="K104" i="547" s="1"/>
  <c r="M104" i="547" s="1"/>
  <c r="J104" i="547" a="1"/>
  <c r="J104" i="547" s="1"/>
  <c r="H104" i="547"/>
  <c r="V103" i="547"/>
  <c r="W103" i="547" s="1"/>
  <c r="N103" i="547"/>
  <c r="K103" i="547" a="1"/>
  <c r="K103" i="547" s="1"/>
  <c r="M103" i="547" s="1"/>
  <c r="J103" i="547" a="1"/>
  <c r="J103" i="547" s="1"/>
  <c r="H103" i="547"/>
  <c r="V102" i="547"/>
  <c r="W102" i="547" s="1"/>
  <c r="N102" i="547"/>
  <c r="K102" i="547" a="1"/>
  <c r="K102" i="547" s="1"/>
  <c r="M102" i="547" s="1"/>
  <c r="J102" i="547" a="1"/>
  <c r="J102" i="547" s="1"/>
  <c r="H102" i="547"/>
  <c r="V101" i="547"/>
  <c r="W101" i="547" s="1"/>
  <c r="N101" i="547"/>
  <c r="K101" i="547"/>
  <c r="M101" i="547" s="1"/>
  <c r="K101" i="547" a="1"/>
  <c r="J101" i="547"/>
  <c r="J101" i="547" a="1"/>
  <c r="H101" i="547"/>
  <c r="V100" i="547"/>
  <c r="W100" i="547" s="1"/>
  <c r="N100" i="547"/>
  <c r="K100" i="547" a="1"/>
  <c r="K100" i="547" s="1"/>
  <c r="M100" i="547" s="1"/>
  <c r="J100" i="547" a="1"/>
  <c r="J100" i="547" s="1"/>
  <c r="H100" i="547"/>
  <c r="W99" i="547"/>
  <c r="V99" i="547"/>
  <c r="N99" i="547"/>
  <c r="K99" i="547" a="1"/>
  <c r="K99" i="547" s="1"/>
  <c r="M99" i="547" s="1"/>
  <c r="J99" i="547" a="1"/>
  <c r="J99" i="547" s="1"/>
  <c r="H99" i="547"/>
  <c r="V98" i="547"/>
  <c r="W98" i="547" s="1"/>
  <c r="N98" i="547"/>
  <c r="K98" i="547" a="1"/>
  <c r="K98" i="547" s="1"/>
  <c r="M98" i="547" s="1"/>
  <c r="J98" i="547" a="1"/>
  <c r="J98" i="547" s="1"/>
  <c r="H98" i="547"/>
  <c r="V97" i="547"/>
  <c r="W97" i="547" s="1"/>
  <c r="N97" i="547"/>
  <c r="K97" i="547"/>
  <c r="M97" i="547" s="1"/>
  <c r="K97" i="547" a="1"/>
  <c r="J97" i="547"/>
  <c r="J97" i="547" a="1"/>
  <c r="H97" i="547"/>
  <c r="V96" i="547"/>
  <c r="W96" i="547" s="1"/>
  <c r="N96" i="547"/>
  <c r="K96" i="547" a="1"/>
  <c r="K96" i="547" s="1"/>
  <c r="M96" i="547" s="1"/>
  <c r="J96" i="547" a="1"/>
  <c r="J96" i="547" s="1"/>
  <c r="H96" i="547"/>
  <c r="W95" i="547"/>
  <c r="V95" i="547"/>
  <c r="N95" i="547"/>
  <c r="K95" i="547" a="1"/>
  <c r="K95" i="547" s="1"/>
  <c r="M95" i="547" s="1"/>
  <c r="J95" i="547" a="1"/>
  <c r="J95" i="547" s="1"/>
  <c r="H95" i="547"/>
  <c r="K94" i="547" a="1"/>
  <c r="K94" i="547" s="1"/>
  <c r="M94" i="547" s="1"/>
  <c r="H94" i="547"/>
  <c r="W93" i="547"/>
  <c r="V93" i="547"/>
  <c r="N93" i="547"/>
  <c r="K93" i="547" a="1"/>
  <c r="K93" i="547" s="1"/>
  <c r="M93" i="547" s="1"/>
  <c r="J93" i="547" a="1"/>
  <c r="J93" i="547" s="1"/>
  <c r="H93" i="547"/>
  <c r="V92" i="547"/>
  <c r="W92" i="547" s="1"/>
  <c r="N92" i="547"/>
  <c r="K92" i="547"/>
  <c r="M92" i="547" s="1"/>
  <c r="K92" i="547" a="1"/>
  <c r="J92" i="547" a="1"/>
  <c r="J92" i="547" s="1"/>
  <c r="H92" i="547"/>
  <c r="W91" i="547"/>
  <c r="V91" i="547"/>
  <c r="N91" i="547"/>
  <c r="K91" i="547" a="1"/>
  <c r="K91" i="547" s="1"/>
  <c r="M91" i="547" s="1"/>
  <c r="J91" i="547" a="1"/>
  <c r="J91" i="547" s="1"/>
  <c r="H91" i="547"/>
  <c r="V90" i="547"/>
  <c r="W90" i="547" s="1"/>
  <c r="N90" i="547"/>
  <c r="K90" i="547" a="1"/>
  <c r="K90" i="547" s="1"/>
  <c r="M90" i="547" s="1"/>
  <c r="J90" i="547" a="1"/>
  <c r="J90" i="547" s="1"/>
  <c r="H90" i="547"/>
  <c r="V89" i="547"/>
  <c r="W89" i="547" s="1"/>
  <c r="N89" i="547"/>
  <c r="K89" i="547"/>
  <c r="M89" i="547" s="1"/>
  <c r="K89" i="547" a="1"/>
  <c r="J89" i="547" a="1"/>
  <c r="J89" i="547" s="1"/>
  <c r="H89" i="547"/>
  <c r="W88" i="547"/>
  <c r="V88" i="547"/>
  <c r="N88" i="547"/>
  <c r="K88" i="547" a="1"/>
  <c r="K88" i="547" s="1"/>
  <c r="M88" i="547" s="1"/>
  <c r="J88" i="547" a="1"/>
  <c r="J88" i="547" s="1"/>
  <c r="H88" i="547"/>
  <c r="V87" i="547"/>
  <c r="V121" i="547" s="1"/>
  <c r="W121" i="547" s="1"/>
  <c r="N87" i="547"/>
  <c r="K87" i="547"/>
  <c r="M87" i="547" s="1"/>
  <c r="K87" i="547" a="1"/>
  <c r="J87" i="547"/>
  <c r="J87" i="547" a="1"/>
  <c r="H87" i="547"/>
  <c r="H121" i="547" s="1"/>
  <c r="AA86" i="547"/>
  <c r="Z86" i="547"/>
  <c r="Y86" i="547"/>
  <c r="X86" i="547"/>
  <c r="U86" i="547"/>
  <c r="T86" i="547"/>
  <c r="S86" i="547"/>
  <c r="R86" i="547"/>
  <c r="Q86" i="547"/>
  <c r="P86" i="547"/>
  <c r="O86" i="547"/>
  <c r="R167" i="547" s="1"/>
  <c r="I86" i="547"/>
  <c r="G86" i="547"/>
  <c r="C525" i="547" s="1"/>
  <c r="K85" i="547" a="1"/>
  <c r="K85" i="547" s="1"/>
  <c r="H85" i="547"/>
  <c r="K84" i="547"/>
  <c r="K84" i="547" a="1"/>
  <c r="H84" i="547"/>
  <c r="K83" i="547" a="1"/>
  <c r="K83" i="547" s="1"/>
  <c r="H83" i="547"/>
  <c r="K82" i="547" a="1"/>
  <c r="K82" i="547" s="1"/>
  <c r="H82" i="547"/>
  <c r="K81" i="547" a="1"/>
  <c r="K81" i="547" s="1"/>
  <c r="H81" i="547"/>
  <c r="K80" i="547" a="1"/>
  <c r="K80" i="547" s="1"/>
  <c r="H80" i="547"/>
  <c r="K79" i="547" a="1"/>
  <c r="K79" i="547" s="1"/>
  <c r="M79" i="547" s="1"/>
  <c r="H79" i="547"/>
  <c r="K78" i="547" a="1"/>
  <c r="K78" i="547" s="1"/>
  <c r="M78" i="547" s="1"/>
  <c r="H78" i="547"/>
  <c r="K77" i="547" a="1"/>
  <c r="K77" i="547" s="1"/>
  <c r="M77" i="547" s="1"/>
  <c r="H77" i="547"/>
  <c r="K76" i="547" a="1"/>
  <c r="K76" i="547" s="1"/>
  <c r="M76" i="547" s="1"/>
  <c r="H76" i="547"/>
  <c r="W75" i="547"/>
  <c r="V75" i="547"/>
  <c r="N75" i="547"/>
  <c r="K75" i="547" a="1"/>
  <c r="K75" i="547" s="1"/>
  <c r="M75" i="547" s="1"/>
  <c r="J75" i="547" a="1"/>
  <c r="J75" i="547" s="1"/>
  <c r="H75" i="547"/>
  <c r="V74" i="547"/>
  <c r="W74" i="547" s="1"/>
  <c r="N74" i="547"/>
  <c r="K74" i="547" a="1"/>
  <c r="K74" i="547" s="1"/>
  <c r="M74" i="547" s="1"/>
  <c r="J74" i="547" a="1"/>
  <c r="J74" i="547" s="1"/>
  <c r="H74" i="547"/>
  <c r="V73" i="547"/>
  <c r="W73" i="547" s="1"/>
  <c r="N73" i="547"/>
  <c r="K73" i="547"/>
  <c r="M73" i="547" s="1"/>
  <c r="K73" i="547" a="1"/>
  <c r="J73" i="547"/>
  <c r="J73" i="547" a="1"/>
  <c r="H73" i="547"/>
  <c r="V72" i="547"/>
  <c r="W72" i="547" s="1"/>
  <c r="N72" i="547"/>
  <c r="K72" i="547" a="1"/>
  <c r="K72" i="547" s="1"/>
  <c r="M72" i="547" s="1"/>
  <c r="J72" i="547" a="1"/>
  <c r="J72" i="547" s="1"/>
  <c r="H72" i="547"/>
  <c r="H71" i="547"/>
  <c r="V70" i="547"/>
  <c r="W70" i="547" s="1"/>
  <c r="N70" i="547"/>
  <c r="K70" i="547" a="1"/>
  <c r="K70" i="547" s="1"/>
  <c r="M70" i="547" s="1"/>
  <c r="J70" i="547" a="1"/>
  <c r="J70" i="547" s="1"/>
  <c r="H70" i="547"/>
  <c r="W69" i="547"/>
  <c r="V69" i="547"/>
  <c r="N69" i="547"/>
  <c r="K69" i="547" a="1"/>
  <c r="K69" i="547" s="1"/>
  <c r="M69" i="547" s="1"/>
  <c r="J69" i="547" a="1"/>
  <c r="J69" i="547" s="1"/>
  <c r="H69" i="547"/>
  <c r="K68" i="547" a="1"/>
  <c r="K68" i="547" s="1"/>
  <c r="H68" i="547"/>
  <c r="K67" i="547"/>
  <c r="K67" i="547" a="1"/>
  <c r="H67" i="547"/>
  <c r="V66" i="547"/>
  <c r="W66" i="547" s="1"/>
  <c r="N66" i="547"/>
  <c r="K66" i="547" a="1"/>
  <c r="K66" i="547" s="1"/>
  <c r="M66" i="547" s="1"/>
  <c r="J66" i="547" a="1"/>
  <c r="J66" i="547" s="1"/>
  <c r="H66" i="547"/>
  <c r="W65" i="547"/>
  <c r="V65" i="547"/>
  <c r="N65" i="547"/>
  <c r="K65" i="547" a="1"/>
  <c r="K65" i="547" s="1"/>
  <c r="M65" i="547" s="1"/>
  <c r="J65" i="547" a="1"/>
  <c r="J65" i="547" s="1"/>
  <c r="H65" i="547"/>
  <c r="V64" i="547"/>
  <c r="W64" i="547" s="1"/>
  <c r="N64" i="547"/>
  <c r="K64" i="547" a="1"/>
  <c r="K64" i="547" s="1"/>
  <c r="M64" i="547" s="1"/>
  <c r="J64" i="547" a="1"/>
  <c r="J64" i="547" s="1"/>
  <c r="H64" i="547"/>
  <c r="V63" i="547"/>
  <c r="W63" i="547" s="1"/>
  <c r="N63" i="547"/>
  <c r="K63" i="547"/>
  <c r="M63" i="547" s="1"/>
  <c r="K63" i="547" a="1"/>
  <c r="J63" i="547"/>
  <c r="J63" i="547" a="1"/>
  <c r="H63" i="547"/>
  <c r="V62" i="547"/>
  <c r="W62" i="547" s="1"/>
  <c r="N62" i="547"/>
  <c r="K62" i="547" a="1"/>
  <c r="K62" i="547" s="1"/>
  <c r="M62" i="547" s="1"/>
  <c r="J62" i="547" a="1"/>
  <c r="J62" i="547" s="1"/>
  <c r="H62" i="547"/>
  <c r="W61" i="547"/>
  <c r="V61" i="547"/>
  <c r="N61" i="547"/>
  <c r="K61" i="547" a="1"/>
  <c r="K61" i="547" s="1"/>
  <c r="M61" i="547" s="1"/>
  <c r="J61" i="547" a="1"/>
  <c r="J61" i="547" s="1"/>
  <c r="H61" i="547"/>
  <c r="V60" i="547"/>
  <c r="W60" i="547" s="1"/>
  <c r="N60" i="547"/>
  <c r="K60" i="547" a="1"/>
  <c r="K60" i="547" s="1"/>
  <c r="M60" i="547" s="1"/>
  <c r="J60" i="547" a="1"/>
  <c r="J60" i="547" s="1"/>
  <c r="H60" i="547"/>
  <c r="W59" i="547"/>
  <c r="V59" i="547"/>
  <c r="N59" i="547"/>
  <c r="K59" i="547" a="1"/>
  <c r="K59" i="547" s="1"/>
  <c r="M59" i="547" s="1"/>
  <c r="J59" i="547" a="1"/>
  <c r="J59" i="547" s="1"/>
  <c r="H59" i="547"/>
  <c r="V58" i="547"/>
  <c r="W58" i="547" s="1"/>
  <c r="N58" i="547"/>
  <c r="K58" i="547" a="1"/>
  <c r="K58" i="547" s="1"/>
  <c r="M58" i="547" s="1"/>
  <c r="J58" i="547" a="1"/>
  <c r="J58" i="547" s="1"/>
  <c r="H58" i="547"/>
  <c r="V57" i="547"/>
  <c r="W57" i="547" s="1"/>
  <c r="N57" i="547"/>
  <c r="K57" i="547"/>
  <c r="M57" i="547" s="1"/>
  <c r="K57" i="547" a="1"/>
  <c r="J57" i="547" a="1"/>
  <c r="J57" i="547" s="1"/>
  <c r="H57" i="547"/>
  <c r="K56" i="547" a="1"/>
  <c r="K56" i="547" s="1"/>
  <c r="M56" i="547" s="1"/>
  <c r="H56" i="547"/>
  <c r="K55" i="547" a="1"/>
  <c r="K55" i="547" s="1"/>
  <c r="M55" i="547" s="1"/>
  <c r="H55" i="547"/>
  <c r="K54" i="547" a="1"/>
  <c r="K54" i="547" s="1"/>
  <c r="M54" i="547" s="1"/>
  <c r="H54" i="547"/>
  <c r="K53" i="547" a="1"/>
  <c r="K53" i="547" s="1"/>
  <c r="M53" i="547" s="1"/>
  <c r="H53" i="547"/>
  <c r="N52" i="547"/>
  <c r="K52" i="547" a="1"/>
  <c r="K52" i="547" s="1"/>
  <c r="M52" i="547" s="1"/>
  <c r="H52" i="547"/>
  <c r="N51" i="547"/>
  <c r="K51" i="547" a="1"/>
  <c r="K51" i="547" s="1"/>
  <c r="M51" i="547" s="1"/>
  <c r="H51" i="547"/>
  <c r="N50" i="547"/>
  <c r="K50" i="547" a="1"/>
  <c r="K50" i="547" s="1"/>
  <c r="M50" i="547" s="1"/>
  <c r="H50" i="547"/>
  <c r="N49" i="547"/>
  <c r="K49" i="547" a="1"/>
  <c r="K49" i="547" s="1"/>
  <c r="M49" i="547" s="1"/>
  <c r="H49" i="547"/>
  <c r="V48" i="547"/>
  <c r="W48" i="547" s="1"/>
  <c r="N48" i="547"/>
  <c r="K48" i="547" a="1"/>
  <c r="K48" i="547" s="1"/>
  <c r="M48" i="547" s="1"/>
  <c r="J48" i="547" a="1"/>
  <c r="J48" i="547" s="1"/>
  <c r="H48" i="547"/>
  <c r="W47" i="547"/>
  <c r="V47" i="547"/>
  <c r="N47" i="547"/>
  <c r="K47" i="547" a="1"/>
  <c r="K47" i="547" s="1"/>
  <c r="M47" i="547" s="1"/>
  <c r="J47" i="547" a="1"/>
  <c r="J47" i="547" s="1"/>
  <c r="H47" i="547"/>
  <c r="V46" i="547"/>
  <c r="W46" i="547" s="1"/>
  <c r="N46" i="547"/>
  <c r="K46" i="547" a="1"/>
  <c r="K46" i="547" s="1"/>
  <c r="M46" i="547" s="1"/>
  <c r="J46" i="547" a="1"/>
  <c r="J46" i="547" s="1"/>
  <c r="H46" i="547"/>
  <c r="V45" i="547"/>
  <c r="W45" i="547" s="1"/>
  <c r="N45" i="547"/>
  <c r="K45" i="547" a="1"/>
  <c r="K45" i="547" s="1"/>
  <c r="M45" i="547" s="1"/>
  <c r="J45" i="547" a="1"/>
  <c r="J45" i="547" s="1"/>
  <c r="H45" i="547"/>
  <c r="V44" i="547"/>
  <c r="W44" i="547" s="1"/>
  <c r="N44" i="547"/>
  <c r="K44" i="547" a="1"/>
  <c r="K44" i="547" s="1"/>
  <c r="M44" i="547" s="1"/>
  <c r="J44" i="547" a="1"/>
  <c r="J44" i="547" s="1"/>
  <c r="H44" i="547"/>
  <c r="V43" i="547"/>
  <c r="W43" i="547" s="1"/>
  <c r="N43" i="547"/>
  <c r="K43" i="547"/>
  <c r="M43" i="547" s="1"/>
  <c r="K43" i="547" a="1"/>
  <c r="J43" i="547"/>
  <c r="J43" i="547" a="1"/>
  <c r="H43" i="547"/>
  <c r="V42" i="547"/>
  <c r="W42" i="547" s="1"/>
  <c r="N42" i="547"/>
  <c r="K42" i="547" a="1"/>
  <c r="K42" i="547" s="1"/>
  <c r="M42" i="547" s="1"/>
  <c r="J42" i="547" a="1"/>
  <c r="J42" i="547" s="1"/>
  <c r="H42" i="547"/>
  <c r="V41" i="547"/>
  <c r="W41" i="547" s="1"/>
  <c r="N41" i="547"/>
  <c r="K41" i="547" a="1"/>
  <c r="K41" i="547" s="1"/>
  <c r="M41" i="547" s="1"/>
  <c r="J41" i="547" a="1"/>
  <c r="J41" i="547" s="1"/>
  <c r="H41" i="547"/>
  <c r="V40" i="547"/>
  <c r="W40" i="547" s="1"/>
  <c r="N40" i="547"/>
  <c r="K40" i="547" a="1"/>
  <c r="K40" i="547" s="1"/>
  <c r="M40" i="547" s="1"/>
  <c r="J40" i="547" a="1"/>
  <c r="J40" i="547" s="1"/>
  <c r="H40" i="547"/>
  <c r="V39" i="547"/>
  <c r="W39" i="547" s="1"/>
  <c r="N39" i="547"/>
  <c r="K39" i="547" a="1"/>
  <c r="K39" i="547" s="1"/>
  <c r="M39" i="547" s="1"/>
  <c r="J39" i="547" a="1"/>
  <c r="J39" i="547" s="1"/>
  <c r="H39" i="547"/>
  <c r="V38" i="547"/>
  <c r="W38" i="547" s="1"/>
  <c r="N38" i="547"/>
  <c r="K38" i="547" a="1"/>
  <c r="K38" i="547" s="1"/>
  <c r="M38" i="547" s="1"/>
  <c r="J38" i="547" a="1"/>
  <c r="J38" i="547" s="1"/>
  <c r="H38" i="547"/>
  <c r="V37" i="547"/>
  <c r="W37" i="547" s="1"/>
  <c r="N37" i="547"/>
  <c r="K37" i="547"/>
  <c r="M37" i="547" s="1"/>
  <c r="K37" i="547" a="1"/>
  <c r="J37" i="547"/>
  <c r="J37" i="547" a="1"/>
  <c r="H37" i="547"/>
  <c r="H36" i="547"/>
  <c r="H35" i="547"/>
  <c r="H34" i="547"/>
  <c r="W33" i="547"/>
  <c r="V33" i="547"/>
  <c r="N33" i="547"/>
  <c r="K33" i="547" a="1"/>
  <c r="K33" i="547" s="1"/>
  <c r="M33" i="547" s="1"/>
  <c r="J33" i="547" a="1"/>
  <c r="J33" i="547" s="1"/>
  <c r="H33" i="547"/>
  <c r="V32" i="547"/>
  <c r="W32" i="547" s="1"/>
  <c r="N32" i="547"/>
  <c r="K32" i="547" a="1"/>
  <c r="K32" i="547" s="1"/>
  <c r="M32" i="547" s="1"/>
  <c r="J32" i="547" a="1"/>
  <c r="J32" i="547" s="1"/>
  <c r="H32" i="547"/>
  <c r="W31" i="547"/>
  <c r="V31" i="547"/>
  <c r="N31" i="547"/>
  <c r="K31" i="547" a="1"/>
  <c r="K31" i="547" s="1"/>
  <c r="M31" i="547" s="1"/>
  <c r="J31" i="547" a="1"/>
  <c r="J31" i="547" s="1"/>
  <c r="H31" i="547"/>
  <c r="K30" i="547" a="1"/>
  <c r="K30" i="547" s="1"/>
  <c r="H30" i="547"/>
  <c r="W29" i="547"/>
  <c r="V29" i="547"/>
  <c r="V86" i="547" s="1"/>
  <c r="W86" i="547" s="1"/>
  <c r="N29" i="547"/>
  <c r="N86" i="547" s="1"/>
  <c r="K29" i="547" a="1"/>
  <c r="K29" i="547" s="1"/>
  <c r="M29" i="547" s="1"/>
  <c r="J29" i="547" a="1"/>
  <c r="J29" i="547" s="1"/>
  <c r="H29" i="547"/>
  <c r="H86" i="547" s="1"/>
  <c r="AA28" i="547"/>
  <c r="AA164" i="547" s="1"/>
  <c r="Z28" i="547"/>
  <c r="Z164" i="547" s="1"/>
  <c r="Y28" i="547"/>
  <c r="Y164" i="547" s="1"/>
  <c r="X28" i="547"/>
  <c r="X164" i="547" s="1"/>
  <c r="U28" i="547"/>
  <c r="U164" i="547" s="1"/>
  <c r="T28" i="547"/>
  <c r="T164" i="547" s="1"/>
  <c r="S28" i="547"/>
  <c r="S164" i="547" s="1"/>
  <c r="R28" i="547"/>
  <c r="R164" i="547" s="1"/>
  <c r="Q28" i="547"/>
  <c r="Q164" i="547" s="1"/>
  <c r="P28" i="547"/>
  <c r="X167" i="547" s="1"/>
  <c r="O28" i="547"/>
  <c r="O164" i="547" s="1"/>
  <c r="I28" i="547"/>
  <c r="I164" i="547" s="1"/>
  <c r="B172" i="547" s="1"/>
  <c r="G28" i="547"/>
  <c r="C524" i="547" s="1"/>
  <c r="V27" i="547"/>
  <c r="W27" i="547" s="1"/>
  <c r="N27" i="547"/>
  <c r="K27" i="547" a="1"/>
  <c r="K27" i="547" s="1"/>
  <c r="M27" i="547" s="1"/>
  <c r="J27" i="547" a="1"/>
  <c r="J27" i="547" s="1"/>
  <c r="H27" i="547"/>
  <c r="V26" i="547"/>
  <c r="W26" i="547" s="1"/>
  <c r="N26" i="547"/>
  <c r="K26" i="547" a="1"/>
  <c r="K26" i="547" s="1"/>
  <c r="M26" i="547" s="1"/>
  <c r="J26" i="547" a="1"/>
  <c r="J26" i="547" s="1"/>
  <c r="H26" i="547"/>
  <c r="K25" i="547"/>
  <c r="M25" i="547" s="1"/>
  <c r="K25" i="547" a="1"/>
  <c r="J25" i="547" a="1"/>
  <c r="J25" i="547" s="1"/>
  <c r="H25" i="547"/>
  <c r="K24" i="547" a="1"/>
  <c r="K24" i="547" s="1"/>
  <c r="M24" i="547" s="1"/>
  <c r="J24" i="547" a="1"/>
  <c r="J24" i="547" s="1"/>
  <c r="H24" i="547"/>
  <c r="K23" i="547" a="1"/>
  <c r="K23" i="547" s="1"/>
  <c r="M23" i="547" s="1"/>
  <c r="J23" i="547" a="1"/>
  <c r="J23" i="547" s="1"/>
  <c r="H23" i="547"/>
  <c r="K22" i="547" a="1"/>
  <c r="K22" i="547" s="1"/>
  <c r="M22" i="547" s="1"/>
  <c r="J22" i="547" a="1"/>
  <c r="J22" i="547" s="1"/>
  <c r="H22" i="547"/>
  <c r="V21" i="547"/>
  <c r="W21" i="547" s="1"/>
  <c r="N21" i="547"/>
  <c r="K21" i="547"/>
  <c r="M21" i="547" s="1"/>
  <c r="K21" i="547" a="1"/>
  <c r="J21" i="547"/>
  <c r="J21" i="547" a="1"/>
  <c r="H21" i="547"/>
  <c r="V20" i="547"/>
  <c r="W20" i="547" s="1"/>
  <c r="N20" i="547"/>
  <c r="K20" i="547" a="1"/>
  <c r="K20" i="547" s="1"/>
  <c r="M20" i="547" s="1"/>
  <c r="J20" i="547" a="1"/>
  <c r="J20" i="547" s="1"/>
  <c r="H20" i="547"/>
  <c r="W19" i="547"/>
  <c r="V19" i="547"/>
  <c r="N19" i="547"/>
  <c r="K19" i="547" a="1"/>
  <c r="K19" i="547" s="1"/>
  <c r="M19" i="547" s="1"/>
  <c r="J19" i="547" a="1"/>
  <c r="J19" i="547" s="1"/>
  <c r="H19" i="547"/>
  <c r="N18" i="547"/>
  <c r="K18" i="547" a="1"/>
  <c r="K18" i="547" s="1"/>
  <c r="M18" i="547" s="1"/>
  <c r="J18" i="547" a="1"/>
  <c r="J18" i="547" s="1"/>
  <c r="H18" i="547"/>
  <c r="N17" i="547"/>
  <c r="K17" i="547" a="1"/>
  <c r="K17" i="547" s="1"/>
  <c r="M17" i="547" s="1"/>
  <c r="J17" i="547" a="1"/>
  <c r="J17" i="547" s="1"/>
  <c r="H17" i="547"/>
  <c r="V16" i="547"/>
  <c r="W16" i="547" s="1"/>
  <c r="N16" i="547"/>
  <c r="K16" i="547" a="1"/>
  <c r="K16" i="547" s="1"/>
  <c r="M16" i="547" s="1"/>
  <c r="J16" i="547" a="1"/>
  <c r="J16" i="547" s="1"/>
  <c r="H16" i="547"/>
  <c r="W15" i="547"/>
  <c r="V15" i="547"/>
  <c r="N15" i="547"/>
  <c r="K15" i="547"/>
  <c r="M15" i="547" s="1"/>
  <c r="K15" i="547" a="1"/>
  <c r="J15" i="547" a="1"/>
  <c r="J15" i="547" s="1"/>
  <c r="H15" i="547"/>
  <c r="N14" i="547"/>
  <c r="K14" i="547" a="1"/>
  <c r="K14" i="547" s="1"/>
  <c r="M14" i="547" s="1"/>
  <c r="H14" i="547"/>
  <c r="N13" i="547"/>
  <c r="K13" i="547" a="1"/>
  <c r="K13" i="547" s="1"/>
  <c r="M13" i="547" s="1"/>
  <c r="H13" i="547"/>
  <c r="V12" i="547"/>
  <c r="W12" i="547" s="1"/>
  <c r="N12" i="547"/>
  <c r="K12" i="547" a="1"/>
  <c r="K12" i="547" s="1"/>
  <c r="M12" i="547" s="1"/>
  <c r="J12" i="547" a="1"/>
  <c r="J12" i="547" s="1"/>
  <c r="H12" i="547"/>
  <c r="V11" i="547"/>
  <c r="W11" i="547" s="1"/>
  <c r="N11" i="547"/>
  <c r="K11" i="547"/>
  <c r="M11" i="547" s="1"/>
  <c r="K11" i="547" a="1"/>
  <c r="J11" i="547"/>
  <c r="J11" i="547" a="1"/>
  <c r="H11" i="547"/>
  <c r="V10" i="547"/>
  <c r="W10" i="547" s="1"/>
  <c r="N10" i="547"/>
  <c r="K10" i="547" a="1"/>
  <c r="K10" i="547" s="1"/>
  <c r="M10" i="547" s="1"/>
  <c r="J10" i="547" a="1"/>
  <c r="J10" i="547" s="1"/>
  <c r="H10" i="547"/>
  <c r="V9" i="547"/>
  <c r="W9" i="547" s="1"/>
  <c r="N9" i="547"/>
  <c r="K9" i="547" a="1"/>
  <c r="K9" i="547" s="1"/>
  <c r="M9" i="547" s="1"/>
  <c r="J9" i="547" a="1"/>
  <c r="J9" i="547" s="1"/>
  <c r="H9" i="547"/>
  <c r="V8" i="547"/>
  <c r="W8" i="547" s="1"/>
  <c r="N8" i="547"/>
  <c r="K8" i="547" a="1"/>
  <c r="K8" i="547" s="1"/>
  <c r="M8" i="547" s="1"/>
  <c r="J8" i="547" a="1"/>
  <c r="J8" i="547" s="1"/>
  <c r="H8" i="547"/>
  <c r="W7" i="547"/>
  <c r="V7" i="547"/>
  <c r="V28" i="547" s="1"/>
  <c r="N7" i="547"/>
  <c r="N28" i="547" s="1"/>
  <c r="K7" i="547" a="1"/>
  <c r="K7" i="547" s="1"/>
  <c r="M7" i="547" s="1"/>
  <c r="J7" i="547" a="1"/>
  <c r="J7" i="547" s="1"/>
  <c r="H7" i="547"/>
  <c r="H28" i="547" s="1"/>
  <c r="J292" i="547" l="1" a="1"/>
  <c r="J292" i="547" s="1"/>
  <c r="J308" i="547" a="1"/>
  <c r="J308" i="547" s="1"/>
  <c r="J319" i="547" a="1"/>
  <c r="J319" i="547" s="1"/>
  <c r="J257" i="547" a="1"/>
  <c r="J257" i="547" s="1"/>
  <c r="J463" i="547" a="1"/>
  <c r="J463" i="547" s="1"/>
  <c r="T335" i="547"/>
  <c r="X335" i="547"/>
  <c r="Z335" i="547"/>
  <c r="N319" i="547"/>
  <c r="N335" i="547"/>
  <c r="B344" i="547" s="1"/>
  <c r="E344" i="547" s="1"/>
  <c r="N308" i="547"/>
  <c r="W258" i="547"/>
  <c r="H199" i="547"/>
  <c r="C526" i="547"/>
  <c r="G335" i="547"/>
  <c r="J335" i="547" s="1" a="1"/>
  <c r="J335" i="547" s="1"/>
  <c r="M342" i="547" s="1"/>
  <c r="K292" i="547"/>
  <c r="W292" i="547"/>
  <c r="W334" i="547"/>
  <c r="H319" i="547"/>
  <c r="W319" i="547"/>
  <c r="K257" i="547"/>
  <c r="N479" i="547"/>
  <c r="K479" i="547"/>
  <c r="J479" i="547" a="1"/>
  <c r="J479" i="547" s="1"/>
  <c r="R512" i="547"/>
  <c r="H490" i="547"/>
  <c r="H507" i="547" s="1"/>
  <c r="E514" i="547" s="1"/>
  <c r="N463" i="547"/>
  <c r="W429" i="547"/>
  <c r="N370" i="547"/>
  <c r="N507" i="547" s="1"/>
  <c r="B516" i="547" s="1"/>
  <c r="E516" i="547" s="1"/>
  <c r="R171" i="547"/>
  <c r="V148" i="547"/>
  <c r="R169" i="547"/>
  <c r="N137" i="547"/>
  <c r="N121" i="547"/>
  <c r="W87" i="547"/>
  <c r="N164" i="547"/>
  <c r="B173" i="547" s="1"/>
  <c r="M121" i="547"/>
  <c r="H163" i="547"/>
  <c r="H164" i="547" s="1"/>
  <c r="E171" i="547" s="1"/>
  <c r="M86" i="547"/>
  <c r="J148" i="547" a="1"/>
  <c r="J148" i="547" s="1"/>
  <c r="W148" i="547"/>
  <c r="J163" i="547" a="1"/>
  <c r="J163" i="547" s="1"/>
  <c r="M28" i="547"/>
  <c r="W28" i="547"/>
  <c r="K525" i="547"/>
  <c r="K526" i="547"/>
  <c r="K199" i="547"/>
  <c r="M178" i="547"/>
  <c r="M199" i="547" s="1"/>
  <c r="C520" i="547"/>
  <c r="Q525" i="547"/>
  <c r="M122" i="547"/>
  <c r="M137" i="547" s="1"/>
  <c r="K137" i="547"/>
  <c r="K527" i="547"/>
  <c r="K148" i="547"/>
  <c r="M138" i="547"/>
  <c r="M148" i="547" s="1"/>
  <c r="K528" i="547"/>
  <c r="K163" i="547"/>
  <c r="M149" i="547"/>
  <c r="M163" i="547" s="1"/>
  <c r="K529" i="547"/>
  <c r="J28" i="547" a="1"/>
  <c r="J28" i="547" s="1"/>
  <c r="K28" i="547"/>
  <c r="J86" i="547" a="1"/>
  <c r="J86" i="547" s="1"/>
  <c r="K86" i="547"/>
  <c r="J121" i="547" a="1"/>
  <c r="J121" i="547" s="1"/>
  <c r="K121" i="547"/>
  <c r="W122" i="547"/>
  <c r="J137" i="547" a="1"/>
  <c r="J137" i="547" s="1"/>
  <c r="V163" i="547"/>
  <c r="W163" i="547" s="1"/>
  <c r="G164" i="547"/>
  <c r="P164" i="547"/>
  <c r="X168" i="547" s="1"/>
  <c r="X173" i="547" s="1"/>
  <c r="K166" i="547"/>
  <c r="R166" i="547"/>
  <c r="B342" i="547"/>
  <c r="R337" i="547"/>
  <c r="O335" i="547"/>
  <c r="M200" i="547"/>
  <c r="M257" i="547" s="1"/>
  <c r="H334" i="547"/>
  <c r="H335" i="547" s="1"/>
  <c r="E342" i="547" s="1"/>
  <c r="K334" i="547"/>
  <c r="K341" i="547"/>
  <c r="M341" i="547" s="1"/>
  <c r="M337" i="547"/>
  <c r="C530" i="547"/>
  <c r="E524" i="547" s="1"/>
  <c r="W178" i="547"/>
  <c r="W199" i="547" s="1"/>
  <c r="J199" i="547" a="1"/>
  <c r="J199" i="547" s="1"/>
  <c r="X338" i="547"/>
  <c r="P335" i="547"/>
  <c r="X339" i="547" s="1"/>
  <c r="K308" i="547"/>
  <c r="M293" i="547"/>
  <c r="M308" i="547" s="1"/>
  <c r="V308" i="547"/>
  <c r="W308" i="547" s="1"/>
  <c r="M349" i="547"/>
  <c r="M370" i="547" s="1"/>
  <c r="K370" i="547"/>
  <c r="K428" i="547"/>
  <c r="M371" i="547"/>
  <c r="M428" i="547" s="1"/>
  <c r="M258" i="547"/>
  <c r="M292" i="547" s="1"/>
  <c r="M309" i="547"/>
  <c r="M319" i="547" s="1"/>
  <c r="M320" i="547"/>
  <c r="M334" i="547" s="1"/>
  <c r="K463" i="547"/>
  <c r="W349" i="547"/>
  <c r="W370" i="547" s="1"/>
  <c r="J370" i="547" a="1"/>
  <c r="J370" i="547" s="1"/>
  <c r="W371" i="547"/>
  <c r="M429" i="547"/>
  <c r="M463" i="547" s="1"/>
  <c r="R511" i="547"/>
  <c r="M464" i="547"/>
  <c r="M479" i="547" s="1"/>
  <c r="W464" i="547"/>
  <c r="V479" i="547"/>
  <c r="W479" i="547" s="1"/>
  <c r="K506" i="547"/>
  <c r="J507" i="547" a="1"/>
  <c r="J507" i="547" s="1"/>
  <c r="M514" i="547" s="1"/>
  <c r="B514" i="547"/>
  <c r="X509" i="547"/>
  <c r="O507" i="547"/>
  <c r="X510" i="547" s="1"/>
  <c r="R509" i="547"/>
  <c r="V490" i="547"/>
  <c r="W490" i="547" s="1"/>
  <c r="W506" i="547"/>
  <c r="V506" i="547"/>
  <c r="K509" i="547"/>
  <c r="R534" i="547"/>
  <c r="S534" i="547" a="1"/>
  <c r="S534" i="547" s="1"/>
  <c r="M480" i="547"/>
  <c r="M490" i="547" s="1"/>
  <c r="M491" i="547"/>
  <c r="M506" i="547" s="1"/>
  <c r="J536" i="547"/>
  <c r="Q533" i="547"/>
  <c r="R535" i="547"/>
  <c r="S535" i="547" a="1"/>
  <c r="S535" i="547" s="1"/>
  <c r="T533" i="547" a="1"/>
  <c r="T533" i="547" s="1"/>
  <c r="T534" i="547" a="1"/>
  <c r="T534" i="547" s="1"/>
  <c r="T535" i="547" a="1"/>
  <c r="T535" i="547" s="1"/>
  <c r="C536" i="547"/>
  <c r="T536" i="547" s="1" a="1"/>
  <c r="T536" i="547" s="1"/>
  <c r="J334" i="546" a="1"/>
  <c r="J334" i="546" s="1"/>
  <c r="J317" i="546" a="1"/>
  <c r="J317" i="546" s="1"/>
  <c r="K317" i="546" a="1"/>
  <c r="K317" i="546" s="1"/>
  <c r="M317" i="546" s="1"/>
  <c r="M287" i="546"/>
  <c r="J287" i="546" a="1"/>
  <c r="J287" i="546" s="1"/>
  <c r="J283" i="546" a="1"/>
  <c r="J283" i="546" s="1"/>
  <c r="J222" i="546"/>
  <c r="J222" i="546" a="1"/>
  <c r="J201" i="546" a="1"/>
  <c r="J201" i="546" s="1"/>
  <c r="M201" i="546"/>
  <c r="K201" i="546" a="1"/>
  <c r="K201" i="546" s="1"/>
  <c r="I211" i="546"/>
  <c r="I212" i="546"/>
  <c r="I317" i="546"/>
  <c r="I306" i="546"/>
  <c r="I307" i="546"/>
  <c r="I186" i="546"/>
  <c r="I283" i="546"/>
  <c r="I287" i="546"/>
  <c r="I202" i="546"/>
  <c r="I200" i="546"/>
  <c r="C521" i="547" l="1"/>
  <c r="G521" i="547" s="1"/>
  <c r="E173" i="547"/>
  <c r="Z167" i="547"/>
  <c r="Z169" i="547"/>
  <c r="Z171" i="547"/>
  <c r="Z170" i="547"/>
  <c r="G519" i="547"/>
  <c r="E528" i="547"/>
  <c r="E526" i="547"/>
  <c r="E529" i="547"/>
  <c r="E527" i="547"/>
  <c r="E525" i="547"/>
  <c r="R533" i="547"/>
  <c r="R536" i="547" s="1"/>
  <c r="Q536" i="547"/>
  <c r="S536" i="547" s="1" a="1"/>
  <c r="S536" i="547" s="1"/>
  <c r="S533" i="547" a="1"/>
  <c r="S533" i="547" s="1"/>
  <c r="M509" i="547"/>
  <c r="K513" i="547"/>
  <c r="M513" i="547" s="1"/>
  <c r="R516" i="547"/>
  <c r="T509" i="547" s="1" a="1"/>
  <c r="T509" i="547" s="1"/>
  <c r="X516" i="547"/>
  <c r="Z509" i="547" a="1"/>
  <c r="Z509" i="547" s="1"/>
  <c r="T511" i="547"/>
  <c r="K507" i="547"/>
  <c r="W335" i="547"/>
  <c r="R344" i="547"/>
  <c r="T337" i="547" s="1" a="1"/>
  <c r="T337" i="547" s="1"/>
  <c r="M166" i="547"/>
  <c r="K170" i="547"/>
  <c r="M170" i="547" s="1"/>
  <c r="J164" i="547" a="1"/>
  <c r="J164" i="547" s="1"/>
  <c r="M171" i="547" s="1"/>
  <c r="B171" i="547"/>
  <c r="C519" i="547" s="1"/>
  <c r="K164" i="547"/>
  <c r="E172" i="547" s="1"/>
  <c r="V335" i="547"/>
  <c r="I344" i="547" s="1"/>
  <c r="M344" i="547" s="1" a="1"/>
  <c r="M344" i="547" s="1"/>
  <c r="K335" i="547"/>
  <c r="V164" i="547"/>
  <c r="I173" i="547" s="1"/>
  <c r="M164" i="547"/>
  <c r="Z510" i="547"/>
  <c r="V507" i="547"/>
  <c r="M507" i="547"/>
  <c r="E530" i="547"/>
  <c r="X344" i="547"/>
  <c r="Z338" i="547" s="1"/>
  <c r="Z172" i="547"/>
  <c r="Z166" i="547" a="1"/>
  <c r="Z166" i="547" s="1"/>
  <c r="K524" i="547"/>
  <c r="R173" i="547"/>
  <c r="T166" i="547" s="1" a="1"/>
  <c r="T166" i="547" s="1"/>
  <c r="Q526" i="547"/>
  <c r="Z168" i="547"/>
  <c r="M335" i="547"/>
  <c r="W164" i="547"/>
  <c r="M173" i="547" l="1" a="1"/>
  <c r="M173" i="547" s="1"/>
  <c r="L164" i="547"/>
  <c r="I171" i="547" s="1"/>
  <c r="T343" i="547"/>
  <c r="T339" i="547"/>
  <c r="T340" i="547"/>
  <c r="T341" i="547"/>
  <c r="T338" i="547"/>
  <c r="T342" i="547"/>
  <c r="Z515" i="547"/>
  <c r="Z512" i="547"/>
  <c r="Z513" i="547"/>
  <c r="Z511" i="547"/>
  <c r="Z514" i="547"/>
  <c r="Q530" i="547"/>
  <c r="S526" i="547" s="1"/>
  <c r="K530" i="547"/>
  <c r="T172" i="547"/>
  <c r="T167" i="547"/>
  <c r="T168" i="547"/>
  <c r="T169" i="547"/>
  <c r="T170" i="547"/>
  <c r="T171" i="547"/>
  <c r="Z342" i="547"/>
  <c r="Z341" i="547"/>
  <c r="Z340" i="547"/>
  <c r="Z343" i="547"/>
  <c r="Z337" i="547" a="1"/>
  <c r="Z337" i="547" s="1"/>
  <c r="Z339" i="547"/>
  <c r="I516" i="547"/>
  <c r="M516" i="547" s="1" a="1"/>
  <c r="M516" i="547" s="1"/>
  <c r="W507" i="547"/>
  <c r="E343" i="547"/>
  <c r="I343" i="547" s="1"/>
  <c r="M343" i="547" s="1"/>
  <c r="L335" i="547"/>
  <c r="I342" i="547" s="1"/>
  <c r="I172" i="547"/>
  <c r="M172" i="547" s="1"/>
  <c r="O519" i="547" a="1"/>
  <c r="O519" i="547" s="1"/>
  <c r="E515" i="547"/>
  <c r="I515" i="547" s="1"/>
  <c r="M515" i="547" s="1"/>
  <c r="L507" i="547"/>
  <c r="I514" i="547" s="1"/>
  <c r="T515" i="547"/>
  <c r="T512" i="547"/>
  <c r="T510" i="547"/>
  <c r="T513" i="547"/>
  <c r="T514" i="547"/>
  <c r="C531" i="546"/>
  <c r="G287" i="546"/>
  <c r="G146" i="546"/>
  <c r="M529" i="547" l="1"/>
  <c r="M527" i="547"/>
  <c r="M526" i="547"/>
  <c r="M528" i="547"/>
  <c r="M525" i="547"/>
  <c r="K521" i="547"/>
  <c r="O521" i="547" s="1" a="1"/>
  <c r="O521" i="547" s="1"/>
  <c r="G520" i="547"/>
  <c r="S528" i="547"/>
  <c r="S524" i="547" a="1"/>
  <c r="S524" i="547" s="1"/>
  <c r="S527" i="547"/>
  <c r="S529" i="547"/>
  <c r="S525" i="547"/>
  <c r="M524" i="547" a="1"/>
  <c r="M524" i="547" s="1"/>
  <c r="G200" i="546"/>
  <c r="G186" i="546"/>
  <c r="G202" i="546"/>
  <c r="G211" i="546"/>
  <c r="G222" i="546"/>
  <c r="G201" i="546"/>
  <c r="S530" i="547" l="1"/>
  <c r="K520" i="547"/>
  <c r="O520" i="547" s="1"/>
  <c r="K519" i="547"/>
  <c r="D534" i="546"/>
  <c r="D535" i="546"/>
  <c r="D533" i="546"/>
  <c r="G317" i="546"/>
  <c r="G283" i="546"/>
  <c r="G323" i="546"/>
  <c r="G306" i="546"/>
  <c r="G178" i="546"/>
  <c r="G307" i="546"/>
  <c r="G212" i="546"/>
  <c r="I150" i="546"/>
  <c r="M145" i="546"/>
  <c r="M144" i="546"/>
  <c r="J146" i="546" a="1"/>
  <c r="J146" i="546" s="1"/>
  <c r="J145" i="546" a="1"/>
  <c r="J145" i="546" s="1"/>
  <c r="J144" i="546" a="1"/>
  <c r="J144" i="546" s="1"/>
  <c r="M116" i="546"/>
  <c r="J116" i="546" a="1"/>
  <c r="J116" i="546" s="1"/>
  <c r="J115" i="546" a="1"/>
  <c r="J115" i="546" s="1"/>
  <c r="J114" i="546" a="1"/>
  <c r="J114" i="546" s="1"/>
  <c r="J113" i="546" a="1"/>
  <c r="J113" i="546" s="1"/>
  <c r="J112" i="546" a="1"/>
  <c r="J112" i="546" s="1"/>
  <c r="M30" i="546"/>
  <c r="J51" i="546" a="1"/>
  <c r="J51" i="546" s="1"/>
  <c r="J30" i="546" a="1"/>
  <c r="J30" i="546" s="1"/>
  <c r="G30" i="546"/>
  <c r="I112" i="546"/>
  <c r="I15" i="546"/>
  <c r="I29" i="546"/>
  <c r="I136" i="546"/>
  <c r="I41" i="546"/>
  <c r="I146" i="546"/>
  <c r="H488" i="543"/>
  <c r="H488" i="542"/>
  <c r="H488" i="541"/>
  <c r="H488" i="544"/>
  <c r="H488" i="545"/>
  <c r="H488" i="434"/>
  <c r="H488" i="508"/>
  <c r="H488" i="505"/>
  <c r="H488" i="489"/>
  <c r="H488" i="546"/>
  <c r="K146" i="543" a="1"/>
  <c r="K146" i="543" s="1"/>
  <c r="K146" i="542" a="1"/>
  <c r="K146" i="542" s="1"/>
  <c r="K146" i="541" a="1"/>
  <c r="K146" i="541" s="1"/>
  <c r="K146" i="544" a="1"/>
  <c r="K146" i="544" s="1"/>
  <c r="K146" i="545" a="1"/>
  <c r="K146" i="545" s="1"/>
  <c r="K146" i="434" a="1"/>
  <c r="K146" i="434" s="1"/>
  <c r="K146" i="508" a="1"/>
  <c r="K146" i="508" s="1"/>
  <c r="K146" i="505" a="1"/>
  <c r="K146" i="505" s="1"/>
  <c r="K146" i="489" a="1"/>
  <c r="K146" i="489" s="1"/>
  <c r="K146" i="546" a="1"/>
  <c r="K146" i="546" s="1"/>
  <c r="M146" i="546" s="1"/>
  <c r="H146" i="543"/>
  <c r="H146" i="542"/>
  <c r="H146" i="541"/>
  <c r="H146" i="544"/>
  <c r="H146" i="545"/>
  <c r="H146" i="434"/>
  <c r="H146" i="508"/>
  <c r="H146" i="489"/>
  <c r="H146" i="546"/>
  <c r="G317" i="544"/>
  <c r="G317" i="489"/>
  <c r="H317" i="543"/>
  <c r="H317" i="542"/>
  <c r="H317" i="541"/>
  <c r="H317" i="544"/>
  <c r="H317" i="545"/>
  <c r="H317" i="434"/>
  <c r="H317" i="508"/>
  <c r="H317" i="505"/>
  <c r="H317" i="489"/>
  <c r="H317" i="546"/>
  <c r="I144" i="546"/>
  <c r="I116" i="546"/>
  <c r="G218" i="546" l="1"/>
  <c r="G7" i="546"/>
  <c r="G29" i="546"/>
  <c r="G136" i="546"/>
  <c r="G51" i="546"/>
  <c r="G15" i="546"/>
  <c r="G116" i="546"/>
  <c r="G41" i="546"/>
  <c r="G150" i="546"/>
  <c r="G151" i="546"/>
  <c r="P536" i="546"/>
  <c r="O536" i="546"/>
  <c r="N536" i="546"/>
  <c r="M536" i="546"/>
  <c r="L536" i="546"/>
  <c r="K536" i="546"/>
  <c r="I536" i="546"/>
  <c r="H536" i="546"/>
  <c r="G536" i="546"/>
  <c r="F536" i="546"/>
  <c r="E536" i="546"/>
  <c r="D536" i="546"/>
  <c r="C535" i="546"/>
  <c r="J535" i="546" s="1"/>
  <c r="Q535" i="546" s="1"/>
  <c r="C534" i="546"/>
  <c r="J534" i="546" s="1"/>
  <c r="Q534" i="546" s="1"/>
  <c r="C533" i="546"/>
  <c r="J533" i="546" s="1"/>
  <c r="G517" i="546"/>
  <c r="N517" i="546" s="1"/>
  <c r="X515" i="546"/>
  <c r="X514" i="546"/>
  <c r="X513" i="546"/>
  <c r="G513" i="546"/>
  <c r="C513" i="546"/>
  <c r="X512" i="546"/>
  <c r="I512" i="546"/>
  <c r="E512" i="546"/>
  <c r="K512" i="546" s="1"/>
  <c r="M512" i="546" s="1"/>
  <c r="X511" i="546"/>
  <c r="I511" i="546"/>
  <c r="E511" i="546"/>
  <c r="K511" i="546" s="1"/>
  <c r="M511" i="546" s="1"/>
  <c r="I510" i="546"/>
  <c r="E510" i="546"/>
  <c r="K510" i="546" s="1"/>
  <c r="M510" i="546" s="1"/>
  <c r="I509" i="546"/>
  <c r="I513" i="546" s="1"/>
  <c r="E509" i="546"/>
  <c r="K509" i="546" s="1"/>
  <c r="AA506" i="546"/>
  <c r="Z506" i="546"/>
  <c r="Y506" i="546"/>
  <c r="X506" i="546"/>
  <c r="U506" i="546"/>
  <c r="T506" i="546"/>
  <c r="S506" i="546"/>
  <c r="R506" i="546"/>
  <c r="Q506" i="546"/>
  <c r="P506" i="546"/>
  <c r="O506" i="546"/>
  <c r="I506" i="546"/>
  <c r="G506" i="546"/>
  <c r="J506" i="546" s="1" a="1"/>
  <c r="J506" i="546" s="1"/>
  <c r="H505" i="546"/>
  <c r="H504" i="546"/>
  <c r="H503" i="546"/>
  <c r="D502" i="546"/>
  <c r="H502" i="546" s="1"/>
  <c r="V501" i="546"/>
  <c r="W501" i="546" s="1"/>
  <c r="N501" i="546"/>
  <c r="K501" i="546" a="1"/>
  <c r="K501" i="546" s="1"/>
  <c r="M501" i="546" s="1"/>
  <c r="J501" i="546" a="1"/>
  <c r="J501" i="546" s="1"/>
  <c r="H501" i="546"/>
  <c r="H500" i="546"/>
  <c r="H499" i="546"/>
  <c r="V498" i="546"/>
  <c r="W498" i="546" s="1"/>
  <c r="N498" i="546"/>
  <c r="K498" i="546" a="1"/>
  <c r="K498" i="546" s="1"/>
  <c r="M498" i="546" s="1"/>
  <c r="J498" i="546" a="1"/>
  <c r="J498" i="546" s="1"/>
  <c r="H498" i="546"/>
  <c r="V497" i="546"/>
  <c r="W497" i="546" s="1"/>
  <c r="N497" i="546"/>
  <c r="K497" i="546"/>
  <c r="M497" i="546" s="1"/>
  <c r="K497" i="546" a="1"/>
  <c r="J497" i="546"/>
  <c r="J497" i="546" a="1"/>
  <c r="H497" i="546"/>
  <c r="H496" i="546"/>
  <c r="H495" i="546"/>
  <c r="V494" i="546"/>
  <c r="W494" i="546" s="1"/>
  <c r="N494" i="546"/>
  <c r="K494" i="546" a="1"/>
  <c r="K494" i="546" s="1"/>
  <c r="M494" i="546" s="1"/>
  <c r="J494" i="546" a="1"/>
  <c r="J494" i="546" s="1"/>
  <c r="H494" i="546"/>
  <c r="V493" i="546"/>
  <c r="W493" i="546" s="1"/>
  <c r="N493" i="546"/>
  <c r="K493" i="546" a="1"/>
  <c r="K493" i="546" s="1"/>
  <c r="M493" i="546" s="1"/>
  <c r="J493" i="546" a="1"/>
  <c r="J493" i="546" s="1"/>
  <c r="H493" i="546"/>
  <c r="V492" i="546"/>
  <c r="W492" i="546" s="1"/>
  <c r="N492" i="546"/>
  <c r="K492" i="546" a="1"/>
  <c r="K492" i="546" s="1"/>
  <c r="M492" i="546" s="1"/>
  <c r="J492" i="546" a="1"/>
  <c r="J492" i="546" s="1"/>
  <c r="H492" i="546"/>
  <c r="V491" i="546"/>
  <c r="W491" i="546" s="1"/>
  <c r="N491" i="546"/>
  <c r="N506" i="546" s="1"/>
  <c r="K491" i="546"/>
  <c r="K491" i="546" a="1"/>
  <c r="J491" i="546" a="1"/>
  <c r="J491" i="546" s="1"/>
  <c r="H491" i="546"/>
  <c r="H506" i="546" s="1"/>
  <c r="AA490" i="546"/>
  <c r="Z490" i="546"/>
  <c r="Y490" i="546"/>
  <c r="X490" i="546"/>
  <c r="U490" i="546"/>
  <c r="T490" i="546"/>
  <c r="S490" i="546"/>
  <c r="Q490" i="546"/>
  <c r="P490" i="546"/>
  <c r="O490" i="546"/>
  <c r="R513" i="546" s="1"/>
  <c r="I490" i="546"/>
  <c r="G490" i="546"/>
  <c r="J490" i="546" s="1" a="1"/>
  <c r="J490" i="546" s="1"/>
  <c r="V489" i="546"/>
  <c r="W489" i="546" s="1"/>
  <c r="N489" i="546"/>
  <c r="K489" i="546" a="1"/>
  <c r="K489" i="546" s="1"/>
  <c r="M489" i="546" s="1"/>
  <c r="J489" i="546" a="1"/>
  <c r="J489" i="546" s="1"/>
  <c r="H489" i="546"/>
  <c r="H487" i="546"/>
  <c r="H486" i="546"/>
  <c r="H485" i="546"/>
  <c r="V484" i="546"/>
  <c r="W484" i="546" s="1"/>
  <c r="N484" i="546"/>
  <c r="K484" i="546" a="1"/>
  <c r="K484" i="546" s="1"/>
  <c r="M484" i="546" s="1"/>
  <c r="J484" i="546" a="1"/>
  <c r="J484" i="546" s="1"/>
  <c r="H484" i="546"/>
  <c r="V483" i="546"/>
  <c r="W483" i="546" s="1"/>
  <c r="N483" i="546"/>
  <c r="K483" i="546" a="1"/>
  <c r="K483" i="546" s="1"/>
  <c r="M483" i="546" s="1"/>
  <c r="J483" i="546" a="1"/>
  <c r="J483" i="546" s="1"/>
  <c r="H483" i="546"/>
  <c r="V482" i="546"/>
  <c r="W482" i="546" s="1"/>
  <c r="N482" i="546"/>
  <c r="K482" i="546" a="1"/>
  <c r="K482" i="546" s="1"/>
  <c r="M482" i="546" s="1"/>
  <c r="J482" i="546" a="1"/>
  <c r="J482" i="546" s="1"/>
  <c r="H482" i="546"/>
  <c r="V481" i="546"/>
  <c r="W481" i="546" s="1"/>
  <c r="N481" i="546"/>
  <c r="K481" i="546"/>
  <c r="M481" i="546" s="1"/>
  <c r="K481" i="546" a="1"/>
  <c r="J481" i="546"/>
  <c r="J481" i="546" a="1"/>
  <c r="H481" i="546"/>
  <c r="V480" i="546"/>
  <c r="W480" i="546" s="1"/>
  <c r="N480" i="546"/>
  <c r="K480" i="546" a="1"/>
  <c r="K480" i="546" s="1"/>
  <c r="J480" i="546" a="1"/>
  <c r="J480" i="546" s="1"/>
  <c r="H480" i="546"/>
  <c r="H490" i="546" s="1"/>
  <c r="AA479" i="546"/>
  <c r="Z479" i="546"/>
  <c r="Y479" i="546"/>
  <c r="X479" i="546"/>
  <c r="U479" i="546"/>
  <c r="T479" i="546"/>
  <c r="S479" i="546"/>
  <c r="Q479" i="546"/>
  <c r="P479" i="546"/>
  <c r="O479" i="546"/>
  <c r="I479" i="546"/>
  <c r="G479" i="546"/>
  <c r="J479" i="546" s="1" a="1"/>
  <c r="J479" i="546" s="1"/>
  <c r="V478" i="546"/>
  <c r="W478" i="546" s="1"/>
  <c r="N478" i="546"/>
  <c r="K478" i="546" a="1"/>
  <c r="K478" i="546" s="1"/>
  <c r="M478" i="546" s="1"/>
  <c r="J478" i="546" a="1"/>
  <c r="J478" i="546" s="1"/>
  <c r="H478" i="546"/>
  <c r="V477" i="546"/>
  <c r="W477" i="546" s="1"/>
  <c r="N477" i="546"/>
  <c r="K477" i="546" a="1"/>
  <c r="K477" i="546" s="1"/>
  <c r="M477" i="546" s="1"/>
  <c r="J477" i="546" a="1"/>
  <c r="J477" i="546" s="1"/>
  <c r="H477" i="546"/>
  <c r="V476" i="546"/>
  <c r="W476" i="546" s="1"/>
  <c r="N476" i="546"/>
  <c r="K476" i="546" a="1"/>
  <c r="K476" i="546" s="1"/>
  <c r="M476" i="546" s="1"/>
  <c r="J476" i="546" a="1"/>
  <c r="J476" i="546" s="1"/>
  <c r="H476" i="546"/>
  <c r="V475" i="546"/>
  <c r="W475" i="546" s="1"/>
  <c r="N475" i="546"/>
  <c r="K475" i="546" a="1"/>
  <c r="K475" i="546" s="1"/>
  <c r="M475" i="546" s="1"/>
  <c r="J475" i="546" a="1"/>
  <c r="J475" i="546" s="1"/>
  <c r="H475" i="546"/>
  <c r="V474" i="546"/>
  <c r="W474" i="546" s="1"/>
  <c r="N474" i="546"/>
  <c r="K474" i="546"/>
  <c r="M474" i="546" s="1"/>
  <c r="K474" i="546" a="1"/>
  <c r="J474" i="546"/>
  <c r="J474" i="546" a="1"/>
  <c r="H474" i="546"/>
  <c r="V473" i="546"/>
  <c r="W473" i="546" s="1"/>
  <c r="N473" i="546"/>
  <c r="K473" i="546" a="1"/>
  <c r="K473" i="546" s="1"/>
  <c r="M473" i="546" s="1"/>
  <c r="J473" i="546" a="1"/>
  <c r="J473" i="546" s="1"/>
  <c r="H473" i="546"/>
  <c r="V472" i="546"/>
  <c r="W472" i="546" s="1"/>
  <c r="N472" i="546"/>
  <c r="K472" i="546"/>
  <c r="M472" i="546" s="1"/>
  <c r="K472" i="546" a="1"/>
  <c r="J472" i="546"/>
  <c r="J472" i="546" a="1"/>
  <c r="H472" i="546"/>
  <c r="V471" i="546"/>
  <c r="W471" i="546" s="1"/>
  <c r="N471" i="546"/>
  <c r="K471" i="546" a="1"/>
  <c r="K471" i="546" s="1"/>
  <c r="M471" i="546" s="1"/>
  <c r="J471" i="546" a="1"/>
  <c r="J471" i="546" s="1"/>
  <c r="H471" i="546"/>
  <c r="W470" i="546"/>
  <c r="V470" i="546"/>
  <c r="N470" i="546"/>
  <c r="K470" i="546" a="1"/>
  <c r="K470" i="546" s="1"/>
  <c r="M470" i="546" s="1"/>
  <c r="J470" i="546" a="1"/>
  <c r="J470" i="546" s="1"/>
  <c r="H470" i="546"/>
  <c r="V469" i="546"/>
  <c r="W469" i="546" s="1"/>
  <c r="N469" i="546"/>
  <c r="K469" i="546" a="1"/>
  <c r="K469" i="546" s="1"/>
  <c r="M469" i="546" s="1"/>
  <c r="J469" i="546" a="1"/>
  <c r="J469" i="546" s="1"/>
  <c r="H469" i="546"/>
  <c r="V468" i="546"/>
  <c r="W468" i="546" s="1"/>
  <c r="N468" i="546"/>
  <c r="K468" i="546" a="1"/>
  <c r="K468" i="546" s="1"/>
  <c r="M468" i="546" s="1"/>
  <c r="J468" i="546" a="1"/>
  <c r="J468" i="546" s="1"/>
  <c r="H468" i="546"/>
  <c r="V467" i="546"/>
  <c r="W467" i="546" s="1"/>
  <c r="N467" i="546"/>
  <c r="K467" i="546" a="1"/>
  <c r="K467" i="546" s="1"/>
  <c r="M467" i="546" s="1"/>
  <c r="J467" i="546" a="1"/>
  <c r="J467" i="546" s="1"/>
  <c r="H467" i="546"/>
  <c r="V466" i="546"/>
  <c r="W466" i="546" s="1"/>
  <c r="N466" i="546"/>
  <c r="K466" i="546"/>
  <c r="M466" i="546" s="1"/>
  <c r="K466" i="546" a="1"/>
  <c r="J466" i="546"/>
  <c r="J466" i="546" a="1"/>
  <c r="H466" i="546"/>
  <c r="V465" i="546"/>
  <c r="W465" i="546" s="1"/>
  <c r="N465" i="546"/>
  <c r="K465" i="546" a="1"/>
  <c r="K465" i="546" s="1"/>
  <c r="M465" i="546" s="1"/>
  <c r="J465" i="546" a="1"/>
  <c r="J465" i="546" s="1"/>
  <c r="H465" i="546"/>
  <c r="V464" i="546"/>
  <c r="V479" i="546" s="1"/>
  <c r="W479" i="546" s="1"/>
  <c r="N464" i="546"/>
  <c r="K464" i="546"/>
  <c r="K464" i="546" a="1"/>
  <c r="J464" i="546"/>
  <c r="J464" i="546" a="1"/>
  <c r="H464" i="546"/>
  <c r="H479" i="546" s="1"/>
  <c r="AA463" i="546"/>
  <c r="Z463" i="546"/>
  <c r="Y463" i="546"/>
  <c r="X463" i="546"/>
  <c r="U463" i="546"/>
  <c r="T463" i="546"/>
  <c r="S463" i="546"/>
  <c r="R463" i="546"/>
  <c r="Q463" i="546"/>
  <c r="P463" i="546"/>
  <c r="O463" i="546"/>
  <c r="I463" i="546"/>
  <c r="G463" i="546"/>
  <c r="J463" i="546" s="1" a="1"/>
  <c r="J463" i="546" s="1"/>
  <c r="V462" i="546"/>
  <c r="W462" i="546" s="1"/>
  <c r="N462" i="546"/>
  <c r="K462" i="546" a="1"/>
  <c r="K462" i="546" s="1"/>
  <c r="M462" i="546" s="1"/>
  <c r="J462" i="546" a="1"/>
  <c r="J462" i="546" s="1"/>
  <c r="H462" i="546"/>
  <c r="V461" i="546"/>
  <c r="W461" i="546" s="1"/>
  <c r="N461" i="546"/>
  <c r="K461" i="546" a="1"/>
  <c r="K461" i="546" s="1"/>
  <c r="M461" i="546" s="1"/>
  <c r="J461" i="546" a="1"/>
  <c r="J461" i="546" s="1"/>
  <c r="H461" i="546"/>
  <c r="V460" i="546"/>
  <c r="W460" i="546" s="1"/>
  <c r="N460" i="546"/>
  <c r="K460" i="546"/>
  <c r="M460" i="546" s="1"/>
  <c r="K460" i="546" a="1"/>
  <c r="J460" i="546"/>
  <c r="J460" i="546" a="1"/>
  <c r="H460" i="546"/>
  <c r="K459" i="546" a="1"/>
  <c r="K459" i="546" s="1"/>
  <c r="M459" i="546" s="1"/>
  <c r="H459" i="546"/>
  <c r="K458" i="546"/>
  <c r="M458" i="546" s="1"/>
  <c r="K458" i="546" a="1"/>
  <c r="H458" i="546"/>
  <c r="K457" i="546" a="1"/>
  <c r="K457" i="546" s="1"/>
  <c r="M457" i="546" s="1"/>
  <c r="H457" i="546"/>
  <c r="V456" i="546"/>
  <c r="W456" i="546" s="1"/>
  <c r="N456" i="546"/>
  <c r="K456" i="546" a="1"/>
  <c r="K456" i="546" s="1"/>
  <c r="M456" i="546" s="1"/>
  <c r="J456" i="546" a="1"/>
  <c r="J456" i="546" s="1"/>
  <c r="H456" i="546"/>
  <c r="V455" i="546"/>
  <c r="W455" i="546" s="1"/>
  <c r="N455" i="546"/>
  <c r="K455" i="546" a="1"/>
  <c r="K455" i="546" s="1"/>
  <c r="M455" i="546" s="1"/>
  <c r="J455" i="546" a="1"/>
  <c r="J455" i="546" s="1"/>
  <c r="H455" i="546"/>
  <c r="N454" i="546"/>
  <c r="K454" i="546" a="1"/>
  <c r="K454" i="546" s="1"/>
  <c r="M454" i="546" s="1"/>
  <c r="H454" i="546"/>
  <c r="N453" i="546"/>
  <c r="K453" i="546"/>
  <c r="M453" i="546" s="1"/>
  <c r="K453" i="546" a="1"/>
  <c r="H453" i="546"/>
  <c r="N452" i="546"/>
  <c r="K452" i="546" a="1"/>
  <c r="K452" i="546" s="1"/>
  <c r="M452" i="546" s="1"/>
  <c r="H452" i="546"/>
  <c r="N451" i="546"/>
  <c r="K451" i="546" a="1"/>
  <c r="K451" i="546" s="1"/>
  <c r="M451" i="546" s="1"/>
  <c r="H451" i="546"/>
  <c r="N450" i="546"/>
  <c r="K450" i="546" a="1"/>
  <c r="K450" i="546" s="1"/>
  <c r="M450" i="546" s="1"/>
  <c r="H450" i="546"/>
  <c r="N449" i="546"/>
  <c r="K449" i="546" a="1"/>
  <c r="K449" i="546" s="1"/>
  <c r="M449" i="546" s="1"/>
  <c r="H449" i="546"/>
  <c r="V448" i="546"/>
  <c r="W448" i="546" s="1"/>
  <c r="N448" i="546"/>
  <c r="K448" i="546" a="1"/>
  <c r="K448" i="546" s="1"/>
  <c r="M448" i="546" s="1"/>
  <c r="J448" i="546" a="1"/>
  <c r="J448" i="546" s="1"/>
  <c r="H448" i="546"/>
  <c r="V447" i="546"/>
  <c r="W447" i="546" s="1"/>
  <c r="N447" i="546"/>
  <c r="K447" i="546"/>
  <c r="M447" i="546" s="1"/>
  <c r="K447" i="546" a="1"/>
  <c r="J447" i="546"/>
  <c r="J447" i="546" a="1"/>
  <c r="H447" i="546"/>
  <c r="V446" i="546"/>
  <c r="W446" i="546" s="1"/>
  <c r="N446" i="546"/>
  <c r="K446" i="546" a="1"/>
  <c r="K446" i="546" s="1"/>
  <c r="M446" i="546" s="1"/>
  <c r="J446" i="546" a="1"/>
  <c r="J446" i="546" s="1"/>
  <c r="H446" i="546"/>
  <c r="V445" i="546"/>
  <c r="W445" i="546" s="1"/>
  <c r="N445" i="546"/>
  <c r="K445" i="546"/>
  <c r="M445" i="546" s="1"/>
  <c r="K445" i="546" a="1"/>
  <c r="J445" i="546"/>
  <c r="J445" i="546" a="1"/>
  <c r="H445" i="546"/>
  <c r="V444" i="546"/>
  <c r="W444" i="546" s="1"/>
  <c r="N444" i="546"/>
  <c r="K444" i="546" a="1"/>
  <c r="K444" i="546" s="1"/>
  <c r="M444" i="546" s="1"/>
  <c r="J444" i="546" a="1"/>
  <c r="J444" i="546" s="1"/>
  <c r="H444" i="546"/>
  <c r="V443" i="546"/>
  <c r="W443" i="546" s="1"/>
  <c r="N443" i="546"/>
  <c r="K443" i="546" a="1"/>
  <c r="K443" i="546" s="1"/>
  <c r="M443" i="546" s="1"/>
  <c r="J443" i="546" a="1"/>
  <c r="J443" i="546" s="1"/>
  <c r="H443" i="546"/>
  <c r="V442" i="546"/>
  <c r="W442" i="546" s="1"/>
  <c r="N442" i="546"/>
  <c r="K442" i="546" a="1"/>
  <c r="K442" i="546" s="1"/>
  <c r="M442" i="546" s="1"/>
  <c r="J442" i="546" a="1"/>
  <c r="J442" i="546" s="1"/>
  <c r="H442" i="546"/>
  <c r="V441" i="546"/>
  <c r="W441" i="546" s="1"/>
  <c r="N441" i="546"/>
  <c r="K441" i="546"/>
  <c r="M441" i="546" s="1"/>
  <c r="K441" i="546" a="1"/>
  <c r="J441" i="546"/>
  <c r="J441" i="546" a="1"/>
  <c r="H441" i="546"/>
  <c r="V440" i="546"/>
  <c r="W440" i="546" s="1"/>
  <c r="N440" i="546"/>
  <c r="K440" i="546" a="1"/>
  <c r="K440" i="546" s="1"/>
  <c r="M440" i="546" s="1"/>
  <c r="J440" i="546" a="1"/>
  <c r="J440" i="546" s="1"/>
  <c r="H440" i="546"/>
  <c r="W439" i="546"/>
  <c r="V439" i="546"/>
  <c r="N439" i="546"/>
  <c r="K439" i="546" a="1"/>
  <c r="K439" i="546" s="1"/>
  <c r="M439" i="546" s="1"/>
  <c r="J439" i="546" a="1"/>
  <c r="J439" i="546" s="1"/>
  <c r="H439" i="546"/>
  <c r="V438" i="546"/>
  <c r="W438" i="546" s="1"/>
  <c r="N438" i="546"/>
  <c r="K438" i="546" a="1"/>
  <c r="K438" i="546" s="1"/>
  <c r="M438" i="546" s="1"/>
  <c r="J438" i="546" a="1"/>
  <c r="J438" i="546" s="1"/>
  <c r="H438" i="546"/>
  <c r="V437" i="546"/>
  <c r="W437" i="546" s="1"/>
  <c r="N437" i="546"/>
  <c r="K437" i="546"/>
  <c r="M437" i="546" s="1"/>
  <c r="K437" i="546" a="1"/>
  <c r="J437" i="546"/>
  <c r="J437" i="546" a="1"/>
  <c r="H437" i="546"/>
  <c r="N436" i="546"/>
  <c r="K436" i="546" a="1"/>
  <c r="K436" i="546" s="1"/>
  <c r="M436" i="546" s="1"/>
  <c r="H436" i="546"/>
  <c r="V435" i="546"/>
  <c r="W435" i="546" s="1"/>
  <c r="N435" i="546"/>
  <c r="K435" i="546"/>
  <c r="M435" i="546" s="1"/>
  <c r="K435" i="546" a="1"/>
  <c r="J435" i="546"/>
  <c r="J435" i="546" a="1"/>
  <c r="H435" i="546"/>
  <c r="V434" i="546"/>
  <c r="W434" i="546" s="1"/>
  <c r="N434" i="546"/>
  <c r="K434" i="546" a="1"/>
  <c r="K434" i="546" s="1"/>
  <c r="M434" i="546" s="1"/>
  <c r="J434" i="546" a="1"/>
  <c r="J434" i="546" s="1"/>
  <c r="H434" i="546"/>
  <c r="V433" i="546"/>
  <c r="W433" i="546" s="1"/>
  <c r="N433" i="546"/>
  <c r="K433" i="546"/>
  <c r="M433" i="546" s="1"/>
  <c r="K433" i="546" a="1"/>
  <c r="J433" i="546"/>
  <c r="J433" i="546" a="1"/>
  <c r="H433" i="546"/>
  <c r="V432" i="546"/>
  <c r="W432" i="546" s="1"/>
  <c r="N432" i="546"/>
  <c r="K432" i="546" a="1"/>
  <c r="K432" i="546" s="1"/>
  <c r="M432" i="546" s="1"/>
  <c r="J432" i="546" a="1"/>
  <c r="J432" i="546" s="1"/>
  <c r="H432" i="546"/>
  <c r="V431" i="546"/>
  <c r="W431" i="546" s="1"/>
  <c r="N431" i="546"/>
  <c r="K431" i="546" a="1"/>
  <c r="K431" i="546" s="1"/>
  <c r="M431" i="546" s="1"/>
  <c r="J431" i="546" a="1"/>
  <c r="J431" i="546" s="1"/>
  <c r="H431" i="546"/>
  <c r="V430" i="546"/>
  <c r="W430" i="546" s="1"/>
  <c r="N430" i="546"/>
  <c r="K430" i="546" a="1"/>
  <c r="K430" i="546" s="1"/>
  <c r="M430" i="546" s="1"/>
  <c r="J430" i="546" a="1"/>
  <c r="J430" i="546" s="1"/>
  <c r="H430" i="546"/>
  <c r="V429" i="546"/>
  <c r="V463" i="546" s="1"/>
  <c r="W463" i="546" s="1"/>
  <c r="N429" i="546"/>
  <c r="N463" i="546" s="1"/>
  <c r="K429" i="546" a="1"/>
  <c r="K429" i="546" s="1"/>
  <c r="K463" i="546" s="1"/>
  <c r="J429" i="546" a="1"/>
  <c r="J429" i="546" s="1"/>
  <c r="H429" i="546"/>
  <c r="H463" i="546" s="1"/>
  <c r="AA428" i="546"/>
  <c r="Z428" i="546"/>
  <c r="Y428" i="546"/>
  <c r="X428" i="546"/>
  <c r="U428" i="546"/>
  <c r="T428" i="546"/>
  <c r="S428" i="546"/>
  <c r="R428" i="546"/>
  <c r="Q428" i="546"/>
  <c r="P428" i="546"/>
  <c r="O428" i="546"/>
  <c r="R510" i="546" s="1"/>
  <c r="I428" i="546"/>
  <c r="G428" i="546"/>
  <c r="J428" i="546" s="1" a="1"/>
  <c r="J428" i="546" s="1"/>
  <c r="K427" i="546" a="1"/>
  <c r="K427" i="546" s="1"/>
  <c r="M427" i="546" s="1"/>
  <c r="H427" i="546"/>
  <c r="K426" i="546"/>
  <c r="M426" i="546" s="1"/>
  <c r="K426" i="546" a="1"/>
  <c r="H426" i="546"/>
  <c r="K425" i="546" a="1"/>
  <c r="K425" i="546" s="1"/>
  <c r="M425" i="546" s="1"/>
  <c r="H425" i="546"/>
  <c r="K424" i="546"/>
  <c r="M424" i="546" s="1"/>
  <c r="K424" i="546" a="1"/>
  <c r="H424" i="546"/>
  <c r="K423" i="546" a="1"/>
  <c r="K423" i="546" s="1"/>
  <c r="M423" i="546" s="1"/>
  <c r="H423" i="546"/>
  <c r="K422" i="546" a="1"/>
  <c r="K422" i="546" s="1"/>
  <c r="M422" i="546" s="1"/>
  <c r="H422" i="546"/>
  <c r="K421" i="546" a="1"/>
  <c r="K421" i="546" s="1"/>
  <c r="M421" i="546" s="1"/>
  <c r="H421" i="546"/>
  <c r="K420" i="546" a="1"/>
  <c r="K420" i="546" s="1"/>
  <c r="M420" i="546" s="1"/>
  <c r="H420" i="546"/>
  <c r="K419" i="546" a="1"/>
  <c r="K419" i="546" s="1"/>
  <c r="M419" i="546" s="1"/>
  <c r="H419" i="546"/>
  <c r="K418" i="546" a="1"/>
  <c r="K418" i="546" s="1"/>
  <c r="M418" i="546" s="1"/>
  <c r="H418" i="546"/>
  <c r="W417" i="546"/>
  <c r="V417" i="546"/>
  <c r="N417" i="546"/>
  <c r="K417" i="546" a="1"/>
  <c r="K417" i="546" s="1"/>
  <c r="M417" i="546" s="1"/>
  <c r="J417" i="546" a="1"/>
  <c r="J417" i="546" s="1"/>
  <c r="H417" i="546"/>
  <c r="V416" i="546"/>
  <c r="W416" i="546" s="1"/>
  <c r="N416" i="546"/>
  <c r="K416" i="546" a="1"/>
  <c r="K416" i="546" s="1"/>
  <c r="M416" i="546" s="1"/>
  <c r="J416" i="546" a="1"/>
  <c r="J416" i="546" s="1"/>
  <c r="H416" i="546"/>
  <c r="V415" i="546"/>
  <c r="W415" i="546" s="1"/>
  <c r="N415" i="546"/>
  <c r="K415" i="546" a="1"/>
  <c r="K415" i="546" s="1"/>
  <c r="M415" i="546" s="1"/>
  <c r="J415" i="546" a="1"/>
  <c r="J415" i="546" s="1"/>
  <c r="H415" i="546"/>
  <c r="V414" i="546"/>
  <c r="W414" i="546" s="1"/>
  <c r="N414" i="546"/>
  <c r="K414" i="546" a="1"/>
  <c r="K414" i="546" s="1"/>
  <c r="M414" i="546" s="1"/>
  <c r="J414" i="546" a="1"/>
  <c r="J414" i="546" s="1"/>
  <c r="H414" i="546"/>
  <c r="H413" i="546"/>
  <c r="V412" i="546"/>
  <c r="W412" i="546" s="1"/>
  <c r="N412" i="546"/>
  <c r="K412" i="546" a="1"/>
  <c r="K412" i="546" s="1"/>
  <c r="M412" i="546" s="1"/>
  <c r="J412" i="546" a="1"/>
  <c r="J412" i="546" s="1"/>
  <c r="H412" i="546"/>
  <c r="V411" i="546"/>
  <c r="W411" i="546" s="1"/>
  <c r="N411" i="546"/>
  <c r="K411" i="546" a="1"/>
  <c r="K411" i="546" s="1"/>
  <c r="M411" i="546" s="1"/>
  <c r="J411" i="546" a="1"/>
  <c r="J411" i="546" s="1"/>
  <c r="H411" i="546"/>
  <c r="H410" i="546"/>
  <c r="K409" i="546" a="1"/>
  <c r="K409" i="546" s="1"/>
  <c r="H409" i="546"/>
  <c r="V408" i="546"/>
  <c r="W408" i="546" s="1"/>
  <c r="N408" i="546"/>
  <c r="K408" i="546" a="1"/>
  <c r="K408" i="546" s="1"/>
  <c r="M408" i="546" s="1"/>
  <c r="J408" i="546" a="1"/>
  <c r="J408" i="546" s="1"/>
  <c r="H408" i="546"/>
  <c r="V407" i="546"/>
  <c r="W407" i="546" s="1"/>
  <c r="N407" i="546"/>
  <c r="K407" i="546" a="1"/>
  <c r="K407" i="546" s="1"/>
  <c r="M407" i="546" s="1"/>
  <c r="J407" i="546" a="1"/>
  <c r="J407" i="546" s="1"/>
  <c r="H407" i="546"/>
  <c r="V406" i="546"/>
  <c r="W406" i="546" s="1"/>
  <c r="N406" i="546"/>
  <c r="K406" i="546" a="1"/>
  <c r="K406" i="546" s="1"/>
  <c r="M406" i="546" s="1"/>
  <c r="J406" i="546" a="1"/>
  <c r="J406" i="546" s="1"/>
  <c r="H406" i="546"/>
  <c r="V405" i="546"/>
  <c r="W405" i="546" s="1"/>
  <c r="N405" i="546"/>
  <c r="K405" i="546" a="1"/>
  <c r="K405" i="546" s="1"/>
  <c r="M405" i="546" s="1"/>
  <c r="J405" i="546" a="1"/>
  <c r="J405" i="546" s="1"/>
  <c r="H405" i="546"/>
  <c r="V404" i="546"/>
  <c r="W404" i="546" s="1"/>
  <c r="N404" i="546"/>
  <c r="K404" i="546" a="1"/>
  <c r="K404" i="546" s="1"/>
  <c r="M404" i="546" s="1"/>
  <c r="J404" i="546" a="1"/>
  <c r="J404" i="546" s="1"/>
  <c r="H404" i="546"/>
  <c r="V403" i="546"/>
  <c r="W403" i="546" s="1"/>
  <c r="N403" i="546"/>
  <c r="K403" i="546" a="1"/>
  <c r="K403" i="546" s="1"/>
  <c r="M403" i="546" s="1"/>
  <c r="J403" i="546" a="1"/>
  <c r="J403" i="546" s="1"/>
  <c r="H403" i="546"/>
  <c r="V402" i="546"/>
  <c r="W402" i="546" s="1"/>
  <c r="N402" i="546"/>
  <c r="K402" i="546" a="1"/>
  <c r="K402" i="546" s="1"/>
  <c r="M402" i="546" s="1"/>
  <c r="J402" i="546" a="1"/>
  <c r="J402" i="546" s="1"/>
  <c r="H402" i="546"/>
  <c r="V401" i="546"/>
  <c r="W401" i="546" s="1"/>
  <c r="N401" i="546"/>
  <c r="K401" i="546" a="1"/>
  <c r="K401" i="546" s="1"/>
  <c r="M401" i="546" s="1"/>
  <c r="J401" i="546" a="1"/>
  <c r="J401" i="546" s="1"/>
  <c r="H401" i="546"/>
  <c r="V400" i="546"/>
  <c r="W400" i="546" s="1"/>
  <c r="N400" i="546"/>
  <c r="K400" i="546" a="1"/>
  <c r="K400" i="546" s="1"/>
  <c r="M400" i="546" s="1"/>
  <c r="J400" i="546" a="1"/>
  <c r="J400" i="546" s="1"/>
  <c r="H400" i="546"/>
  <c r="V399" i="546"/>
  <c r="W399" i="546" s="1"/>
  <c r="N399" i="546"/>
  <c r="K399" i="546" a="1"/>
  <c r="K399" i="546" s="1"/>
  <c r="M399" i="546" s="1"/>
  <c r="J399" i="546" a="1"/>
  <c r="J399" i="546" s="1"/>
  <c r="H399" i="546"/>
  <c r="K398" i="546"/>
  <c r="M398" i="546" s="1"/>
  <c r="K398" i="546" a="1"/>
  <c r="H398" i="546"/>
  <c r="K397" i="546" a="1"/>
  <c r="K397" i="546" s="1"/>
  <c r="M397" i="546" s="1"/>
  <c r="H397" i="546"/>
  <c r="K396" i="546"/>
  <c r="M396" i="546" s="1"/>
  <c r="K396" i="546" a="1"/>
  <c r="H396" i="546"/>
  <c r="K395" i="546" a="1"/>
  <c r="K395" i="546" s="1"/>
  <c r="M395" i="546" s="1"/>
  <c r="H395" i="546"/>
  <c r="N394" i="546"/>
  <c r="K394" i="546" a="1"/>
  <c r="K394" i="546" s="1"/>
  <c r="M394" i="546" s="1"/>
  <c r="H394" i="546"/>
  <c r="N393" i="546"/>
  <c r="K393" i="546" a="1"/>
  <c r="K393" i="546" s="1"/>
  <c r="M393" i="546" s="1"/>
  <c r="H393" i="546"/>
  <c r="N392" i="546"/>
  <c r="K392" i="546" a="1"/>
  <c r="K392" i="546" s="1"/>
  <c r="M392" i="546" s="1"/>
  <c r="H392" i="546"/>
  <c r="N391" i="546"/>
  <c r="K391" i="546"/>
  <c r="M391" i="546" s="1"/>
  <c r="K391" i="546" a="1"/>
  <c r="H391" i="546"/>
  <c r="V390" i="546"/>
  <c r="W390" i="546" s="1"/>
  <c r="N390" i="546"/>
  <c r="K390" i="546" a="1"/>
  <c r="K390" i="546" s="1"/>
  <c r="M390" i="546" s="1"/>
  <c r="J390" i="546" a="1"/>
  <c r="J390" i="546" s="1"/>
  <c r="H390" i="546"/>
  <c r="V389" i="546"/>
  <c r="W389" i="546" s="1"/>
  <c r="N389" i="546"/>
  <c r="K389" i="546"/>
  <c r="M389" i="546" s="1"/>
  <c r="K389" i="546" a="1"/>
  <c r="J389" i="546"/>
  <c r="J389" i="546" a="1"/>
  <c r="H389" i="546"/>
  <c r="V388" i="546"/>
  <c r="W388" i="546" s="1"/>
  <c r="N388" i="546"/>
  <c r="K388" i="546" a="1"/>
  <c r="K388" i="546" s="1"/>
  <c r="M388" i="546" s="1"/>
  <c r="J388" i="546" a="1"/>
  <c r="J388" i="546" s="1"/>
  <c r="H388" i="546"/>
  <c r="V387" i="546"/>
  <c r="W387" i="546" s="1"/>
  <c r="N387" i="546"/>
  <c r="K387" i="546"/>
  <c r="M387" i="546" s="1"/>
  <c r="K387" i="546" a="1"/>
  <c r="J387" i="546"/>
  <c r="J387" i="546" a="1"/>
  <c r="H387" i="546"/>
  <c r="V386" i="546"/>
  <c r="W386" i="546" s="1"/>
  <c r="N386" i="546"/>
  <c r="K386" i="546" a="1"/>
  <c r="K386" i="546" s="1"/>
  <c r="M386" i="546" s="1"/>
  <c r="J386" i="546" a="1"/>
  <c r="J386" i="546" s="1"/>
  <c r="H386" i="546"/>
  <c r="V385" i="546"/>
  <c r="W385" i="546" s="1"/>
  <c r="N385" i="546"/>
  <c r="K385" i="546"/>
  <c r="M385" i="546" s="1"/>
  <c r="K385" i="546" a="1"/>
  <c r="J385" i="546"/>
  <c r="J385" i="546" a="1"/>
  <c r="H385" i="546"/>
  <c r="V384" i="546"/>
  <c r="W384" i="546" s="1"/>
  <c r="N384" i="546"/>
  <c r="K384" i="546" a="1"/>
  <c r="K384" i="546" s="1"/>
  <c r="M384" i="546" s="1"/>
  <c r="J384" i="546" a="1"/>
  <c r="J384" i="546" s="1"/>
  <c r="H384" i="546"/>
  <c r="V383" i="546"/>
  <c r="W383" i="546" s="1"/>
  <c r="N383" i="546"/>
  <c r="K383" i="546"/>
  <c r="M383" i="546" s="1"/>
  <c r="K383" i="546" a="1"/>
  <c r="J383" i="546"/>
  <c r="J383" i="546" a="1"/>
  <c r="H383" i="546"/>
  <c r="V382" i="546"/>
  <c r="W382" i="546" s="1"/>
  <c r="N382" i="546"/>
  <c r="K382" i="546" a="1"/>
  <c r="K382" i="546" s="1"/>
  <c r="M382" i="546" s="1"/>
  <c r="J382" i="546" a="1"/>
  <c r="J382" i="546" s="1"/>
  <c r="H382" i="546"/>
  <c r="V381" i="546"/>
  <c r="W381" i="546" s="1"/>
  <c r="N381" i="546"/>
  <c r="K381" i="546"/>
  <c r="M381" i="546" s="1"/>
  <c r="K381" i="546" a="1"/>
  <c r="J381" i="546"/>
  <c r="J381" i="546" a="1"/>
  <c r="H381" i="546"/>
  <c r="V380" i="546"/>
  <c r="W380" i="546" s="1"/>
  <c r="N380" i="546"/>
  <c r="K380" i="546" a="1"/>
  <c r="K380" i="546" s="1"/>
  <c r="M380" i="546" s="1"/>
  <c r="J380" i="546" a="1"/>
  <c r="J380" i="546" s="1"/>
  <c r="H380" i="546"/>
  <c r="V379" i="546"/>
  <c r="W379" i="546" s="1"/>
  <c r="N379" i="546"/>
  <c r="K379" i="546"/>
  <c r="M379" i="546" s="1"/>
  <c r="K379" i="546" a="1"/>
  <c r="J379" i="546"/>
  <c r="J379" i="546" a="1"/>
  <c r="H379" i="546"/>
  <c r="K378" i="546" a="1"/>
  <c r="K378" i="546" s="1"/>
  <c r="M378" i="546" s="1"/>
  <c r="H378" i="546"/>
  <c r="K377" i="546" a="1"/>
  <c r="K377" i="546" s="1"/>
  <c r="M377" i="546" s="1"/>
  <c r="H377" i="546"/>
  <c r="K376" i="546" a="1"/>
  <c r="K376" i="546" s="1"/>
  <c r="M376" i="546" s="1"/>
  <c r="H376" i="546"/>
  <c r="W375" i="546"/>
  <c r="V375" i="546"/>
  <c r="N375" i="546"/>
  <c r="K375" i="546" a="1"/>
  <c r="K375" i="546" s="1"/>
  <c r="M375" i="546" s="1"/>
  <c r="J375" i="546" a="1"/>
  <c r="J375" i="546" s="1"/>
  <c r="H375" i="546"/>
  <c r="V374" i="546"/>
  <c r="W374" i="546" s="1"/>
  <c r="N374" i="546"/>
  <c r="K374" i="546" a="1"/>
  <c r="K374" i="546" s="1"/>
  <c r="M374" i="546" s="1"/>
  <c r="J374" i="546" a="1"/>
  <c r="J374" i="546" s="1"/>
  <c r="H374" i="546"/>
  <c r="V373" i="546"/>
  <c r="W373" i="546" s="1"/>
  <c r="N373" i="546"/>
  <c r="K373" i="546" a="1"/>
  <c r="K373" i="546" s="1"/>
  <c r="M373" i="546" s="1"/>
  <c r="J373" i="546" a="1"/>
  <c r="J373" i="546" s="1"/>
  <c r="H373" i="546"/>
  <c r="K372" i="546" a="1"/>
  <c r="K372" i="546" s="1"/>
  <c r="H372" i="546"/>
  <c r="V371" i="546"/>
  <c r="V428" i="546" s="1"/>
  <c r="W428" i="546" s="1"/>
  <c r="N371" i="546"/>
  <c r="K371" i="546"/>
  <c r="K371" i="546" a="1"/>
  <c r="J371" i="546"/>
  <c r="J371" i="546" a="1"/>
  <c r="H371" i="546"/>
  <c r="H428" i="546" s="1"/>
  <c r="AA370" i="546"/>
  <c r="AA507" i="546" s="1"/>
  <c r="Z370" i="546"/>
  <c r="Z507" i="546" s="1"/>
  <c r="Y370" i="546"/>
  <c r="Y507" i="546" s="1"/>
  <c r="X370" i="546"/>
  <c r="X507" i="546" s="1"/>
  <c r="U370" i="546"/>
  <c r="U507" i="546" s="1"/>
  <c r="T370" i="546"/>
  <c r="T507" i="546" s="1"/>
  <c r="S370" i="546"/>
  <c r="S507" i="546" s="1"/>
  <c r="R370" i="546"/>
  <c r="R507" i="546" s="1"/>
  <c r="Q370" i="546"/>
  <c r="Q507" i="546" s="1"/>
  <c r="P370" i="546"/>
  <c r="P507" i="546" s="1"/>
  <c r="O370" i="546"/>
  <c r="I370" i="546"/>
  <c r="I507" i="546" s="1"/>
  <c r="B515" i="546" s="1"/>
  <c r="G370" i="546"/>
  <c r="G507" i="546" s="1"/>
  <c r="V369" i="546"/>
  <c r="W369" i="546" s="1"/>
  <c r="N369" i="546"/>
  <c r="K369" i="546" a="1"/>
  <c r="K369" i="546" s="1"/>
  <c r="M369" i="546" s="1"/>
  <c r="J369" i="546" a="1"/>
  <c r="J369" i="546" s="1"/>
  <c r="H369" i="546"/>
  <c r="V368" i="546"/>
  <c r="W368" i="546" s="1"/>
  <c r="N368" i="546"/>
  <c r="K368" i="546" a="1"/>
  <c r="K368" i="546" s="1"/>
  <c r="M368" i="546" s="1"/>
  <c r="J368" i="546" a="1"/>
  <c r="J368" i="546" s="1"/>
  <c r="H368" i="546"/>
  <c r="K367" i="546"/>
  <c r="M367" i="546" s="1"/>
  <c r="K367" i="546" a="1"/>
  <c r="H367" i="546"/>
  <c r="K366" i="546" a="1"/>
  <c r="K366" i="546" s="1"/>
  <c r="M366" i="546" s="1"/>
  <c r="H366" i="546"/>
  <c r="K365" i="546" a="1"/>
  <c r="K365" i="546" s="1"/>
  <c r="M365" i="546" s="1"/>
  <c r="H365" i="546"/>
  <c r="K364" i="546" a="1"/>
  <c r="K364" i="546" s="1"/>
  <c r="M364" i="546" s="1"/>
  <c r="H364" i="546"/>
  <c r="V363" i="546"/>
  <c r="W363" i="546" s="1"/>
  <c r="N363" i="546"/>
  <c r="K363" i="546"/>
  <c r="M363" i="546" s="1"/>
  <c r="K363" i="546" a="1"/>
  <c r="J363" i="546"/>
  <c r="J363" i="546" a="1"/>
  <c r="H363" i="546"/>
  <c r="V362" i="546"/>
  <c r="W362" i="546" s="1"/>
  <c r="N362" i="546"/>
  <c r="K362" i="546" a="1"/>
  <c r="K362" i="546" s="1"/>
  <c r="M362" i="546" s="1"/>
  <c r="J362" i="546" a="1"/>
  <c r="J362" i="546" s="1"/>
  <c r="H362" i="546"/>
  <c r="V361" i="546"/>
  <c r="W361" i="546" s="1"/>
  <c r="N361" i="546"/>
  <c r="K361" i="546"/>
  <c r="M361" i="546" s="1"/>
  <c r="K361" i="546" a="1"/>
  <c r="J361" i="546"/>
  <c r="J361" i="546" a="1"/>
  <c r="H361" i="546"/>
  <c r="H360" i="546"/>
  <c r="H359" i="546"/>
  <c r="V358" i="546"/>
  <c r="W358" i="546" s="1"/>
  <c r="N358" i="546"/>
  <c r="K358" i="546" a="1"/>
  <c r="K358" i="546" s="1"/>
  <c r="M358" i="546" s="1"/>
  <c r="J358" i="546" a="1"/>
  <c r="J358" i="546" s="1"/>
  <c r="H358" i="546"/>
  <c r="W357" i="546"/>
  <c r="V357" i="546"/>
  <c r="N357" i="546"/>
  <c r="K357" i="546" a="1"/>
  <c r="K357" i="546" s="1"/>
  <c r="M357" i="546" s="1"/>
  <c r="J357" i="546" a="1"/>
  <c r="J357" i="546" s="1"/>
  <c r="H357" i="546"/>
  <c r="K356" i="546" a="1"/>
  <c r="K356" i="546" s="1"/>
  <c r="M356" i="546" s="1"/>
  <c r="H356" i="546"/>
  <c r="K355" i="546" a="1"/>
  <c r="K355" i="546" s="1"/>
  <c r="M355" i="546" s="1"/>
  <c r="H355" i="546"/>
  <c r="V354" i="546"/>
  <c r="W354" i="546" s="1"/>
  <c r="N354" i="546"/>
  <c r="K354" i="546"/>
  <c r="M354" i="546" s="1"/>
  <c r="K354" i="546" a="1"/>
  <c r="J354" i="546" a="1"/>
  <c r="J354" i="546" s="1"/>
  <c r="H354" i="546"/>
  <c r="W353" i="546"/>
  <c r="V353" i="546"/>
  <c r="N353" i="546"/>
  <c r="K353" i="546" a="1"/>
  <c r="K353" i="546" s="1"/>
  <c r="M353" i="546" s="1"/>
  <c r="J353" i="546" a="1"/>
  <c r="J353" i="546" s="1"/>
  <c r="H353" i="546"/>
  <c r="V352" i="546"/>
  <c r="W352" i="546" s="1"/>
  <c r="N352" i="546"/>
  <c r="K352" i="546" a="1"/>
  <c r="K352" i="546" s="1"/>
  <c r="M352" i="546" s="1"/>
  <c r="J352" i="546" a="1"/>
  <c r="J352" i="546" s="1"/>
  <c r="H352" i="546"/>
  <c r="V351" i="546"/>
  <c r="W351" i="546" s="1"/>
  <c r="N351" i="546"/>
  <c r="K351" i="546" a="1"/>
  <c r="K351" i="546" s="1"/>
  <c r="M351" i="546" s="1"/>
  <c r="J351" i="546" a="1"/>
  <c r="J351" i="546" s="1"/>
  <c r="H351" i="546"/>
  <c r="V350" i="546"/>
  <c r="W350" i="546" s="1"/>
  <c r="N350" i="546"/>
  <c r="K350" i="546"/>
  <c r="M350" i="546" s="1"/>
  <c r="K350" i="546" a="1"/>
  <c r="J350" i="546" a="1"/>
  <c r="J350" i="546" s="1"/>
  <c r="H350" i="546"/>
  <c r="V349" i="546"/>
  <c r="V370" i="546" s="1"/>
  <c r="N349" i="546"/>
  <c r="K349" i="546"/>
  <c r="M349" i="546" s="1"/>
  <c r="K349" i="546" a="1"/>
  <c r="J349" i="546"/>
  <c r="J349" i="546" a="1"/>
  <c r="H349" i="546"/>
  <c r="H370" i="546" s="1"/>
  <c r="H507" i="546" s="1"/>
  <c r="E514" i="546" s="1"/>
  <c r="X343" i="546"/>
  <c r="X342" i="546"/>
  <c r="X341" i="546"/>
  <c r="G341" i="546"/>
  <c r="C341" i="546"/>
  <c r="X340" i="546"/>
  <c r="I340" i="546"/>
  <c r="E340" i="546"/>
  <c r="K340" i="546" s="1"/>
  <c r="M340" i="546" s="1"/>
  <c r="I339" i="546"/>
  <c r="E339" i="546"/>
  <c r="K339" i="546" s="1"/>
  <c r="M339" i="546" s="1"/>
  <c r="I338" i="546"/>
  <c r="E338" i="546"/>
  <c r="K338" i="546" s="1"/>
  <c r="M338" i="546" s="1"/>
  <c r="X337" i="546"/>
  <c r="I337" i="546"/>
  <c r="I341" i="546" s="1"/>
  <c r="E337" i="546"/>
  <c r="AA334" i="546"/>
  <c r="Z334" i="546"/>
  <c r="Y334" i="546"/>
  <c r="X334" i="546"/>
  <c r="U334" i="546"/>
  <c r="T334" i="546"/>
  <c r="S334" i="546"/>
  <c r="R334" i="546"/>
  <c r="Q334" i="546"/>
  <c r="P334" i="546"/>
  <c r="O334" i="546"/>
  <c r="I334" i="546"/>
  <c r="G334" i="546"/>
  <c r="K333" i="546" a="1"/>
  <c r="K333" i="546" s="1"/>
  <c r="H333" i="546"/>
  <c r="K332" i="546" a="1"/>
  <c r="K332" i="546" s="1"/>
  <c r="H332" i="546"/>
  <c r="K331" i="546"/>
  <c r="K331" i="546" a="1"/>
  <c r="H331" i="546"/>
  <c r="V330" i="546"/>
  <c r="W330" i="546" s="1"/>
  <c r="N330" i="546"/>
  <c r="K330" i="546" a="1"/>
  <c r="K330" i="546" s="1"/>
  <c r="H330" i="546"/>
  <c r="D330" i="546"/>
  <c r="H329" i="546"/>
  <c r="K328" i="546" a="1"/>
  <c r="K328" i="546" s="1"/>
  <c r="H328" i="546"/>
  <c r="H327" i="546"/>
  <c r="V326" i="546"/>
  <c r="W326" i="546" s="1"/>
  <c r="N326" i="546"/>
  <c r="K326" i="546" a="1"/>
  <c r="K326" i="546" s="1"/>
  <c r="M326" i="546" s="1"/>
  <c r="J326" i="546" a="1"/>
  <c r="J326" i="546" s="1"/>
  <c r="H326" i="546"/>
  <c r="V325" i="546"/>
  <c r="W325" i="546" s="1"/>
  <c r="N325" i="546"/>
  <c r="K325" i="546"/>
  <c r="M325" i="546" s="1"/>
  <c r="K325" i="546" a="1"/>
  <c r="J325" i="546"/>
  <c r="J325" i="546" a="1"/>
  <c r="H325" i="546"/>
  <c r="H324" i="546"/>
  <c r="W323" i="546"/>
  <c r="V323" i="546"/>
  <c r="N323" i="546"/>
  <c r="K323" i="546" a="1"/>
  <c r="K323" i="546" s="1"/>
  <c r="M323" i="546" s="1"/>
  <c r="J323" i="546" a="1"/>
  <c r="J323" i="546" s="1"/>
  <c r="H323" i="546"/>
  <c r="V322" i="546"/>
  <c r="W322" i="546" s="1"/>
  <c r="N322" i="546"/>
  <c r="K322" i="546" a="1"/>
  <c r="K322" i="546" s="1"/>
  <c r="M322" i="546" s="1"/>
  <c r="J322" i="546" a="1"/>
  <c r="J322" i="546" s="1"/>
  <c r="H322" i="546"/>
  <c r="V321" i="546"/>
  <c r="W321" i="546" s="1"/>
  <c r="N321" i="546"/>
  <c r="K321" i="546"/>
  <c r="M321" i="546" s="1"/>
  <c r="K321" i="546" a="1"/>
  <c r="J321" i="546"/>
  <c r="J321" i="546" a="1"/>
  <c r="H321" i="546"/>
  <c r="V320" i="546"/>
  <c r="W320" i="546" s="1"/>
  <c r="N320" i="546"/>
  <c r="N334" i="546" s="1"/>
  <c r="K320" i="546" a="1"/>
  <c r="K320" i="546" s="1"/>
  <c r="J320" i="546" a="1"/>
  <c r="J320" i="546" s="1"/>
  <c r="H320" i="546"/>
  <c r="H334" i="546" s="1"/>
  <c r="AA319" i="546"/>
  <c r="Z319" i="546"/>
  <c r="Y319" i="546"/>
  <c r="X319" i="546"/>
  <c r="U319" i="546"/>
  <c r="T319" i="546"/>
  <c r="S319" i="546"/>
  <c r="Q319" i="546"/>
  <c r="P319" i="546"/>
  <c r="O319" i="546"/>
  <c r="I319" i="546"/>
  <c r="G319" i="546"/>
  <c r="V318" i="546"/>
  <c r="W318" i="546" s="1"/>
  <c r="N318" i="546"/>
  <c r="K318" i="546"/>
  <c r="M318" i="546" s="1"/>
  <c r="K318" i="546" a="1"/>
  <c r="J318" i="546"/>
  <c r="J318" i="546" a="1"/>
  <c r="H318" i="546"/>
  <c r="H316" i="546"/>
  <c r="H315" i="546"/>
  <c r="H314" i="546"/>
  <c r="V313" i="546"/>
  <c r="W313" i="546" s="1"/>
  <c r="N313" i="546"/>
  <c r="K313" i="546"/>
  <c r="M313" i="546" s="1"/>
  <c r="K313" i="546" a="1"/>
  <c r="J313" i="546"/>
  <c r="J313" i="546" a="1"/>
  <c r="H313" i="546"/>
  <c r="V312" i="546"/>
  <c r="W312" i="546" s="1"/>
  <c r="N312" i="546"/>
  <c r="K312" i="546" a="1"/>
  <c r="K312" i="546" s="1"/>
  <c r="M312" i="546" s="1"/>
  <c r="J312" i="546" a="1"/>
  <c r="J312" i="546" s="1"/>
  <c r="H312" i="546"/>
  <c r="V311" i="546"/>
  <c r="W311" i="546" s="1"/>
  <c r="N311" i="546"/>
  <c r="K311" i="546"/>
  <c r="M311" i="546" s="1"/>
  <c r="K311" i="546" a="1"/>
  <c r="J311" i="546"/>
  <c r="J311" i="546" a="1"/>
  <c r="H311" i="546"/>
  <c r="V310" i="546"/>
  <c r="W310" i="546" s="1"/>
  <c r="N310" i="546"/>
  <c r="K310" i="546" a="1"/>
  <c r="K310" i="546" s="1"/>
  <c r="M310" i="546" s="1"/>
  <c r="J310" i="546" a="1"/>
  <c r="J310" i="546" s="1"/>
  <c r="H310" i="546"/>
  <c r="V309" i="546"/>
  <c r="V319" i="546" s="1"/>
  <c r="N309" i="546"/>
  <c r="N319" i="546" s="1"/>
  <c r="K309" i="546" a="1"/>
  <c r="K309" i="546" s="1"/>
  <c r="M309" i="546" s="1"/>
  <c r="M319" i="546" s="1"/>
  <c r="J309" i="546" a="1"/>
  <c r="J309" i="546" s="1"/>
  <c r="H309" i="546"/>
  <c r="H319" i="546" s="1"/>
  <c r="AA308" i="546"/>
  <c r="Z308" i="546"/>
  <c r="Y308" i="546"/>
  <c r="X308" i="546"/>
  <c r="U308" i="546"/>
  <c r="T308" i="546"/>
  <c r="S308" i="546"/>
  <c r="Q308" i="546"/>
  <c r="P308" i="546"/>
  <c r="O308" i="546"/>
  <c r="R340" i="546" s="1"/>
  <c r="I308" i="546"/>
  <c r="G308" i="546"/>
  <c r="V307" i="546"/>
  <c r="W307" i="546" s="1"/>
  <c r="N307" i="546"/>
  <c r="K307" i="546" a="1"/>
  <c r="K307" i="546" s="1"/>
  <c r="M307" i="546" s="1"/>
  <c r="J307" i="546" a="1"/>
  <c r="J307" i="546" s="1"/>
  <c r="H307" i="546"/>
  <c r="V306" i="546"/>
  <c r="W306" i="546" s="1"/>
  <c r="N306" i="546"/>
  <c r="K306" i="546"/>
  <c r="M306" i="546" s="1"/>
  <c r="K306" i="546" a="1"/>
  <c r="J306" i="546" a="1"/>
  <c r="J306" i="546" s="1"/>
  <c r="H306" i="546"/>
  <c r="V305" i="546"/>
  <c r="W305" i="546" s="1"/>
  <c r="N305" i="546"/>
  <c r="K305" i="546" a="1"/>
  <c r="K305" i="546" s="1"/>
  <c r="M305" i="546" s="1"/>
  <c r="J305" i="546" a="1"/>
  <c r="J305" i="546" s="1"/>
  <c r="H305" i="546"/>
  <c r="V304" i="546"/>
  <c r="W304" i="546" s="1"/>
  <c r="N304" i="546"/>
  <c r="K304" i="546" a="1"/>
  <c r="K304" i="546" s="1"/>
  <c r="M304" i="546" s="1"/>
  <c r="J304" i="546" a="1"/>
  <c r="J304" i="546" s="1"/>
  <c r="H304" i="546"/>
  <c r="V303" i="546"/>
  <c r="W303" i="546" s="1"/>
  <c r="N303" i="546"/>
  <c r="K303" i="546" a="1"/>
  <c r="K303" i="546" s="1"/>
  <c r="M303" i="546" s="1"/>
  <c r="J303" i="546" a="1"/>
  <c r="J303" i="546" s="1"/>
  <c r="H303" i="546"/>
  <c r="V302" i="546"/>
  <c r="W302" i="546" s="1"/>
  <c r="N302" i="546"/>
  <c r="K302" i="546" a="1"/>
  <c r="K302" i="546" s="1"/>
  <c r="M302" i="546" s="1"/>
  <c r="J302" i="546" a="1"/>
  <c r="J302" i="546" s="1"/>
  <c r="H302" i="546"/>
  <c r="V301" i="546"/>
  <c r="W301" i="546" s="1"/>
  <c r="N301" i="546"/>
  <c r="K301" i="546" a="1"/>
  <c r="K301" i="546" s="1"/>
  <c r="M301" i="546" s="1"/>
  <c r="J301" i="546" a="1"/>
  <c r="J301" i="546" s="1"/>
  <c r="H301" i="546"/>
  <c r="V300" i="546"/>
  <c r="W300" i="546" s="1"/>
  <c r="N300" i="546"/>
  <c r="K300" i="546" a="1"/>
  <c r="K300" i="546" s="1"/>
  <c r="M300" i="546" s="1"/>
  <c r="J300" i="546" a="1"/>
  <c r="J300" i="546" s="1"/>
  <c r="H300" i="546"/>
  <c r="V299" i="546"/>
  <c r="W299" i="546" s="1"/>
  <c r="N299" i="546"/>
  <c r="K299" i="546" a="1"/>
  <c r="K299" i="546" s="1"/>
  <c r="M299" i="546" s="1"/>
  <c r="J299" i="546" a="1"/>
  <c r="J299" i="546" s="1"/>
  <c r="H299" i="546"/>
  <c r="V298" i="546"/>
  <c r="W298" i="546" s="1"/>
  <c r="N298" i="546"/>
  <c r="K298" i="546"/>
  <c r="M298" i="546" s="1"/>
  <c r="K298" i="546" a="1"/>
  <c r="J298" i="546"/>
  <c r="J298" i="546" a="1"/>
  <c r="H298" i="546"/>
  <c r="V297" i="546"/>
  <c r="W297" i="546" s="1"/>
  <c r="N297" i="546"/>
  <c r="K297" i="546" a="1"/>
  <c r="K297" i="546" s="1"/>
  <c r="M297" i="546" s="1"/>
  <c r="J297" i="546" a="1"/>
  <c r="J297" i="546" s="1"/>
  <c r="H297" i="546"/>
  <c r="V296" i="546"/>
  <c r="W296" i="546" s="1"/>
  <c r="N296" i="546"/>
  <c r="K296" i="546"/>
  <c r="M296" i="546" s="1"/>
  <c r="K296" i="546" a="1"/>
  <c r="J296" i="546"/>
  <c r="J296" i="546" a="1"/>
  <c r="H296" i="546"/>
  <c r="V295" i="546"/>
  <c r="W295" i="546" s="1"/>
  <c r="N295" i="546"/>
  <c r="K295" i="546" a="1"/>
  <c r="K295" i="546" s="1"/>
  <c r="M295" i="546" s="1"/>
  <c r="J295" i="546" a="1"/>
  <c r="J295" i="546" s="1"/>
  <c r="H295" i="546"/>
  <c r="V294" i="546"/>
  <c r="W294" i="546" s="1"/>
  <c r="N294" i="546"/>
  <c r="K294" i="546"/>
  <c r="M294" i="546" s="1"/>
  <c r="K294" i="546" a="1"/>
  <c r="J294" i="546"/>
  <c r="J294" i="546" a="1"/>
  <c r="H294" i="546"/>
  <c r="V293" i="546"/>
  <c r="W293" i="546" s="1"/>
  <c r="N293" i="546"/>
  <c r="N308" i="546" s="1"/>
  <c r="K293" i="546" a="1"/>
  <c r="K293" i="546" s="1"/>
  <c r="J293" i="546" a="1"/>
  <c r="J293" i="546" s="1"/>
  <c r="H293" i="546"/>
  <c r="AA292" i="546"/>
  <c r="Z292" i="546"/>
  <c r="Y292" i="546"/>
  <c r="X292" i="546"/>
  <c r="U292" i="546"/>
  <c r="T292" i="546"/>
  <c r="S292" i="546"/>
  <c r="R292" i="546"/>
  <c r="Q292" i="546"/>
  <c r="P292" i="546"/>
  <c r="O292" i="546"/>
  <c r="R339" i="546" s="1"/>
  <c r="I292" i="546"/>
  <c r="G292" i="546"/>
  <c r="V291" i="546"/>
  <c r="W291" i="546" s="1"/>
  <c r="N291" i="546"/>
  <c r="K291" i="546" a="1"/>
  <c r="K291" i="546" s="1"/>
  <c r="M291" i="546" s="1"/>
  <c r="J291" i="546" a="1"/>
  <c r="J291" i="546" s="1"/>
  <c r="H291" i="546"/>
  <c r="V290" i="546"/>
  <c r="W290" i="546" s="1"/>
  <c r="N290" i="546"/>
  <c r="K290" i="546" a="1"/>
  <c r="K290" i="546" s="1"/>
  <c r="M290" i="546" s="1"/>
  <c r="J290" i="546" a="1"/>
  <c r="J290" i="546" s="1"/>
  <c r="H290" i="546"/>
  <c r="V289" i="546"/>
  <c r="W289" i="546" s="1"/>
  <c r="N289" i="546"/>
  <c r="K289" i="546" a="1"/>
  <c r="K289" i="546" s="1"/>
  <c r="M289" i="546" s="1"/>
  <c r="J289" i="546" a="1"/>
  <c r="J289" i="546" s="1"/>
  <c r="H289" i="546"/>
  <c r="H288" i="546"/>
  <c r="H287" i="546"/>
  <c r="H286" i="546"/>
  <c r="V285" i="546"/>
  <c r="W285" i="546" s="1"/>
  <c r="N285" i="546"/>
  <c r="K285" i="546" a="1"/>
  <c r="K285" i="546" s="1"/>
  <c r="M285" i="546" s="1"/>
  <c r="J285" i="546" a="1"/>
  <c r="J285" i="546" s="1"/>
  <c r="H285" i="546"/>
  <c r="V284" i="546"/>
  <c r="W284" i="546" s="1"/>
  <c r="N284" i="546"/>
  <c r="K284" i="546"/>
  <c r="M284" i="546" s="1"/>
  <c r="K284" i="546" a="1"/>
  <c r="J284" i="546"/>
  <c r="J284" i="546" a="1"/>
  <c r="H284" i="546"/>
  <c r="N283" i="546"/>
  <c r="K283" i="546" a="1"/>
  <c r="K283" i="546" s="1"/>
  <c r="M283" i="546" s="1"/>
  <c r="H283" i="546"/>
  <c r="N282" i="546"/>
  <c r="K282" i="546" a="1"/>
  <c r="K282" i="546" s="1"/>
  <c r="M282" i="546" s="1"/>
  <c r="H282" i="546"/>
  <c r="N281" i="546"/>
  <c r="K281" i="546" a="1"/>
  <c r="K281" i="546" s="1"/>
  <c r="M281" i="546" s="1"/>
  <c r="H281" i="546"/>
  <c r="N280" i="546"/>
  <c r="K280" i="546"/>
  <c r="M280" i="546" s="1"/>
  <c r="K280" i="546" a="1"/>
  <c r="H280" i="546"/>
  <c r="N279" i="546"/>
  <c r="K279" i="546" a="1"/>
  <c r="K279" i="546" s="1"/>
  <c r="M279" i="546" s="1"/>
  <c r="H279" i="546"/>
  <c r="N278" i="546"/>
  <c r="K278" i="546" a="1"/>
  <c r="K278" i="546" s="1"/>
  <c r="M278" i="546" s="1"/>
  <c r="H278" i="546"/>
  <c r="V277" i="546"/>
  <c r="W277" i="546" s="1"/>
  <c r="N277" i="546"/>
  <c r="K277" i="546" a="1"/>
  <c r="K277" i="546" s="1"/>
  <c r="M277" i="546" s="1"/>
  <c r="J277" i="546" a="1"/>
  <c r="J277" i="546" s="1"/>
  <c r="H277" i="546"/>
  <c r="V276" i="546"/>
  <c r="W276" i="546" s="1"/>
  <c r="N276" i="546"/>
  <c r="K276" i="546" a="1"/>
  <c r="K276" i="546" s="1"/>
  <c r="M276" i="546" s="1"/>
  <c r="J276" i="546" a="1"/>
  <c r="J276" i="546" s="1"/>
  <c r="H276" i="546"/>
  <c r="V275" i="546"/>
  <c r="W275" i="546" s="1"/>
  <c r="N275" i="546"/>
  <c r="K275" i="546" a="1"/>
  <c r="K275" i="546" s="1"/>
  <c r="M275" i="546" s="1"/>
  <c r="J275" i="546" a="1"/>
  <c r="J275" i="546" s="1"/>
  <c r="H275" i="546"/>
  <c r="V274" i="546"/>
  <c r="W274" i="546" s="1"/>
  <c r="N274" i="546"/>
  <c r="K274" i="546" a="1"/>
  <c r="K274" i="546" s="1"/>
  <c r="M274" i="546" s="1"/>
  <c r="J274" i="546" a="1"/>
  <c r="J274" i="546" s="1"/>
  <c r="H274" i="546"/>
  <c r="V273" i="546"/>
  <c r="W273" i="546" s="1"/>
  <c r="N273" i="546"/>
  <c r="K273" i="546" a="1"/>
  <c r="K273" i="546" s="1"/>
  <c r="M273" i="546" s="1"/>
  <c r="J273" i="546" a="1"/>
  <c r="J273" i="546" s="1"/>
  <c r="H273" i="546"/>
  <c r="V272" i="546"/>
  <c r="W272" i="546" s="1"/>
  <c r="N272" i="546"/>
  <c r="K272" i="546" a="1"/>
  <c r="K272" i="546" s="1"/>
  <c r="M272" i="546" s="1"/>
  <c r="J272" i="546" a="1"/>
  <c r="J272" i="546" s="1"/>
  <c r="H272" i="546"/>
  <c r="V271" i="546"/>
  <c r="W271" i="546" s="1"/>
  <c r="N271" i="546"/>
  <c r="K271" i="546" a="1"/>
  <c r="K271" i="546" s="1"/>
  <c r="M271" i="546" s="1"/>
  <c r="J271" i="546" a="1"/>
  <c r="J271" i="546" s="1"/>
  <c r="H271" i="546"/>
  <c r="V270" i="546"/>
  <c r="W270" i="546" s="1"/>
  <c r="N270" i="546"/>
  <c r="K270" i="546" a="1"/>
  <c r="K270" i="546" s="1"/>
  <c r="M270" i="546" s="1"/>
  <c r="J270" i="546" a="1"/>
  <c r="J270" i="546" s="1"/>
  <c r="H270" i="546"/>
  <c r="V269" i="546"/>
  <c r="W269" i="546" s="1"/>
  <c r="N269" i="546"/>
  <c r="K269" i="546" a="1"/>
  <c r="K269" i="546" s="1"/>
  <c r="M269" i="546" s="1"/>
  <c r="J269" i="546" a="1"/>
  <c r="J269" i="546" s="1"/>
  <c r="H269" i="546"/>
  <c r="V268" i="546"/>
  <c r="W268" i="546" s="1"/>
  <c r="N268" i="546"/>
  <c r="K268" i="546"/>
  <c r="M268" i="546" s="1"/>
  <c r="K268" i="546" a="1"/>
  <c r="J268" i="546"/>
  <c r="J268" i="546" a="1"/>
  <c r="H268" i="546"/>
  <c r="V267" i="546"/>
  <c r="W267" i="546" s="1"/>
  <c r="N267" i="546"/>
  <c r="K267" i="546" a="1"/>
  <c r="K267" i="546" s="1"/>
  <c r="M267" i="546" s="1"/>
  <c r="J267" i="546" a="1"/>
  <c r="J267" i="546" s="1"/>
  <c r="H267" i="546"/>
  <c r="W266" i="546"/>
  <c r="V266" i="546"/>
  <c r="N266" i="546"/>
  <c r="K266" i="546" a="1"/>
  <c r="K266" i="546" s="1"/>
  <c r="M266" i="546" s="1"/>
  <c r="J266" i="546" a="1"/>
  <c r="J266" i="546" s="1"/>
  <c r="H266" i="546"/>
  <c r="N265" i="546"/>
  <c r="K265" i="546" a="1"/>
  <c r="K265" i="546" s="1"/>
  <c r="M265" i="546" s="1"/>
  <c r="H265" i="546"/>
  <c r="V264" i="546"/>
  <c r="W264" i="546" s="1"/>
  <c r="N264" i="546"/>
  <c r="K264" i="546" a="1"/>
  <c r="K264" i="546" s="1"/>
  <c r="M264" i="546" s="1"/>
  <c r="J264" i="546" a="1"/>
  <c r="J264" i="546" s="1"/>
  <c r="H264" i="546"/>
  <c r="V263" i="546"/>
  <c r="W263" i="546" s="1"/>
  <c r="N263" i="546"/>
  <c r="K263" i="546" a="1"/>
  <c r="K263" i="546" s="1"/>
  <c r="M263" i="546" s="1"/>
  <c r="J263" i="546" a="1"/>
  <c r="J263" i="546" s="1"/>
  <c r="H263" i="546"/>
  <c r="V262" i="546"/>
  <c r="W262" i="546" s="1"/>
  <c r="N262" i="546"/>
  <c r="K262" i="546" a="1"/>
  <c r="K262" i="546" s="1"/>
  <c r="M262" i="546" s="1"/>
  <c r="J262" i="546" a="1"/>
  <c r="J262" i="546" s="1"/>
  <c r="H262" i="546"/>
  <c r="V261" i="546"/>
  <c r="W261" i="546" s="1"/>
  <c r="N261" i="546"/>
  <c r="K261" i="546" a="1"/>
  <c r="K261" i="546" s="1"/>
  <c r="M261" i="546" s="1"/>
  <c r="J261" i="546" a="1"/>
  <c r="J261" i="546" s="1"/>
  <c r="H261" i="546"/>
  <c r="V260" i="546"/>
  <c r="W260" i="546" s="1"/>
  <c r="N260" i="546"/>
  <c r="K260" i="546" a="1"/>
  <c r="K260" i="546" s="1"/>
  <c r="M260" i="546" s="1"/>
  <c r="J260" i="546" a="1"/>
  <c r="J260" i="546" s="1"/>
  <c r="H260" i="546"/>
  <c r="V259" i="546"/>
  <c r="W259" i="546" s="1"/>
  <c r="N259" i="546"/>
  <c r="K259" i="546" a="1"/>
  <c r="K259" i="546" s="1"/>
  <c r="M259" i="546" s="1"/>
  <c r="J259" i="546" a="1"/>
  <c r="J259" i="546" s="1"/>
  <c r="H259" i="546"/>
  <c r="V258" i="546"/>
  <c r="N258" i="546"/>
  <c r="N292" i="546" s="1"/>
  <c r="K258" i="546" a="1"/>
  <c r="K258" i="546" s="1"/>
  <c r="J258" i="546" a="1"/>
  <c r="J258" i="546" s="1"/>
  <c r="H258" i="546"/>
  <c r="AA257" i="546"/>
  <c r="Z257" i="546"/>
  <c r="Y257" i="546"/>
  <c r="X257" i="546"/>
  <c r="U257" i="546"/>
  <c r="T257" i="546"/>
  <c r="S257" i="546"/>
  <c r="R257" i="546"/>
  <c r="Q257" i="546"/>
  <c r="P257" i="546"/>
  <c r="O257" i="546"/>
  <c r="R338" i="546" s="1"/>
  <c r="I257" i="546"/>
  <c r="G257" i="546"/>
  <c r="H256" i="546"/>
  <c r="H255" i="546"/>
  <c r="H254" i="546"/>
  <c r="H253" i="546"/>
  <c r="H252" i="546"/>
  <c r="H251" i="546"/>
  <c r="K250" i="546" a="1"/>
  <c r="K250" i="546" s="1"/>
  <c r="M250" i="546" s="1"/>
  <c r="H250" i="546"/>
  <c r="K249" i="546" a="1"/>
  <c r="K249" i="546" s="1"/>
  <c r="M249" i="546" s="1"/>
  <c r="H249" i="546"/>
  <c r="K248" i="546" a="1"/>
  <c r="K248" i="546" s="1"/>
  <c r="M248" i="546" s="1"/>
  <c r="H248" i="546"/>
  <c r="K247" i="546" a="1"/>
  <c r="K247" i="546" s="1"/>
  <c r="M247" i="546" s="1"/>
  <c r="H247" i="546"/>
  <c r="W246" i="546"/>
  <c r="V246" i="546"/>
  <c r="N246" i="546"/>
  <c r="K246" i="546" a="1"/>
  <c r="K246" i="546" s="1"/>
  <c r="M246" i="546" s="1"/>
  <c r="J246" i="546" a="1"/>
  <c r="J246" i="546" s="1"/>
  <c r="H246" i="546"/>
  <c r="V245" i="546"/>
  <c r="W245" i="546" s="1"/>
  <c r="N245" i="546"/>
  <c r="K245" i="546" a="1"/>
  <c r="K245" i="546" s="1"/>
  <c r="M245" i="546" s="1"/>
  <c r="J245" i="546" a="1"/>
  <c r="J245" i="546" s="1"/>
  <c r="H245" i="546"/>
  <c r="V244" i="546"/>
  <c r="W244" i="546" s="1"/>
  <c r="N244" i="546"/>
  <c r="K244" i="546" a="1"/>
  <c r="K244" i="546" s="1"/>
  <c r="M244" i="546" s="1"/>
  <c r="J244" i="546" a="1"/>
  <c r="J244" i="546" s="1"/>
  <c r="H244" i="546"/>
  <c r="V243" i="546"/>
  <c r="W243" i="546" s="1"/>
  <c r="N243" i="546"/>
  <c r="K243" i="546" a="1"/>
  <c r="K243" i="546" s="1"/>
  <c r="M243" i="546" s="1"/>
  <c r="J243" i="546" a="1"/>
  <c r="J243" i="546" s="1"/>
  <c r="H243" i="546"/>
  <c r="M242" i="546"/>
  <c r="H242" i="546"/>
  <c r="V241" i="546"/>
  <c r="W241" i="546" s="1"/>
  <c r="N241" i="546"/>
  <c r="K241" i="546" a="1"/>
  <c r="K241" i="546" s="1"/>
  <c r="M241" i="546" s="1"/>
  <c r="J241" i="546" a="1"/>
  <c r="J241" i="546" s="1"/>
  <c r="H241" i="546"/>
  <c r="V240" i="546"/>
  <c r="W240" i="546" s="1"/>
  <c r="N240" i="546"/>
  <c r="M240" i="546"/>
  <c r="K240" i="546" a="1"/>
  <c r="K240" i="546" s="1"/>
  <c r="J240" i="546" a="1"/>
  <c r="J240" i="546" s="1"/>
  <c r="H240" i="546"/>
  <c r="M239" i="546"/>
  <c r="K239" i="546" a="1"/>
  <c r="K239" i="546" s="1"/>
  <c r="H239" i="546"/>
  <c r="H238" i="546"/>
  <c r="V237" i="546"/>
  <c r="W237" i="546" s="1"/>
  <c r="N237" i="546"/>
  <c r="M237" i="546"/>
  <c r="K237" i="546" a="1"/>
  <c r="K237" i="546" s="1"/>
  <c r="J237" i="546" a="1"/>
  <c r="J237" i="546" s="1"/>
  <c r="H237" i="546"/>
  <c r="W236" i="546"/>
  <c r="V236" i="546"/>
  <c r="N236" i="546"/>
  <c r="K236" i="546" a="1"/>
  <c r="K236" i="546" s="1"/>
  <c r="M236" i="546" s="1"/>
  <c r="J236" i="546" a="1"/>
  <c r="J236" i="546" s="1"/>
  <c r="H236" i="546"/>
  <c r="W235" i="546"/>
  <c r="V235" i="546"/>
  <c r="N235" i="546"/>
  <c r="K235" i="546" a="1"/>
  <c r="K235" i="546" s="1"/>
  <c r="M235" i="546" s="1"/>
  <c r="J235" i="546" a="1"/>
  <c r="J235" i="546" s="1"/>
  <c r="H235" i="546"/>
  <c r="V234" i="546"/>
  <c r="W234" i="546" s="1"/>
  <c r="N234" i="546"/>
  <c r="K234" i="546" a="1"/>
  <c r="K234" i="546" s="1"/>
  <c r="M234" i="546" s="1"/>
  <c r="J234" i="546" a="1"/>
  <c r="J234" i="546" s="1"/>
  <c r="H234" i="546"/>
  <c r="V233" i="546"/>
  <c r="W233" i="546" s="1"/>
  <c r="N233" i="546"/>
  <c r="K233" i="546" a="1"/>
  <c r="K233" i="546" s="1"/>
  <c r="M233" i="546" s="1"/>
  <c r="J233" i="546" a="1"/>
  <c r="J233" i="546" s="1"/>
  <c r="H233" i="546"/>
  <c r="V232" i="546"/>
  <c r="W232" i="546" s="1"/>
  <c r="N232" i="546"/>
  <c r="K232" i="546" a="1"/>
  <c r="K232" i="546" s="1"/>
  <c r="M232" i="546" s="1"/>
  <c r="J232" i="546" a="1"/>
  <c r="J232" i="546" s="1"/>
  <c r="H232" i="546"/>
  <c r="V231" i="546"/>
  <c r="W231" i="546" s="1"/>
  <c r="N231" i="546"/>
  <c r="K231" i="546" a="1"/>
  <c r="K231" i="546" s="1"/>
  <c r="M231" i="546" s="1"/>
  <c r="J231" i="546" a="1"/>
  <c r="J231" i="546" s="1"/>
  <c r="H231" i="546"/>
  <c r="V230" i="546"/>
  <c r="W230" i="546" s="1"/>
  <c r="N230" i="546"/>
  <c r="K230" i="546" a="1"/>
  <c r="K230" i="546" s="1"/>
  <c r="M230" i="546" s="1"/>
  <c r="J230" i="546" a="1"/>
  <c r="J230" i="546" s="1"/>
  <c r="H230" i="546"/>
  <c r="V229" i="546"/>
  <c r="W229" i="546" s="1"/>
  <c r="N229" i="546"/>
  <c r="K229" i="546" a="1"/>
  <c r="K229" i="546" s="1"/>
  <c r="M229" i="546" s="1"/>
  <c r="J229" i="546" a="1"/>
  <c r="J229" i="546" s="1"/>
  <c r="H229" i="546"/>
  <c r="V228" i="546"/>
  <c r="W228" i="546" s="1"/>
  <c r="N228" i="546"/>
  <c r="K228" i="546" a="1"/>
  <c r="K228" i="546" s="1"/>
  <c r="M228" i="546" s="1"/>
  <c r="J228" i="546" a="1"/>
  <c r="J228" i="546" s="1"/>
  <c r="H228" i="546"/>
  <c r="N227" i="546"/>
  <c r="K227" i="546"/>
  <c r="M227" i="546" s="1"/>
  <c r="K227" i="546" a="1"/>
  <c r="H227" i="546"/>
  <c r="N226" i="546"/>
  <c r="K226" i="546" a="1"/>
  <c r="K226" i="546" s="1"/>
  <c r="M226" i="546" s="1"/>
  <c r="H226" i="546"/>
  <c r="N225" i="546"/>
  <c r="K225" i="546" a="1"/>
  <c r="K225" i="546" s="1"/>
  <c r="M225" i="546" s="1"/>
  <c r="H225" i="546"/>
  <c r="N224" i="546"/>
  <c r="K224" i="546" a="1"/>
  <c r="K224" i="546" s="1"/>
  <c r="M224" i="546" s="1"/>
  <c r="H224" i="546"/>
  <c r="N223" i="546"/>
  <c r="K223" i="546"/>
  <c r="M223" i="546" s="1"/>
  <c r="K223" i="546" a="1"/>
  <c r="H223" i="546"/>
  <c r="N222" i="546"/>
  <c r="K222" i="546" a="1"/>
  <c r="K222" i="546" s="1"/>
  <c r="M222" i="546" s="1"/>
  <c r="H222" i="546"/>
  <c r="N221" i="546"/>
  <c r="K221" i="546"/>
  <c r="M221" i="546" s="1"/>
  <c r="K221" i="546" a="1"/>
  <c r="H221" i="546"/>
  <c r="N220" i="546"/>
  <c r="K220" i="546" a="1"/>
  <c r="K220" i="546" s="1"/>
  <c r="M220" i="546" s="1"/>
  <c r="H220" i="546"/>
  <c r="W219" i="546"/>
  <c r="V219" i="546"/>
  <c r="N219" i="546"/>
  <c r="K219" i="546" a="1"/>
  <c r="K219" i="546" s="1"/>
  <c r="M219" i="546" s="1"/>
  <c r="J219" i="546" a="1"/>
  <c r="J219" i="546" s="1"/>
  <c r="H219" i="546"/>
  <c r="V218" i="546"/>
  <c r="W218" i="546" s="1"/>
  <c r="N218" i="546"/>
  <c r="K218" i="546" a="1"/>
  <c r="K218" i="546" s="1"/>
  <c r="M218" i="546" s="1"/>
  <c r="J218" i="546" a="1"/>
  <c r="J218" i="546" s="1"/>
  <c r="H218" i="546"/>
  <c r="V217" i="546"/>
  <c r="W217" i="546" s="1"/>
  <c r="N217" i="546"/>
  <c r="K217" i="546" a="1"/>
  <c r="K217" i="546" s="1"/>
  <c r="M217" i="546" s="1"/>
  <c r="J217" i="546" a="1"/>
  <c r="J217" i="546" s="1"/>
  <c r="H217" i="546"/>
  <c r="V216" i="546"/>
  <c r="W216" i="546" s="1"/>
  <c r="N216" i="546"/>
  <c r="K216" i="546" a="1"/>
  <c r="K216" i="546" s="1"/>
  <c r="M216" i="546" s="1"/>
  <c r="J216" i="546" a="1"/>
  <c r="J216" i="546" s="1"/>
  <c r="H216" i="546"/>
  <c r="V215" i="546"/>
  <c r="W215" i="546" s="1"/>
  <c r="N215" i="546"/>
  <c r="K215" i="546" a="1"/>
  <c r="K215" i="546" s="1"/>
  <c r="M215" i="546" s="1"/>
  <c r="J215" i="546" a="1"/>
  <c r="J215" i="546" s="1"/>
  <c r="H215" i="546"/>
  <c r="V214" i="546"/>
  <c r="W214" i="546" s="1"/>
  <c r="N214" i="546"/>
  <c r="K214" i="546" a="1"/>
  <c r="K214" i="546" s="1"/>
  <c r="M214" i="546" s="1"/>
  <c r="J214" i="546" a="1"/>
  <c r="J214" i="546" s="1"/>
  <c r="H214" i="546"/>
  <c r="V213" i="546"/>
  <c r="W213" i="546" s="1"/>
  <c r="N213" i="546"/>
  <c r="K213" i="546" a="1"/>
  <c r="K213" i="546" s="1"/>
  <c r="M213" i="546" s="1"/>
  <c r="J213" i="546" a="1"/>
  <c r="J213" i="546" s="1"/>
  <c r="H213" i="546"/>
  <c r="V212" i="546"/>
  <c r="W212" i="546" s="1"/>
  <c r="N212" i="546"/>
  <c r="K212" i="546" a="1"/>
  <c r="K212" i="546" s="1"/>
  <c r="M212" i="546" s="1"/>
  <c r="J212" i="546" a="1"/>
  <c r="J212" i="546" s="1"/>
  <c r="H212" i="546"/>
  <c r="V211" i="546"/>
  <c r="W211" i="546" s="1"/>
  <c r="N211" i="546"/>
  <c r="K211" i="546" a="1"/>
  <c r="K211" i="546" s="1"/>
  <c r="M211" i="546" s="1"/>
  <c r="J211" i="546" a="1"/>
  <c r="J211" i="546" s="1"/>
  <c r="H211" i="546"/>
  <c r="V210" i="546"/>
  <c r="W210" i="546" s="1"/>
  <c r="N210" i="546"/>
  <c r="K210" i="546" a="1"/>
  <c r="K210" i="546" s="1"/>
  <c r="M210" i="546" s="1"/>
  <c r="J210" i="546" a="1"/>
  <c r="J210" i="546" s="1"/>
  <c r="H210" i="546"/>
  <c r="V209" i="546"/>
  <c r="W209" i="546" s="1"/>
  <c r="N209" i="546"/>
  <c r="K209" i="546" a="1"/>
  <c r="K209" i="546" s="1"/>
  <c r="M209" i="546" s="1"/>
  <c r="J209" i="546" a="1"/>
  <c r="J209" i="546" s="1"/>
  <c r="H209" i="546"/>
  <c r="V208" i="546"/>
  <c r="W208" i="546" s="1"/>
  <c r="N208" i="546"/>
  <c r="K208" i="546" a="1"/>
  <c r="K208" i="546" s="1"/>
  <c r="M208" i="546" s="1"/>
  <c r="J208" i="546" a="1"/>
  <c r="J208" i="546" s="1"/>
  <c r="H208" i="546"/>
  <c r="H207" i="546"/>
  <c r="H206" i="546"/>
  <c r="H205" i="546"/>
  <c r="V204" i="546"/>
  <c r="W204" i="546" s="1"/>
  <c r="N204" i="546"/>
  <c r="K204" i="546" a="1"/>
  <c r="K204" i="546" s="1"/>
  <c r="M204" i="546" s="1"/>
  <c r="J204" i="546" a="1"/>
  <c r="J204" i="546" s="1"/>
  <c r="H204" i="546"/>
  <c r="V203" i="546"/>
  <c r="W203" i="546" s="1"/>
  <c r="N203" i="546"/>
  <c r="K203" i="546" a="1"/>
  <c r="K203" i="546" s="1"/>
  <c r="M203" i="546" s="1"/>
  <c r="J203" i="546" a="1"/>
  <c r="J203" i="546" s="1"/>
  <c r="H203" i="546"/>
  <c r="V202" i="546"/>
  <c r="W202" i="546" s="1"/>
  <c r="N202" i="546"/>
  <c r="K202" i="546" a="1"/>
  <c r="K202" i="546" s="1"/>
  <c r="M202" i="546" s="1"/>
  <c r="J202" i="546" a="1"/>
  <c r="J202" i="546" s="1"/>
  <c r="H202" i="546"/>
  <c r="H201" i="546"/>
  <c r="V200" i="546"/>
  <c r="N200" i="546"/>
  <c r="K200" i="546" a="1"/>
  <c r="K200" i="546" s="1"/>
  <c r="J200" i="546" a="1"/>
  <c r="J200" i="546" s="1"/>
  <c r="H200" i="546"/>
  <c r="AA199" i="546"/>
  <c r="AA335" i="546" s="1"/>
  <c r="Z199" i="546"/>
  <c r="Z335" i="546" s="1"/>
  <c r="Y199" i="546"/>
  <c r="Y335" i="546" s="1"/>
  <c r="X199" i="546"/>
  <c r="X335" i="546" s="1"/>
  <c r="U199" i="546"/>
  <c r="U335" i="546" s="1"/>
  <c r="T199" i="546"/>
  <c r="T335" i="546" s="1"/>
  <c r="S199" i="546"/>
  <c r="S335" i="546" s="1"/>
  <c r="R199" i="546"/>
  <c r="R335" i="546" s="1"/>
  <c r="Q199" i="546"/>
  <c r="Q335" i="546" s="1"/>
  <c r="P199" i="546"/>
  <c r="O199" i="546"/>
  <c r="I199" i="546"/>
  <c r="I335" i="546" s="1"/>
  <c r="B343" i="546" s="1"/>
  <c r="G199" i="546"/>
  <c r="G335" i="546" s="1"/>
  <c r="V198" i="546"/>
  <c r="W198" i="546" s="1"/>
  <c r="N198" i="546"/>
  <c r="K198" i="546" a="1"/>
  <c r="K198" i="546" s="1"/>
  <c r="M198" i="546" s="1"/>
  <c r="J198" i="546" a="1"/>
  <c r="J198" i="546" s="1"/>
  <c r="H198" i="546"/>
  <c r="V197" i="546"/>
  <c r="W197" i="546" s="1"/>
  <c r="N197" i="546"/>
  <c r="K197" i="546" a="1"/>
  <c r="K197" i="546" s="1"/>
  <c r="M197" i="546" s="1"/>
  <c r="J197" i="546" a="1"/>
  <c r="J197" i="546" s="1"/>
  <c r="H197" i="546"/>
  <c r="K196" i="546"/>
  <c r="M196" i="546" s="1"/>
  <c r="K196" i="546" a="1"/>
  <c r="H196" i="546"/>
  <c r="K195" i="546" a="1"/>
  <c r="K195" i="546" s="1"/>
  <c r="M195" i="546" s="1"/>
  <c r="H195" i="546"/>
  <c r="K194" i="546"/>
  <c r="M194" i="546" s="1"/>
  <c r="K194" i="546" a="1"/>
  <c r="H194" i="546"/>
  <c r="K193" i="546" a="1"/>
  <c r="K193" i="546" s="1"/>
  <c r="M193" i="546" s="1"/>
  <c r="H193" i="546"/>
  <c r="V192" i="546"/>
  <c r="W192" i="546" s="1"/>
  <c r="N192" i="546"/>
  <c r="K192" i="546" a="1"/>
  <c r="K192" i="546" s="1"/>
  <c r="M192" i="546" s="1"/>
  <c r="J192" i="546" a="1"/>
  <c r="J192" i="546" s="1"/>
  <c r="H192" i="546"/>
  <c r="V191" i="546"/>
  <c r="W191" i="546" s="1"/>
  <c r="N191" i="546"/>
  <c r="K191" i="546" a="1"/>
  <c r="K191" i="546" s="1"/>
  <c r="M191" i="546" s="1"/>
  <c r="J191" i="546" a="1"/>
  <c r="J191" i="546" s="1"/>
  <c r="H191" i="546"/>
  <c r="V190" i="546"/>
  <c r="W190" i="546" s="1"/>
  <c r="N190" i="546"/>
  <c r="K190" i="546" a="1"/>
  <c r="K190" i="546" s="1"/>
  <c r="M190" i="546" s="1"/>
  <c r="J190" i="546" a="1"/>
  <c r="J190" i="546" s="1"/>
  <c r="H190" i="546"/>
  <c r="N189" i="546"/>
  <c r="K189" i="546"/>
  <c r="M189" i="546" s="1"/>
  <c r="K189" i="546" a="1"/>
  <c r="J189" i="546"/>
  <c r="J189" i="546" a="1"/>
  <c r="H189" i="546"/>
  <c r="N188" i="546"/>
  <c r="K188" i="546" a="1"/>
  <c r="K188" i="546" s="1"/>
  <c r="M188" i="546" s="1"/>
  <c r="J188" i="546" a="1"/>
  <c r="J188" i="546" s="1"/>
  <c r="H188" i="546"/>
  <c r="V187" i="546"/>
  <c r="W187" i="546" s="1"/>
  <c r="N187" i="546"/>
  <c r="K187" i="546"/>
  <c r="M187" i="546" s="1"/>
  <c r="K187" i="546" a="1"/>
  <c r="J187" i="546"/>
  <c r="J187" i="546" a="1"/>
  <c r="H187" i="546"/>
  <c r="V186" i="546"/>
  <c r="W186" i="546" s="1"/>
  <c r="N186" i="546"/>
  <c r="K186" i="546" a="1"/>
  <c r="K186" i="546" s="1"/>
  <c r="M186" i="546" s="1"/>
  <c r="J186" i="546" a="1"/>
  <c r="J186" i="546" s="1"/>
  <c r="H186" i="546"/>
  <c r="N185" i="546"/>
  <c r="K185" i="546" a="1"/>
  <c r="K185" i="546" s="1"/>
  <c r="M185" i="546" s="1"/>
  <c r="H185" i="546"/>
  <c r="N184" i="546"/>
  <c r="K184" i="546" a="1"/>
  <c r="K184" i="546" s="1"/>
  <c r="M184" i="546" s="1"/>
  <c r="H184" i="546"/>
  <c r="V183" i="546"/>
  <c r="W183" i="546" s="1"/>
  <c r="N183" i="546"/>
  <c r="K183" i="546"/>
  <c r="M183" i="546" s="1"/>
  <c r="K183" i="546" a="1"/>
  <c r="J183" i="546"/>
  <c r="J183" i="546" a="1"/>
  <c r="H183" i="546"/>
  <c r="V182" i="546"/>
  <c r="W182" i="546" s="1"/>
  <c r="N182" i="546"/>
  <c r="K182" i="546" a="1"/>
  <c r="K182" i="546" s="1"/>
  <c r="M182" i="546" s="1"/>
  <c r="J182" i="546" a="1"/>
  <c r="J182" i="546" s="1"/>
  <c r="H182" i="546"/>
  <c r="V181" i="546"/>
  <c r="W181" i="546" s="1"/>
  <c r="N181" i="546"/>
  <c r="K181" i="546" a="1"/>
  <c r="K181" i="546" s="1"/>
  <c r="M181" i="546" s="1"/>
  <c r="J181" i="546" a="1"/>
  <c r="J181" i="546" s="1"/>
  <c r="H181" i="546"/>
  <c r="V180" i="546"/>
  <c r="W180" i="546" s="1"/>
  <c r="N180" i="546"/>
  <c r="K180" i="546" a="1"/>
  <c r="K180" i="546" s="1"/>
  <c r="M180" i="546" s="1"/>
  <c r="J180" i="546" a="1"/>
  <c r="J180" i="546" s="1"/>
  <c r="H180" i="546"/>
  <c r="V179" i="546"/>
  <c r="W179" i="546" s="1"/>
  <c r="N179" i="546"/>
  <c r="K179" i="546" a="1"/>
  <c r="K179" i="546" s="1"/>
  <c r="M179" i="546" s="1"/>
  <c r="J179" i="546" a="1"/>
  <c r="J179" i="546" s="1"/>
  <c r="H179" i="546"/>
  <c r="V178" i="546"/>
  <c r="V199" i="546" s="1"/>
  <c r="N178" i="546"/>
  <c r="K178" i="546" a="1"/>
  <c r="K178" i="546" s="1"/>
  <c r="J178" i="546" a="1"/>
  <c r="J178" i="546" s="1"/>
  <c r="H178" i="546"/>
  <c r="H199" i="546" s="1"/>
  <c r="X171" i="546"/>
  <c r="Q529" i="546" s="1"/>
  <c r="X170" i="546"/>
  <c r="Q528" i="546" s="1"/>
  <c r="G170" i="546"/>
  <c r="C170" i="546"/>
  <c r="X169" i="546"/>
  <c r="Q527" i="546" s="1"/>
  <c r="I169" i="546"/>
  <c r="E169" i="546"/>
  <c r="K169" i="546" s="1"/>
  <c r="M169" i="546" s="1"/>
  <c r="I168" i="546"/>
  <c r="E168" i="546"/>
  <c r="K168" i="546" s="1"/>
  <c r="M168" i="546" s="1"/>
  <c r="I167" i="546"/>
  <c r="E167" i="546"/>
  <c r="K167" i="546" s="1"/>
  <c r="M167" i="546" s="1"/>
  <c r="X166" i="546"/>
  <c r="Q524" i="546" s="1"/>
  <c r="I166" i="546"/>
  <c r="I170" i="546" s="1"/>
  <c r="E166" i="546"/>
  <c r="K166" i="546" s="1"/>
  <c r="AA163" i="546"/>
  <c r="Z163" i="546"/>
  <c r="Y163" i="546"/>
  <c r="X163" i="546"/>
  <c r="U163" i="546"/>
  <c r="T163" i="546"/>
  <c r="S163" i="546"/>
  <c r="R163" i="546"/>
  <c r="Q163" i="546"/>
  <c r="P163" i="546"/>
  <c r="O163" i="546"/>
  <c r="R171" i="546" s="1"/>
  <c r="I163" i="546"/>
  <c r="G163" i="546"/>
  <c r="C529" i="546" s="1"/>
  <c r="H162" i="546"/>
  <c r="H161" i="546"/>
  <c r="H160" i="546"/>
  <c r="V159" i="546"/>
  <c r="W159" i="546" s="1"/>
  <c r="N159" i="546"/>
  <c r="K159" i="546"/>
  <c r="K159" i="546" a="1"/>
  <c r="J159" i="546" a="1"/>
  <c r="J159" i="546" s="1"/>
  <c r="H159" i="546"/>
  <c r="D159" i="546"/>
  <c r="V158" i="546"/>
  <c r="W158" i="546" s="1"/>
  <c r="N158" i="546"/>
  <c r="K158" i="546" a="1"/>
  <c r="K158" i="546" s="1"/>
  <c r="M158" i="546" s="1"/>
  <c r="J158" i="546" a="1"/>
  <c r="J158" i="546" s="1"/>
  <c r="H158" i="546"/>
  <c r="H157" i="546"/>
  <c r="H156" i="546"/>
  <c r="V155" i="546"/>
  <c r="W155" i="546" s="1"/>
  <c r="N155" i="546"/>
  <c r="K155" i="546" a="1"/>
  <c r="K155" i="546" s="1"/>
  <c r="M155" i="546" s="1"/>
  <c r="J155" i="546" a="1"/>
  <c r="J155" i="546" s="1"/>
  <c r="H155" i="546"/>
  <c r="V154" i="546"/>
  <c r="W154" i="546" s="1"/>
  <c r="N154" i="546"/>
  <c r="K154" i="546"/>
  <c r="M154" i="546" s="1"/>
  <c r="K154" i="546" a="1"/>
  <c r="J154" i="546"/>
  <c r="J154" i="546" a="1"/>
  <c r="H154" i="546"/>
  <c r="H153" i="546"/>
  <c r="V152" i="546"/>
  <c r="W152" i="546" s="1"/>
  <c r="N152" i="546"/>
  <c r="K152" i="546" a="1"/>
  <c r="K152" i="546" s="1"/>
  <c r="M152" i="546" s="1"/>
  <c r="J152" i="546" a="1"/>
  <c r="J152" i="546" s="1"/>
  <c r="H152" i="546"/>
  <c r="V151" i="546"/>
  <c r="W151" i="546" s="1"/>
  <c r="N151" i="546"/>
  <c r="K151" i="546" a="1"/>
  <c r="K151" i="546" s="1"/>
  <c r="M151" i="546" s="1"/>
  <c r="J151" i="546" a="1"/>
  <c r="J151" i="546" s="1"/>
  <c r="H151" i="546"/>
  <c r="V150" i="546"/>
  <c r="W150" i="546" s="1"/>
  <c r="N150" i="546"/>
  <c r="K150" i="546"/>
  <c r="M150" i="546" s="1"/>
  <c r="K150" i="546" a="1"/>
  <c r="J150" i="546" a="1"/>
  <c r="J150" i="546" s="1"/>
  <c r="H150" i="546"/>
  <c r="V149" i="546"/>
  <c r="V163" i="546" s="1"/>
  <c r="W163" i="546" s="1"/>
  <c r="N149" i="546"/>
  <c r="N163" i="546" s="1"/>
  <c r="K149" i="546" a="1"/>
  <c r="K149" i="546" s="1"/>
  <c r="J149" i="546" a="1"/>
  <c r="J149" i="546" s="1"/>
  <c r="H149" i="546"/>
  <c r="AA148" i="546"/>
  <c r="Z148" i="546"/>
  <c r="Y148" i="546"/>
  <c r="X148" i="546"/>
  <c r="U148" i="546"/>
  <c r="T148" i="546"/>
  <c r="S148" i="546"/>
  <c r="Q148" i="546"/>
  <c r="P148" i="546"/>
  <c r="O148" i="546"/>
  <c r="I148" i="546"/>
  <c r="G148" i="546"/>
  <c r="C528" i="546" s="1"/>
  <c r="V147" i="546"/>
  <c r="W147" i="546" s="1"/>
  <c r="N147" i="546"/>
  <c r="K147" i="546" a="1"/>
  <c r="K147" i="546" s="1"/>
  <c r="M147" i="546" s="1"/>
  <c r="J147" i="546" a="1"/>
  <c r="J147" i="546" s="1"/>
  <c r="H147" i="546"/>
  <c r="K145" i="546" a="1"/>
  <c r="K145" i="546" s="1"/>
  <c r="H145" i="546"/>
  <c r="K144" i="546" a="1"/>
  <c r="K144" i="546" s="1"/>
  <c r="H144" i="546"/>
  <c r="K143" i="546" a="1"/>
  <c r="K143" i="546" s="1"/>
  <c r="H143" i="546"/>
  <c r="V142" i="546"/>
  <c r="W142" i="546" s="1"/>
  <c r="N142" i="546"/>
  <c r="K142" i="546" a="1"/>
  <c r="K142" i="546" s="1"/>
  <c r="M142" i="546" s="1"/>
  <c r="J142" i="546" a="1"/>
  <c r="J142" i="546" s="1"/>
  <c r="H142" i="546"/>
  <c r="V141" i="546"/>
  <c r="W141" i="546" s="1"/>
  <c r="N141" i="546"/>
  <c r="K141" i="546" a="1"/>
  <c r="K141" i="546" s="1"/>
  <c r="M141" i="546" s="1"/>
  <c r="J141" i="546" a="1"/>
  <c r="J141" i="546" s="1"/>
  <c r="H141" i="546"/>
  <c r="V140" i="546"/>
  <c r="W140" i="546" s="1"/>
  <c r="N140" i="546"/>
  <c r="K140" i="546" a="1"/>
  <c r="K140" i="546" s="1"/>
  <c r="M140" i="546" s="1"/>
  <c r="J140" i="546" a="1"/>
  <c r="J140" i="546" s="1"/>
  <c r="H140" i="546"/>
  <c r="V139" i="546"/>
  <c r="W139" i="546" s="1"/>
  <c r="N139" i="546"/>
  <c r="K139" i="546" a="1"/>
  <c r="K139" i="546" s="1"/>
  <c r="M139" i="546" s="1"/>
  <c r="J139" i="546" a="1"/>
  <c r="J139" i="546" s="1"/>
  <c r="H139" i="546"/>
  <c r="V138" i="546"/>
  <c r="V148" i="546" s="1"/>
  <c r="W148" i="546" s="1"/>
  <c r="N138" i="546"/>
  <c r="N148" i="546" s="1"/>
  <c r="K138" i="546" a="1"/>
  <c r="K138" i="546" s="1"/>
  <c r="J138" i="546" a="1"/>
  <c r="J138" i="546" s="1"/>
  <c r="H138" i="546"/>
  <c r="H148" i="546" s="1"/>
  <c r="AA137" i="546"/>
  <c r="Z137" i="546"/>
  <c r="Y137" i="546"/>
  <c r="X137" i="546"/>
  <c r="U137" i="546"/>
  <c r="T137" i="546"/>
  <c r="S137" i="546"/>
  <c r="Q137" i="546"/>
  <c r="P137" i="546"/>
  <c r="O137" i="546"/>
  <c r="R169" i="546" s="1"/>
  <c r="I137" i="546"/>
  <c r="G137" i="546"/>
  <c r="C527" i="546" s="1"/>
  <c r="V136" i="546"/>
  <c r="W136" i="546" s="1"/>
  <c r="N136" i="546"/>
  <c r="K136" i="546" a="1"/>
  <c r="K136" i="546" s="1"/>
  <c r="M136" i="546" s="1"/>
  <c r="J136" i="546" a="1"/>
  <c r="J136" i="546" s="1"/>
  <c r="H136" i="546"/>
  <c r="V135" i="546"/>
  <c r="W135" i="546" s="1"/>
  <c r="N135" i="546"/>
  <c r="K135" i="546" a="1"/>
  <c r="K135" i="546" s="1"/>
  <c r="M135" i="546" s="1"/>
  <c r="J135" i="546" a="1"/>
  <c r="J135" i="546" s="1"/>
  <c r="H135" i="546"/>
  <c r="V134" i="546"/>
  <c r="W134" i="546" s="1"/>
  <c r="N134" i="546"/>
  <c r="K134" i="546" a="1"/>
  <c r="K134" i="546" s="1"/>
  <c r="M134" i="546" s="1"/>
  <c r="J134" i="546" a="1"/>
  <c r="J134" i="546" s="1"/>
  <c r="H134" i="546"/>
  <c r="V133" i="546"/>
  <c r="W133" i="546" s="1"/>
  <c r="N133" i="546"/>
  <c r="K133" i="546"/>
  <c r="M133" i="546" s="1"/>
  <c r="K133" i="546" a="1"/>
  <c r="J133" i="546"/>
  <c r="J133" i="546" a="1"/>
  <c r="H133" i="546"/>
  <c r="V132" i="546"/>
  <c r="W132" i="546" s="1"/>
  <c r="N132" i="546"/>
  <c r="K132" i="546" a="1"/>
  <c r="K132" i="546" s="1"/>
  <c r="M132" i="546" s="1"/>
  <c r="J132" i="546" a="1"/>
  <c r="J132" i="546" s="1"/>
  <c r="H132" i="546"/>
  <c r="V131" i="546"/>
  <c r="W131" i="546" s="1"/>
  <c r="N131" i="546"/>
  <c r="K131" i="546" a="1"/>
  <c r="K131" i="546" s="1"/>
  <c r="M131" i="546" s="1"/>
  <c r="J131" i="546" a="1"/>
  <c r="J131" i="546" s="1"/>
  <c r="H131" i="546"/>
  <c r="V130" i="546"/>
  <c r="W130" i="546" s="1"/>
  <c r="N130" i="546"/>
  <c r="K130" i="546" a="1"/>
  <c r="K130" i="546" s="1"/>
  <c r="M130" i="546" s="1"/>
  <c r="J130" i="546" a="1"/>
  <c r="J130" i="546" s="1"/>
  <c r="H130" i="546"/>
  <c r="V129" i="546"/>
  <c r="W129" i="546" s="1"/>
  <c r="N129" i="546"/>
  <c r="K129" i="546"/>
  <c r="M129" i="546" s="1"/>
  <c r="K129" i="546" a="1"/>
  <c r="J129" i="546"/>
  <c r="J129" i="546" a="1"/>
  <c r="H129" i="546"/>
  <c r="V128" i="546"/>
  <c r="W128" i="546" s="1"/>
  <c r="N128" i="546"/>
  <c r="K128" i="546" a="1"/>
  <c r="K128" i="546" s="1"/>
  <c r="M128" i="546" s="1"/>
  <c r="J128" i="546" a="1"/>
  <c r="J128" i="546" s="1"/>
  <c r="H128" i="546"/>
  <c r="V127" i="546"/>
  <c r="W127" i="546" s="1"/>
  <c r="N127" i="546"/>
  <c r="K127" i="546" a="1"/>
  <c r="K127" i="546" s="1"/>
  <c r="M127" i="546" s="1"/>
  <c r="J127" i="546" a="1"/>
  <c r="J127" i="546" s="1"/>
  <c r="H127" i="546"/>
  <c r="V126" i="546"/>
  <c r="W126" i="546" s="1"/>
  <c r="N126" i="546"/>
  <c r="K126" i="546" a="1"/>
  <c r="K126" i="546" s="1"/>
  <c r="M126" i="546" s="1"/>
  <c r="J126" i="546" a="1"/>
  <c r="J126" i="546" s="1"/>
  <c r="H126" i="546"/>
  <c r="V125" i="546"/>
  <c r="W125" i="546" s="1"/>
  <c r="N125" i="546"/>
  <c r="K125" i="546"/>
  <c r="M125" i="546" s="1"/>
  <c r="K125" i="546" a="1"/>
  <c r="J125" i="546"/>
  <c r="J125" i="546" a="1"/>
  <c r="H125" i="546"/>
  <c r="V124" i="546"/>
  <c r="W124" i="546" s="1"/>
  <c r="N124" i="546"/>
  <c r="K124" i="546" a="1"/>
  <c r="K124" i="546" s="1"/>
  <c r="M124" i="546" s="1"/>
  <c r="J124" i="546" a="1"/>
  <c r="J124" i="546" s="1"/>
  <c r="H124" i="546"/>
  <c r="V123" i="546"/>
  <c r="W123" i="546" s="1"/>
  <c r="N123" i="546"/>
  <c r="K123" i="546" a="1"/>
  <c r="K123" i="546" s="1"/>
  <c r="M123" i="546" s="1"/>
  <c r="J123" i="546" a="1"/>
  <c r="J123" i="546" s="1"/>
  <c r="H123" i="546"/>
  <c r="V122" i="546"/>
  <c r="V137" i="546" s="1"/>
  <c r="W137" i="546" s="1"/>
  <c r="N122" i="546"/>
  <c r="K122" i="546" a="1"/>
  <c r="K122" i="546" s="1"/>
  <c r="J122" i="546" a="1"/>
  <c r="J122" i="546" s="1"/>
  <c r="H122" i="546"/>
  <c r="H137" i="546" s="1"/>
  <c r="AA121" i="546"/>
  <c r="Z121" i="546"/>
  <c r="Y121" i="546"/>
  <c r="X121" i="546"/>
  <c r="U121" i="546"/>
  <c r="T121" i="546"/>
  <c r="S121" i="546"/>
  <c r="R121" i="546"/>
  <c r="Q121" i="546"/>
  <c r="P121" i="546"/>
  <c r="O121" i="546"/>
  <c r="R168" i="546" s="1"/>
  <c r="I121" i="546"/>
  <c r="G121" i="546"/>
  <c r="C526" i="546" s="1"/>
  <c r="V120" i="546"/>
  <c r="W120" i="546" s="1"/>
  <c r="N120" i="546"/>
  <c r="K120" i="546" a="1"/>
  <c r="K120" i="546" s="1"/>
  <c r="M120" i="546" s="1"/>
  <c r="J120" i="546" a="1"/>
  <c r="J120" i="546" s="1"/>
  <c r="H120" i="546"/>
  <c r="V119" i="546"/>
  <c r="W119" i="546" s="1"/>
  <c r="N119" i="546"/>
  <c r="K119" i="546" a="1"/>
  <c r="K119" i="546" s="1"/>
  <c r="M119" i="546" s="1"/>
  <c r="J119" i="546" a="1"/>
  <c r="J119" i="546" s="1"/>
  <c r="H119" i="546"/>
  <c r="V118" i="546"/>
  <c r="W118" i="546" s="1"/>
  <c r="N118" i="546"/>
  <c r="K118" i="546" a="1"/>
  <c r="K118" i="546" s="1"/>
  <c r="M118" i="546" s="1"/>
  <c r="J118" i="546" a="1"/>
  <c r="J118" i="546" s="1"/>
  <c r="H118" i="546"/>
  <c r="K117" i="546" a="1"/>
  <c r="K117" i="546" s="1"/>
  <c r="H117" i="546"/>
  <c r="K116" i="546" a="1"/>
  <c r="K116" i="546" s="1"/>
  <c r="H116" i="546"/>
  <c r="K115" i="546" a="1"/>
  <c r="K115" i="546" s="1"/>
  <c r="H115" i="546"/>
  <c r="V114" i="546"/>
  <c r="W114" i="546" s="1"/>
  <c r="N114" i="546"/>
  <c r="K114" i="546" a="1"/>
  <c r="K114" i="546" s="1"/>
  <c r="M114" i="546" s="1"/>
  <c r="H114" i="546"/>
  <c r="V113" i="546"/>
  <c r="W113" i="546" s="1"/>
  <c r="N113" i="546"/>
  <c r="K113" i="546"/>
  <c r="M113" i="546" s="1"/>
  <c r="K113" i="546" a="1"/>
  <c r="H113" i="546"/>
  <c r="N112" i="546"/>
  <c r="K112" i="546" a="1"/>
  <c r="K112" i="546" s="1"/>
  <c r="M112" i="546" s="1"/>
  <c r="H112" i="546"/>
  <c r="N111" i="546"/>
  <c r="K111" i="546" a="1"/>
  <c r="K111" i="546" s="1"/>
  <c r="M111" i="546" s="1"/>
  <c r="H111" i="546"/>
  <c r="N110" i="546"/>
  <c r="K110" i="546" a="1"/>
  <c r="K110" i="546" s="1"/>
  <c r="M110" i="546" s="1"/>
  <c r="H110" i="546"/>
  <c r="N109" i="546"/>
  <c r="K109" i="546" a="1"/>
  <c r="K109" i="546" s="1"/>
  <c r="M109" i="546" s="1"/>
  <c r="H109" i="546"/>
  <c r="N108" i="546"/>
  <c r="K108" i="546" a="1"/>
  <c r="K108" i="546" s="1"/>
  <c r="M108" i="546" s="1"/>
  <c r="H108" i="546"/>
  <c r="N107" i="546"/>
  <c r="K107" i="546" a="1"/>
  <c r="K107" i="546" s="1"/>
  <c r="M107" i="546" s="1"/>
  <c r="H107" i="546"/>
  <c r="V106" i="546"/>
  <c r="W106" i="546" s="1"/>
  <c r="N106" i="546"/>
  <c r="K106" i="546" a="1"/>
  <c r="K106" i="546" s="1"/>
  <c r="M106" i="546" s="1"/>
  <c r="J106" i="546" a="1"/>
  <c r="J106" i="546" s="1"/>
  <c r="H106" i="546"/>
  <c r="V105" i="546"/>
  <c r="W105" i="546" s="1"/>
  <c r="N105" i="546"/>
  <c r="K105" i="546"/>
  <c r="M105" i="546" s="1"/>
  <c r="K105" i="546" a="1"/>
  <c r="J105" i="546" a="1"/>
  <c r="J105" i="546" s="1"/>
  <c r="H105" i="546"/>
  <c r="V104" i="546"/>
  <c r="W104" i="546" s="1"/>
  <c r="N104" i="546"/>
  <c r="K104" i="546" a="1"/>
  <c r="K104" i="546" s="1"/>
  <c r="M104" i="546" s="1"/>
  <c r="J104" i="546" a="1"/>
  <c r="J104" i="546" s="1"/>
  <c r="H104" i="546"/>
  <c r="V103" i="546"/>
  <c r="W103" i="546" s="1"/>
  <c r="N103" i="546"/>
  <c r="K103" i="546" a="1"/>
  <c r="K103" i="546" s="1"/>
  <c r="M103" i="546" s="1"/>
  <c r="J103" i="546" a="1"/>
  <c r="J103" i="546" s="1"/>
  <c r="H103" i="546"/>
  <c r="V102" i="546"/>
  <c r="W102" i="546" s="1"/>
  <c r="N102" i="546"/>
  <c r="K102" i="546" a="1"/>
  <c r="K102" i="546" s="1"/>
  <c r="M102" i="546" s="1"/>
  <c r="J102" i="546" a="1"/>
  <c r="J102" i="546" s="1"/>
  <c r="H102" i="546"/>
  <c r="V101" i="546"/>
  <c r="W101" i="546" s="1"/>
  <c r="N101" i="546"/>
  <c r="K101" i="546"/>
  <c r="M101" i="546" s="1"/>
  <c r="K101" i="546" a="1"/>
  <c r="J101" i="546"/>
  <c r="J101" i="546" a="1"/>
  <c r="H101" i="546"/>
  <c r="V100" i="546"/>
  <c r="W100" i="546" s="1"/>
  <c r="N100" i="546"/>
  <c r="K100" i="546" a="1"/>
  <c r="K100" i="546" s="1"/>
  <c r="M100" i="546" s="1"/>
  <c r="J100" i="546" a="1"/>
  <c r="J100" i="546" s="1"/>
  <c r="H100" i="546"/>
  <c r="V99" i="546"/>
  <c r="W99" i="546" s="1"/>
  <c r="N99" i="546"/>
  <c r="K99" i="546" a="1"/>
  <c r="K99" i="546" s="1"/>
  <c r="M99" i="546" s="1"/>
  <c r="J99" i="546" a="1"/>
  <c r="J99" i="546" s="1"/>
  <c r="H99" i="546"/>
  <c r="V98" i="546"/>
  <c r="W98" i="546" s="1"/>
  <c r="N98" i="546"/>
  <c r="K98" i="546" a="1"/>
  <c r="K98" i="546" s="1"/>
  <c r="M98" i="546" s="1"/>
  <c r="J98" i="546" a="1"/>
  <c r="J98" i="546" s="1"/>
  <c r="H98" i="546"/>
  <c r="V97" i="546"/>
  <c r="W97" i="546" s="1"/>
  <c r="N97" i="546"/>
  <c r="K97" i="546"/>
  <c r="M97" i="546" s="1"/>
  <c r="K97" i="546" a="1"/>
  <c r="J97" i="546"/>
  <c r="J97" i="546" a="1"/>
  <c r="H97" i="546"/>
  <c r="V96" i="546"/>
  <c r="W96" i="546" s="1"/>
  <c r="N96" i="546"/>
  <c r="K96" i="546" a="1"/>
  <c r="K96" i="546" s="1"/>
  <c r="M96" i="546" s="1"/>
  <c r="J96" i="546" a="1"/>
  <c r="J96" i="546" s="1"/>
  <c r="H96" i="546"/>
  <c r="V95" i="546"/>
  <c r="W95" i="546" s="1"/>
  <c r="N95" i="546"/>
  <c r="K95" i="546" a="1"/>
  <c r="K95" i="546" s="1"/>
  <c r="M95" i="546" s="1"/>
  <c r="J95" i="546" a="1"/>
  <c r="J95" i="546" s="1"/>
  <c r="H95" i="546"/>
  <c r="K94" i="546"/>
  <c r="M94" i="546" s="1"/>
  <c r="K94" i="546" a="1"/>
  <c r="H94" i="546"/>
  <c r="V93" i="546"/>
  <c r="W93" i="546" s="1"/>
  <c r="N93" i="546"/>
  <c r="K93" i="546" a="1"/>
  <c r="K93" i="546" s="1"/>
  <c r="M93" i="546" s="1"/>
  <c r="J93" i="546" a="1"/>
  <c r="J93" i="546" s="1"/>
  <c r="H93" i="546"/>
  <c r="V92" i="546"/>
  <c r="W92" i="546" s="1"/>
  <c r="N92" i="546"/>
  <c r="K92" i="546" a="1"/>
  <c r="K92" i="546" s="1"/>
  <c r="M92" i="546" s="1"/>
  <c r="J92" i="546" a="1"/>
  <c r="J92" i="546" s="1"/>
  <c r="H92" i="546"/>
  <c r="V91" i="546"/>
  <c r="W91" i="546" s="1"/>
  <c r="N91" i="546"/>
  <c r="K91" i="546" a="1"/>
  <c r="K91" i="546" s="1"/>
  <c r="M91" i="546" s="1"/>
  <c r="J91" i="546" a="1"/>
  <c r="J91" i="546" s="1"/>
  <c r="H91" i="546"/>
  <c r="V90" i="546"/>
  <c r="W90" i="546" s="1"/>
  <c r="N90" i="546"/>
  <c r="K90" i="546"/>
  <c r="M90" i="546" s="1"/>
  <c r="K90" i="546" a="1"/>
  <c r="J90" i="546"/>
  <c r="J90" i="546" a="1"/>
  <c r="H90" i="546"/>
  <c r="V89" i="546"/>
  <c r="W89" i="546" s="1"/>
  <c r="N89" i="546"/>
  <c r="K89" i="546" a="1"/>
  <c r="K89" i="546" s="1"/>
  <c r="M89" i="546" s="1"/>
  <c r="J89" i="546" a="1"/>
  <c r="J89" i="546" s="1"/>
  <c r="H89" i="546"/>
  <c r="V88" i="546"/>
  <c r="W88" i="546" s="1"/>
  <c r="N88" i="546"/>
  <c r="K88" i="546" a="1"/>
  <c r="K88" i="546" s="1"/>
  <c r="M88" i="546" s="1"/>
  <c r="J88" i="546" a="1"/>
  <c r="J88" i="546" s="1"/>
  <c r="H88" i="546"/>
  <c r="V87" i="546"/>
  <c r="V121" i="546" s="1"/>
  <c r="W121" i="546" s="1"/>
  <c r="N87" i="546"/>
  <c r="K87" i="546" a="1"/>
  <c r="K87" i="546" s="1"/>
  <c r="J87" i="546" a="1"/>
  <c r="J87" i="546" s="1"/>
  <c r="H87" i="546"/>
  <c r="H121" i="546" s="1"/>
  <c r="AA86" i="546"/>
  <c r="Z86" i="546"/>
  <c r="Y86" i="546"/>
  <c r="X86" i="546"/>
  <c r="U86" i="546"/>
  <c r="T86" i="546"/>
  <c r="S86" i="546"/>
  <c r="R86" i="546"/>
  <c r="Q86" i="546"/>
  <c r="P86" i="546"/>
  <c r="O86" i="546"/>
  <c r="R167" i="546" s="1"/>
  <c r="I86" i="546"/>
  <c r="G86" i="546"/>
  <c r="C525" i="546" s="1"/>
  <c r="K85" i="546" a="1"/>
  <c r="K85" i="546" s="1"/>
  <c r="H85" i="546"/>
  <c r="K84" i="546" a="1"/>
  <c r="K84" i="546" s="1"/>
  <c r="H84" i="546"/>
  <c r="K83" i="546" a="1"/>
  <c r="K83" i="546" s="1"/>
  <c r="H83" i="546"/>
  <c r="K82" i="546" a="1"/>
  <c r="K82" i="546" s="1"/>
  <c r="H82" i="546"/>
  <c r="K81" i="546" a="1"/>
  <c r="K81" i="546" s="1"/>
  <c r="H81" i="546"/>
  <c r="K80" i="546" a="1"/>
  <c r="K80" i="546" s="1"/>
  <c r="H80" i="546"/>
  <c r="K79" i="546" a="1"/>
  <c r="K79" i="546" s="1"/>
  <c r="M79" i="546" s="1"/>
  <c r="H79" i="546"/>
  <c r="K78" i="546" a="1"/>
  <c r="K78" i="546" s="1"/>
  <c r="M78" i="546" s="1"/>
  <c r="H78" i="546"/>
  <c r="K77" i="546" a="1"/>
  <c r="K77" i="546" s="1"/>
  <c r="M77" i="546" s="1"/>
  <c r="H77" i="546"/>
  <c r="K76" i="546" a="1"/>
  <c r="K76" i="546" s="1"/>
  <c r="M76" i="546" s="1"/>
  <c r="H76" i="546"/>
  <c r="V75" i="546"/>
  <c r="W75" i="546" s="1"/>
  <c r="N75" i="546"/>
  <c r="K75" i="546" a="1"/>
  <c r="K75" i="546" s="1"/>
  <c r="M75" i="546" s="1"/>
  <c r="J75" i="546" a="1"/>
  <c r="J75" i="546" s="1"/>
  <c r="H75" i="546"/>
  <c r="V74" i="546"/>
  <c r="W74" i="546" s="1"/>
  <c r="N74" i="546"/>
  <c r="K74" i="546"/>
  <c r="M74" i="546" s="1"/>
  <c r="K74" i="546" a="1"/>
  <c r="J74" i="546"/>
  <c r="J74" i="546" a="1"/>
  <c r="H74" i="546"/>
  <c r="V73" i="546"/>
  <c r="W73" i="546" s="1"/>
  <c r="N73" i="546"/>
  <c r="K73" i="546" a="1"/>
  <c r="K73" i="546" s="1"/>
  <c r="M73" i="546" s="1"/>
  <c r="J73" i="546" a="1"/>
  <c r="J73" i="546" s="1"/>
  <c r="H73" i="546"/>
  <c r="V72" i="546"/>
  <c r="W72" i="546" s="1"/>
  <c r="N72" i="546"/>
  <c r="K72" i="546" a="1"/>
  <c r="K72" i="546" s="1"/>
  <c r="M72" i="546" s="1"/>
  <c r="J72" i="546" a="1"/>
  <c r="J72" i="546" s="1"/>
  <c r="H72" i="546"/>
  <c r="H71" i="546"/>
  <c r="V70" i="546"/>
  <c r="W70" i="546" s="1"/>
  <c r="N70" i="546"/>
  <c r="K70" i="546" a="1"/>
  <c r="K70" i="546" s="1"/>
  <c r="M70" i="546" s="1"/>
  <c r="J70" i="546" a="1"/>
  <c r="J70" i="546" s="1"/>
  <c r="H70" i="546"/>
  <c r="V69" i="546"/>
  <c r="W69" i="546" s="1"/>
  <c r="N69" i="546"/>
  <c r="K69" i="546" a="1"/>
  <c r="K69" i="546" s="1"/>
  <c r="M69" i="546" s="1"/>
  <c r="J69" i="546" a="1"/>
  <c r="J69" i="546" s="1"/>
  <c r="H69" i="546"/>
  <c r="K68" i="546" a="1"/>
  <c r="K68" i="546" s="1"/>
  <c r="H68" i="546"/>
  <c r="K67" i="546"/>
  <c r="K67" i="546" a="1"/>
  <c r="H67" i="546"/>
  <c r="V66" i="546"/>
  <c r="W66" i="546" s="1"/>
  <c r="N66" i="546"/>
  <c r="K66" i="546" a="1"/>
  <c r="K66" i="546" s="1"/>
  <c r="M66" i="546" s="1"/>
  <c r="J66" i="546" a="1"/>
  <c r="J66" i="546" s="1"/>
  <c r="H66" i="546"/>
  <c r="V65" i="546"/>
  <c r="W65" i="546" s="1"/>
  <c r="N65" i="546"/>
  <c r="K65" i="546" a="1"/>
  <c r="K65" i="546" s="1"/>
  <c r="M65" i="546" s="1"/>
  <c r="J65" i="546" a="1"/>
  <c r="J65" i="546" s="1"/>
  <c r="H65" i="546"/>
  <c r="V64" i="546"/>
  <c r="W64" i="546" s="1"/>
  <c r="N64" i="546"/>
  <c r="K64" i="546" a="1"/>
  <c r="K64" i="546" s="1"/>
  <c r="M64" i="546" s="1"/>
  <c r="J64" i="546" a="1"/>
  <c r="J64" i="546" s="1"/>
  <c r="H64" i="546"/>
  <c r="V63" i="546"/>
  <c r="W63" i="546" s="1"/>
  <c r="N63" i="546"/>
  <c r="K63" i="546"/>
  <c r="M63" i="546" s="1"/>
  <c r="K63" i="546" a="1"/>
  <c r="J63" i="546"/>
  <c r="J63" i="546" a="1"/>
  <c r="H63" i="546"/>
  <c r="V62" i="546"/>
  <c r="W62" i="546" s="1"/>
  <c r="N62" i="546"/>
  <c r="K62" i="546" a="1"/>
  <c r="K62" i="546" s="1"/>
  <c r="M62" i="546" s="1"/>
  <c r="J62" i="546" a="1"/>
  <c r="J62" i="546" s="1"/>
  <c r="H62" i="546"/>
  <c r="V61" i="546"/>
  <c r="W61" i="546" s="1"/>
  <c r="N61" i="546"/>
  <c r="K61" i="546" a="1"/>
  <c r="K61" i="546" s="1"/>
  <c r="M61" i="546" s="1"/>
  <c r="J61" i="546" a="1"/>
  <c r="J61" i="546" s="1"/>
  <c r="H61" i="546"/>
  <c r="V60" i="546"/>
  <c r="W60" i="546" s="1"/>
  <c r="N60" i="546"/>
  <c r="K60" i="546" a="1"/>
  <c r="K60" i="546" s="1"/>
  <c r="M60" i="546" s="1"/>
  <c r="J60" i="546" a="1"/>
  <c r="J60" i="546" s="1"/>
  <c r="H60" i="546"/>
  <c r="V59" i="546"/>
  <c r="W59" i="546" s="1"/>
  <c r="N59" i="546"/>
  <c r="K59" i="546"/>
  <c r="M59" i="546" s="1"/>
  <c r="K59" i="546" a="1"/>
  <c r="J59" i="546"/>
  <c r="J59" i="546" a="1"/>
  <c r="H59" i="546"/>
  <c r="V58" i="546"/>
  <c r="W58" i="546" s="1"/>
  <c r="N58" i="546"/>
  <c r="K58" i="546" a="1"/>
  <c r="K58" i="546" s="1"/>
  <c r="M58" i="546" s="1"/>
  <c r="J58" i="546" a="1"/>
  <c r="J58" i="546" s="1"/>
  <c r="H58" i="546"/>
  <c r="V57" i="546"/>
  <c r="W57" i="546" s="1"/>
  <c r="N57" i="546"/>
  <c r="K57" i="546" a="1"/>
  <c r="K57" i="546" s="1"/>
  <c r="M57" i="546" s="1"/>
  <c r="J57" i="546" a="1"/>
  <c r="J57" i="546" s="1"/>
  <c r="H57" i="546"/>
  <c r="K56" i="546"/>
  <c r="M56" i="546" s="1"/>
  <c r="K56" i="546" a="1"/>
  <c r="H56" i="546"/>
  <c r="K55" i="546" a="1"/>
  <c r="K55" i="546" s="1"/>
  <c r="M55" i="546" s="1"/>
  <c r="H55" i="546"/>
  <c r="K54" i="546" a="1"/>
  <c r="K54" i="546" s="1"/>
  <c r="M54" i="546" s="1"/>
  <c r="H54" i="546"/>
  <c r="K53" i="546" a="1"/>
  <c r="K53" i="546" s="1"/>
  <c r="M53" i="546" s="1"/>
  <c r="H53" i="546"/>
  <c r="N52" i="546"/>
  <c r="K52" i="546"/>
  <c r="M52" i="546" s="1"/>
  <c r="K52" i="546" a="1"/>
  <c r="H52" i="546"/>
  <c r="N51" i="546"/>
  <c r="K51" i="546" a="1"/>
  <c r="K51" i="546" s="1"/>
  <c r="M51" i="546" s="1"/>
  <c r="H51" i="546"/>
  <c r="N50" i="546"/>
  <c r="K50" i="546" a="1"/>
  <c r="K50" i="546" s="1"/>
  <c r="M50" i="546" s="1"/>
  <c r="H50" i="546"/>
  <c r="N49" i="546"/>
  <c r="K49" i="546" a="1"/>
  <c r="K49" i="546" s="1"/>
  <c r="M49" i="546" s="1"/>
  <c r="H49" i="546"/>
  <c r="V48" i="546"/>
  <c r="W48" i="546" s="1"/>
  <c r="N48" i="546"/>
  <c r="K48" i="546" a="1"/>
  <c r="K48" i="546" s="1"/>
  <c r="M48" i="546" s="1"/>
  <c r="J48" i="546" a="1"/>
  <c r="J48" i="546" s="1"/>
  <c r="H48" i="546"/>
  <c r="V47" i="546"/>
  <c r="W47" i="546" s="1"/>
  <c r="N47" i="546"/>
  <c r="K47" i="546" a="1"/>
  <c r="K47" i="546" s="1"/>
  <c r="M47" i="546" s="1"/>
  <c r="J47" i="546" a="1"/>
  <c r="J47" i="546" s="1"/>
  <c r="H47" i="546"/>
  <c r="V46" i="546"/>
  <c r="W46" i="546" s="1"/>
  <c r="N46" i="546"/>
  <c r="K46" i="546" a="1"/>
  <c r="K46" i="546" s="1"/>
  <c r="M46" i="546" s="1"/>
  <c r="J46" i="546" a="1"/>
  <c r="J46" i="546" s="1"/>
  <c r="H46" i="546"/>
  <c r="V45" i="546"/>
  <c r="W45" i="546" s="1"/>
  <c r="N45" i="546"/>
  <c r="K45" i="546" a="1"/>
  <c r="K45" i="546" s="1"/>
  <c r="M45" i="546" s="1"/>
  <c r="J45" i="546" a="1"/>
  <c r="J45" i="546" s="1"/>
  <c r="H45" i="546"/>
  <c r="V44" i="546"/>
  <c r="W44" i="546" s="1"/>
  <c r="N44" i="546"/>
  <c r="K44" i="546" a="1"/>
  <c r="K44" i="546" s="1"/>
  <c r="M44" i="546" s="1"/>
  <c r="J44" i="546" a="1"/>
  <c r="J44" i="546" s="1"/>
  <c r="H44" i="546"/>
  <c r="V43" i="546"/>
  <c r="W43" i="546" s="1"/>
  <c r="N43" i="546"/>
  <c r="K43" i="546"/>
  <c r="M43" i="546" s="1"/>
  <c r="K43" i="546" a="1"/>
  <c r="J43" i="546"/>
  <c r="J43" i="546" a="1"/>
  <c r="H43" i="546"/>
  <c r="V42" i="546"/>
  <c r="W42" i="546" s="1"/>
  <c r="N42" i="546"/>
  <c r="K42" i="546" a="1"/>
  <c r="K42" i="546" s="1"/>
  <c r="M42" i="546" s="1"/>
  <c r="J42" i="546" a="1"/>
  <c r="J42" i="546" s="1"/>
  <c r="H42" i="546"/>
  <c r="V41" i="546"/>
  <c r="W41" i="546" s="1"/>
  <c r="N41" i="546"/>
  <c r="K41" i="546" a="1"/>
  <c r="K41" i="546" s="1"/>
  <c r="M41" i="546" s="1"/>
  <c r="J41" i="546" a="1"/>
  <c r="J41" i="546" s="1"/>
  <c r="H41" i="546"/>
  <c r="V40" i="546"/>
  <c r="W40" i="546" s="1"/>
  <c r="N40" i="546"/>
  <c r="K40" i="546" a="1"/>
  <c r="K40" i="546" s="1"/>
  <c r="M40" i="546" s="1"/>
  <c r="J40" i="546" a="1"/>
  <c r="J40" i="546" s="1"/>
  <c r="H40" i="546"/>
  <c r="V39" i="546"/>
  <c r="W39" i="546" s="1"/>
  <c r="N39" i="546"/>
  <c r="K39" i="546"/>
  <c r="M39" i="546" s="1"/>
  <c r="K39" i="546" a="1"/>
  <c r="J39" i="546" a="1"/>
  <c r="J39" i="546" s="1"/>
  <c r="H39" i="546"/>
  <c r="V38" i="546"/>
  <c r="W38" i="546" s="1"/>
  <c r="N38" i="546"/>
  <c r="K38" i="546" a="1"/>
  <c r="K38" i="546" s="1"/>
  <c r="M38" i="546" s="1"/>
  <c r="J38" i="546" a="1"/>
  <c r="J38" i="546" s="1"/>
  <c r="H38" i="546"/>
  <c r="V37" i="546"/>
  <c r="W37" i="546" s="1"/>
  <c r="N37" i="546"/>
  <c r="K37" i="546" a="1"/>
  <c r="K37" i="546" s="1"/>
  <c r="M37" i="546" s="1"/>
  <c r="J37" i="546" a="1"/>
  <c r="J37" i="546" s="1"/>
  <c r="H37" i="546"/>
  <c r="H36" i="546"/>
  <c r="H35" i="546"/>
  <c r="H34" i="546"/>
  <c r="V33" i="546"/>
  <c r="W33" i="546" s="1"/>
  <c r="N33" i="546"/>
  <c r="K33" i="546" a="1"/>
  <c r="K33" i="546" s="1"/>
  <c r="M33" i="546" s="1"/>
  <c r="J33" i="546" a="1"/>
  <c r="J33" i="546" s="1"/>
  <c r="H33" i="546"/>
  <c r="V32" i="546"/>
  <c r="W32" i="546" s="1"/>
  <c r="N32" i="546"/>
  <c r="K32" i="546" a="1"/>
  <c r="K32" i="546" s="1"/>
  <c r="M32" i="546" s="1"/>
  <c r="J32" i="546" a="1"/>
  <c r="J32" i="546" s="1"/>
  <c r="H32" i="546"/>
  <c r="V31" i="546"/>
  <c r="W31" i="546" s="1"/>
  <c r="N31" i="546"/>
  <c r="K31" i="546"/>
  <c r="M31" i="546" s="1"/>
  <c r="K31" i="546" a="1"/>
  <c r="J31" i="546"/>
  <c r="J31" i="546" a="1"/>
  <c r="H31" i="546"/>
  <c r="K30" i="546" a="1"/>
  <c r="K30" i="546" s="1"/>
  <c r="H30" i="546"/>
  <c r="V29" i="546"/>
  <c r="V86" i="546" s="1"/>
  <c r="W86" i="546" s="1"/>
  <c r="N29" i="546"/>
  <c r="N86" i="546" s="1"/>
  <c r="K29" i="546" a="1"/>
  <c r="K29" i="546" s="1"/>
  <c r="M29" i="546" s="1"/>
  <c r="J29" i="546" a="1"/>
  <c r="J29" i="546" s="1"/>
  <c r="H29" i="546"/>
  <c r="H86" i="546" s="1"/>
  <c r="AA28" i="546"/>
  <c r="AA164" i="546" s="1"/>
  <c r="Z28" i="546"/>
  <c r="Z164" i="546" s="1"/>
  <c r="Y28" i="546"/>
  <c r="Y164" i="546" s="1"/>
  <c r="X28" i="546"/>
  <c r="X164" i="546" s="1"/>
  <c r="U28" i="546"/>
  <c r="U164" i="546" s="1"/>
  <c r="T28" i="546"/>
  <c r="T164" i="546" s="1"/>
  <c r="S28" i="546"/>
  <c r="S164" i="546" s="1"/>
  <c r="R28" i="546"/>
  <c r="R164" i="546" s="1"/>
  <c r="Q28" i="546"/>
  <c r="Q164" i="546" s="1"/>
  <c r="P28" i="546"/>
  <c r="X167" i="546" s="1"/>
  <c r="O28" i="546"/>
  <c r="R166" i="546" s="1"/>
  <c r="I28" i="546"/>
  <c r="I164" i="546" s="1"/>
  <c r="B172" i="546" s="1"/>
  <c r="G28" i="546"/>
  <c r="C524" i="546" s="1"/>
  <c r="V27" i="546"/>
  <c r="W27" i="546" s="1"/>
  <c r="N27" i="546"/>
  <c r="K27" i="546" a="1"/>
  <c r="K27" i="546" s="1"/>
  <c r="M27" i="546" s="1"/>
  <c r="J27" i="546" a="1"/>
  <c r="J27" i="546" s="1"/>
  <c r="H27" i="546"/>
  <c r="V26" i="546"/>
  <c r="W26" i="546" s="1"/>
  <c r="N26" i="546"/>
  <c r="K26" i="546"/>
  <c r="M26" i="546" s="1"/>
  <c r="K26" i="546" a="1"/>
  <c r="J26" i="546"/>
  <c r="J26" i="546" a="1"/>
  <c r="H26" i="546"/>
  <c r="K25" i="546" a="1"/>
  <c r="K25" i="546" s="1"/>
  <c r="M25" i="546" s="1"/>
  <c r="J25" i="546" a="1"/>
  <c r="J25" i="546" s="1"/>
  <c r="H25" i="546"/>
  <c r="K24" i="546" a="1"/>
  <c r="K24" i="546" s="1"/>
  <c r="M24" i="546" s="1"/>
  <c r="J24" i="546" a="1"/>
  <c r="J24" i="546" s="1"/>
  <c r="H24" i="546"/>
  <c r="K23" i="546" a="1"/>
  <c r="K23" i="546" s="1"/>
  <c r="M23" i="546" s="1"/>
  <c r="J23" i="546" a="1"/>
  <c r="J23" i="546" s="1"/>
  <c r="H23" i="546"/>
  <c r="K22" i="546" a="1"/>
  <c r="K22" i="546" s="1"/>
  <c r="M22" i="546" s="1"/>
  <c r="J22" i="546" a="1"/>
  <c r="J22" i="546" s="1"/>
  <c r="H22" i="546"/>
  <c r="V21" i="546"/>
  <c r="W21" i="546" s="1"/>
  <c r="N21" i="546"/>
  <c r="K21" i="546" a="1"/>
  <c r="K21" i="546" s="1"/>
  <c r="M21" i="546" s="1"/>
  <c r="J21" i="546" a="1"/>
  <c r="J21" i="546" s="1"/>
  <c r="H21" i="546"/>
  <c r="V20" i="546"/>
  <c r="W20" i="546" s="1"/>
  <c r="N20" i="546"/>
  <c r="K20" i="546" a="1"/>
  <c r="K20" i="546" s="1"/>
  <c r="M20" i="546" s="1"/>
  <c r="J20" i="546" a="1"/>
  <c r="J20" i="546" s="1"/>
  <c r="H20" i="546"/>
  <c r="V19" i="546"/>
  <c r="W19" i="546" s="1"/>
  <c r="N19" i="546"/>
  <c r="K19" i="546"/>
  <c r="M19" i="546" s="1"/>
  <c r="K19" i="546" a="1"/>
  <c r="J19" i="546"/>
  <c r="J19" i="546" a="1"/>
  <c r="H19" i="546"/>
  <c r="N18" i="546"/>
  <c r="K18" i="546" a="1"/>
  <c r="K18" i="546" s="1"/>
  <c r="M18" i="546" s="1"/>
  <c r="J18" i="546" a="1"/>
  <c r="J18" i="546" s="1"/>
  <c r="H18" i="546"/>
  <c r="N17" i="546"/>
  <c r="K17" i="546"/>
  <c r="M17" i="546" s="1"/>
  <c r="K17" i="546" a="1"/>
  <c r="J17" i="546"/>
  <c r="J17" i="546" a="1"/>
  <c r="H17" i="546"/>
  <c r="V16" i="546"/>
  <c r="W16" i="546" s="1"/>
  <c r="N16" i="546"/>
  <c r="K16" i="546" a="1"/>
  <c r="K16" i="546" s="1"/>
  <c r="M16" i="546" s="1"/>
  <c r="J16" i="546" a="1"/>
  <c r="J16" i="546" s="1"/>
  <c r="H16" i="546"/>
  <c r="W15" i="546"/>
  <c r="V15" i="546"/>
  <c r="N15" i="546"/>
  <c r="K15" i="546" a="1"/>
  <c r="K15" i="546" s="1"/>
  <c r="M15" i="546" s="1"/>
  <c r="J15" i="546" a="1"/>
  <c r="J15" i="546" s="1"/>
  <c r="H15" i="546"/>
  <c r="N14" i="546"/>
  <c r="K14" i="546" a="1"/>
  <c r="K14" i="546" s="1"/>
  <c r="M14" i="546" s="1"/>
  <c r="H14" i="546"/>
  <c r="N13" i="546"/>
  <c r="K13" i="546" a="1"/>
  <c r="K13" i="546" s="1"/>
  <c r="M13" i="546" s="1"/>
  <c r="H13" i="546"/>
  <c r="V12" i="546"/>
  <c r="W12" i="546" s="1"/>
  <c r="N12" i="546"/>
  <c r="K12" i="546" a="1"/>
  <c r="K12" i="546" s="1"/>
  <c r="M12" i="546" s="1"/>
  <c r="J12" i="546" a="1"/>
  <c r="J12" i="546" s="1"/>
  <c r="H12" i="546"/>
  <c r="V11" i="546"/>
  <c r="W11" i="546" s="1"/>
  <c r="N11" i="546"/>
  <c r="K11" i="546"/>
  <c r="M11" i="546" s="1"/>
  <c r="K11" i="546" a="1"/>
  <c r="J11" i="546"/>
  <c r="J11" i="546" a="1"/>
  <c r="H11" i="546"/>
  <c r="V10" i="546"/>
  <c r="W10" i="546" s="1"/>
  <c r="N10" i="546"/>
  <c r="K10" i="546" a="1"/>
  <c r="K10" i="546" s="1"/>
  <c r="M10" i="546" s="1"/>
  <c r="J10" i="546" a="1"/>
  <c r="J10" i="546" s="1"/>
  <c r="H10" i="546"/>
  <c r="V9" i="546"/>
  <c r="W9" i="546" s="1"/>
  <c r="N9" i="546"/>
  <c r="K9" i="546" a="1"/>
  <c r="K9" i="546" s="1"/>
  <c r="M9" i="546" s="1"/>
  <c r="J9" i="546" a="1"/>
  <c r="J9" i="546" s="1"/>
  <c r="H9" i="546"/>
  <c r="V8" i="546"/>
  <c r="W8" i="546" s="1"/>
  <c r="N8" i="546"/>
  <c r="K8" i="546" a="1"/>
  <c r="K8" i="546" s="1"/>
  <c r="M8" i="546" s="1"/>
  <c r="J8" i="546" a="1"/>
  <c r="J8" i="546" s="1"/>
  <c r="H8" i="546"/>
  <c r="V7" i="546"/>
  <c r="V28" i="546" s="1"/>
  <c r="N7" i="546"/>
  <c r="N28" i="546" s="1"/>
  <c r="K7" i="546" a="1"/>
  <c r="K7" i="546" s="1"/>
  <c r="M7" i="546" s="1"/>
  <c r="J7" i="546" a="1"/>
  <c r="J7" i="546" s="1"/>
  <c r="H7" i="546"/>
  <c r="H28" i="546" s="1"/>
  <c r="J319" i="546" l="1" a="1"/>
  <c r="J319" i="546" s="1"/>
  <c r="J308" i="546" a="1"/>
  <c r="J308" i="546" s="1"/>
  <c r="J292" i="546" a="1"/>
  <c r="J292" i="546" s="1"/>
  <c r="J257" i="546" a="1"/>
  <c r="J257" i="546" s="1"/>
  <c r="N370" i="546"/>
  <c r="N428" i="546"/>
  <c r="K506" i="546"/>
  <c r="M370" i="546"/>
  <c r="K428" i="546"/>
  <c r="H308" i="546"/>
  <c r="K292" i="546"/>
  <c r="H292" i="546"/>
  <c r="V292" i="546"/>
  <c r="W292" i="546" s="1"/>
  <c r="V257" i="546"/>
  <c r="W257" i="546" s="1"/>
  <c r="N199" i="546"/>
  <c r="W349" i="546"/>
  <c r="W370" i="546" s="1"/>
  <c r="W371" i="546"/>
  <c r="W309" i="546"/>
  <c r="W334" i="546"/>
  <c r="W429" i="546"/>
  <c r="N479" i="546"/>
  <c r="W464" i="546"/>
  <c r="N490" i="546"/>
  <c r="W319" i="546"/>
  <c r="W7" i="546"/>
  <c r="W29" i="546"/>
  <c r="W258" i="546"/>
  <c r="W138" i="546"/>
  <c r="R170" i="546"/>
  <c r="N137" i="546"/>
  <c r="N121" i="546"/>
  <c r="N164" i="546" s="1"/>
  <c r="B173" i="546" s="1"/>
  <c r="E173" i="546" s="1"/>
  <c r="J148" i="546" a="1"/>
  <c r="J148" i="546" s="1"/>
  <c r="K148" i="546"/>
  <c r="H163" i="546"/>
  <c r="H164" i="546"/>
  <c r="E171" i="546" s="1"/>
  <c r="J163" i="546" a="1"/>
  <c r="J163" i="546" s="1"/>
  <c r="M28" i="546"/>
  <c r="V164" i="546"/>
  <c r="I173" i="546" s="1"/>
  <c r="W28" i="546"/>
  <c r="W164" i="546" s="1"/>
  <c r="K524" i="546"/>
  <c r="R173" i="546"/>
  <c r="T167" i="546" s="1"/>
  <c r="M86" i="546"/>
  <c r="K525" i="546"/>
  <c r="K526" i="546"/>
  <c r="K170" i="546"/>
  <c r="M166" i="546"/>
  <c r="M178" i="546"/>
  <c r="M199" i="546" s="1"/>
  <c r="K199" i="546"/>
  <c r="C520" i="546"/>
  <c r="Q525" i="546"/>
  <c r="M87" i="546"/>
  <c r="M121" i="546" s="1"/>
  <c r="K121" i="546"/>
  <c r="M122" i="546"/>
  <c r="M137" i="546" s="1"/>
  <c r="K137" i="546"/>
  <c r="K527" i="546"/>
  <c r="K528" i="546"/>
  <c r="T170" i="546"/>
  <c r="K163" i="546"/>
  <c r="M149" i="546"/>
  <c r="M163" i="546" s="1"/>
  <c r="K529" i="546"/>
  <c r="T171" i="546"/>
  <c r="K257" i="546"/>
  <c r="M200" i="546"/>
  <c r="M257" i="546" s="1"/>
  <c r="J28" i="546" a="1"/>
  <c r="J28" i="546" s="1"/>
  <c r="K28" i="546"/>
  <c r="J86" i="546" a="1"/>
  <c r="J86" i="546" s="1"/>
  <c r="K86" i="546"/>
  <c r="W87" i="546"/>
  <c r="J121" i="546" a="1"/>
  <c r="J121" i="546" s="1"/>
  <c r="W122" i="546"/>
  <c r="J137" i="546" a="1"/>
  <c r="J137" i="546" s="1"/>
  <c r="M138" i="546"/>
  <c r="M148" i="546" s="1"/>
  <c r="W149" i="546"/>
  <c r="O164" i="546"/>
  <c r="E170" i="546"/>
  <c r="W178" i="546"/>
  <c r="W199" i="546" s="1"/>
  <c r="J199" i="546" a="1"/>
  <c r="J199" i="546" s="1"/>
  <c r="X338" i="546"/>
  <c r="P335" i="546"/>
  <c r="X339" i="546" s="1"/>
  <c r="H257" i="546"/>
  <c r="H335" i="546" s="1"/>
  <c r="E342" i="546" s="1"/>
  <c r="N257" i="546"/>
  <c r="N335" i="546" s="1"/>
  <c r="B344" i="546" s="1"/>
  <c r="W200" i="546"/>
  <c r="K308" i="546"/>
  <c r="M293" i="546"/>
  <c r="M308" i="546" s="1"/>
  <c r="K334" i="546"/>
  <c r="M320" i="546"/>
  <c r="M334" i="546" s="1"/>
  <c r="C530" i="546"/>
  <c r="E528" i="546" s="1"/>
  <c r="G164" i="546"/>
  <c r="P164" i="546"/>
  <c r="X168" i="546" s="1"/>
  <c r="X173" i="546" s="1"/>
  <c r="B342" i="546"/>
  <c r="J335" i="546" a="1"/>
  <c r="J335" i="546" s="1"/>
  <c r="M342" i="546" s="1"/>
  <c r="O335" i="546"/>
  <c r="R337" i="546"/>
  <c r="V308" i="546"/>
  <c r="W308" i="546" s="1"/>
  <c r="K319" i="546"/>
  <c r="V334" i="546"/>
  <c r="X344" i="546"/>
  <c r="Z337" i="546" s="1" a="1"/>
  <c r="Z337" i="546" s="1"/>
  <c r="M258" i="546"/>
  <c r="M292" i="546" s="1"/>
  <c r="R341" i="546"/>
  <c r="R342" i="546"/>
  <c r="E341" i="546"/>
  <c r="K337" i="546"/>
  <c r="J370" i="546" a="1"/>
  <c r="J370" i="546" s="1"/>
  <c r="K370" i="546"/>
  <c r="M429" i="546"/>
  <c r="M463" i="546" s="1"/>
  <c r="B514" i="546"/>
  <c r="J507" i="546" a="1"/>
  <c r="J507" i="546" s="1"/>
  <c r="M514" i="546" s="1"/>
  <c r="R509" i="546"/>
  <c r="X509" i="546"/>
  <c r="O507" i="546"/>
  <c r="X510" i="546" s="1"/>
  <c r="M371" i="546"/>
  <c r="M428" i="546" s="1"/>
  <c r="M464" i="546"/>
  <c r="M479" i="546" s="1"/>
  <c r="K479" i="546"/>
  <c r="K490" i="546"/>
  <c r="M480" i="546"/>
  <c r="M490" i="546" s="1"/>
  <c r="V490" i="546"/>
  <c r="W490" i="546" s="1"/>
  <c r="W506" i="546"/>
  <c r="V506" i="546"/>
  <c r="R534" i="546"/>
  <c r="S534" i="546" a="1"/>
  <c r="S534" i="546" s="1"/>
  <c r="R511" i="546"/>
  <c r="R512" i="546"/>
  <c r="M491" i="546"/>
  <c r="M506" i="546" s="1"/>
  <c r="R514" i="546"/>
  <c r="K513" i="546"/>
  <c r="M509" i="546"/>
  <c r="J536" i="546"/>
  <c r="Q533" i="546"/>
  <c r="R535" i="546"/>
  <c r="S535" i="546" a="1"/>
  <c r="S535" i="546" s="1"/>
  <c r="E513" i="546"/>
  <c r="T533" i="546" a="1"/>
  <c r="T533" i="546" s="1"/>
  <c r="T534" i="546" a="1"/>
  <c r="T534" i="546" s="1"/>
  <c r="T535" i="546" a="1"/>
  <c r="T535" i="546" s="1"/>
  <c r="C536" i="546"/>
  <c r="T536" i="546" s="1" a="1"/>
  <c r="T536" i="546" s="1"/>
  <c r="J334" i="545" a="1"/>
  <c r="J334" i="545" s="1"/>
  <c r="N507" i="546" l="1"/>
  <c r="B516" i="546" s="1"/>
  <c r="E516" i="546" s="1"/>
  <c r="Z341" i="546"/>
  <c r="Z342" i="546"/>
  <c r="Z343" i="546"/>
  <c r="Z340" i="546"/>
  <c r="M507" i="546"/>
  <c r="T169" i="546"/>
  <c r="T168" i="546"/>
  <c r="G519" i="546"/>
  <c r="E527" i="546"/>
  <c r="E526" i="546"/>
  <c r="E525" i="546"/>
  <c r="E524" i="546"/>
  <c r="Z166" i="546" a="1"/>
  <c r="Z166" i="546" s="1"/>
  <c r="Z172" i="546"/>
  <c r="Z167" i="546"/>
  <c r="Z171" i="546"/>
  <c r="Z169" i="546"/>
  <c r="Z170" i="546"/>
  <c r="E344" i="546"/>
  <c r="C521" i="546"/>
  <c r="G521" i="546" s="1"/>
  <c r="R533" i="546"/>
  <c r="R536" i="546" s="1"/>
  <c r="Q536" i="546"/>
  <c r="S536" i="546" s="1" a="1"/>
  <c r="S536" i="546" s="1"/>
  <c r="S533" i="546" a="1"/>
  <c r="S533" i="546" s="1"/>
  <c r="X516" i="546"/>
  <c r="Z509" i="546" s="1" a="1"/>
  <c r="Z509" i="546" s="1"/>
  <c r="K507" i="546"/>
  <c r="M337" i="546"/>
  <c r="K341" i="546"/>
  <c r="M341" i="546" s="1"/>
  <c r="T337" i="546" a="1"/>
  <c r="T337" i="546" s="1"/>
  <c r="R344" i="546"/>
  <c r="B171" i="546"/>
  <c r="C519" i="546" s="1"/>
  <c r="J164" i="546" a="1"/>
  <c r="J164" i="546" s="1"/>
  <c r="M171" i="546" s="1"/>
  <c r="Z338" i="546"/>
  <c r="W335" i="546"/>
  <c r="E529" i="546"/>
  <c r="E530" i="546" s="1"/>
  <c r="K164" i="546"/>
  <c r="E172" i="546" s="1"/>
  <c r="V335" i="546"/>
  <c r="I344" i="546" s="1"/>
  <c r="M344" i="546" s="1" a="1"/>
  <c r="M344" i="546" s="1"/>
  <c r="M335" i="546"/>
  <c r="K530" i="546"/>
  <c r="M528" i="546" s="1"/>
  <c r="T172" i="546"/>
  <c r="M164" i="546"/>
  <c r="M513" i="546"/>
  <c r="Z510" i="546"/>
  <c r="R516" i="546"/>
  <c r="T514" i="546" s="1"/>
  <c r="T509" i="546" a="1"/>
  <c r="T509" i="546" s="1"/>
  <c r="T341" i="546"/>
  <c r="V507" i="546"/>
  <c r="Q526" i="546"/>
  <c r="Z168" i="546"/>
  <c r="Z339" i="546"/>
  <c r="K335" i="546"/>
  <c r="M170" i="546"/>
  <c r="M526" i="546"/>
  <c r="T166" i="546" a="1"/>
  <c r="T166" i="546" s="1"/>
  <c r="M524" i="546" a="1"/>
  <c r="M524" i="546" s="1"/>
  <c r="M173" i="546" a="1"/>
  <c r="M173" i="546" s="1"/>
  <c r="M315" i="545"/>
  <c r="J315" i="545" a="1"/>
  <c r="J315" i="545" s="1"/>
  <c r="K315" i="545" a="1"/>
  <c r="K315" i="545" s="1"/>
  <c r="J222" i="545" a="1"/>
  <c r="J222" i="545" s="1"/>
  <c r="J221" i="545" a="1"/>
  <c r="J221" i="545" s="1"/>
  <c r="I315" i="545"/>
  <c r="I307" i="545"/>
  <c r="I183" i="545"/>
  <c r="I200" i="545"/>
  <c r="I203" i="545"/>
  <c r="I264" i="545"/>
  <c r="I212" i="545"/>
  <c r="I215" i="545"/>
  <c r="I222" i="545"/>
  <c r="I221" i="545"/>
  <c r="I186" i="545"/>
  <c r="M525" i="546" l="1"/>
  <c r="E343" i="546"/>
  <c r="I343" i="546" s="1"/>
  <c r="M343" i="546" s="1"/>
  <c r="L335" i="546"/>
  <c r="I342" i="546" s="1"/>
  <c r="I516" i="546"/>
  <c r="W507" i="546"/>
  <c r="M527" i="546"/>
  <c r="M529" i="546"/>
  <c r="O519" i="546" a="1"/>
  <c r="O519" i="546" s="1"/>
  <c r="E515" i="546"/>
  <c r="I515" i="546" s="1"/>
  <c r="M515" i="546" s="1"/>
  <c r="L507" i="546"/>
  <c r="I514" i="546" s="1"/>
  <c r="Q530" i="546"/>
  <c r="T515" i="546"/>
  <c r="T510" i="546"/>
  <c r="T513" i="546"/>
  <c r="T511" i="546"/>
  <c r="G520" i="546"/>
  <c r="K520" i="546" s="1"/>
  <c r="O520" i="546" s="1"/>
  <c r="I172" i="546"/>
  <c r="M172" i="546" s="1"/>
  <c r="L164" i="546"/>
  <c r="I171" i="546" s="1"/>
  <c r="T343" i="546"/>
  <c r="T338" i="546"/>
  <c r="T340" i="546"/>
  <c r="T339" i="546"/>
  <c r="T342" i="546"/>
  <c r="Z515" i="546"/>
  <c r="Z512" i="546"/>
  <c r="Z511" i="546"/>
  <c r="Z514" i="546"/>
  <c r="Z513" i="546"/>
  <c r="T512" i="546"/>
  <c r="G315" i="545"/>
  <c r="G186" i="545"/>
  <c r="S528" i="546" l="1"/>
  <c r="S524" i="546" a="1"/>
  <c r="S524" i="546" s="1"/>
  <c r="S527" i="546"/>
  <c r="S529" i="546"/>
  <c r="S525" i="546"/>
  <c r="S526" i="546"/>
  <c r="K519" i="546"/>
  <c r="M516" i="546" a="1"/>
  <c r="M516" i="546" s="1"/>
  <c r="K521" i="546"/>
  <c r="O521" i="546" s="1" a="1"/>
  <c r="O521" i="546" s="1"/>
  <c r="G198" i="545"/>
  <c r="G322" i="545"/>
  <c r="I15" i="545"/>
  <c r="G15" i="545"/>
  <c r="G264" i="545"/>
  <c r="G307" i="545"/>
  <c r="G215" i="545"/>
  <c r="G221" i="545"/>
  <c r="G200" i="545"/>
  <c r="G212" i="545"/>
  <c r="G203" i="545"/>
  <c r="G183" i="545"/>
  <c r="G12" i="545"/>
  <c r="M30" i="545"/>
  <c r="J30" i="545" a="1"/>
  <c r="J30" i="545" s="1"/>
  <c r="J50" i="545" a="1"/>
  <c r="J50" i="545" s="1"/>
  <c r="J52" i="545" a="1"/>
  <c r="J52" i="545" s="1"/>
  <c r="J108" i="545" a="1"/>
  <c r="J108" i="545" s="1"/>
  <c r="M117" i="545"/>
  <c r="M116" i="545"/>
  <c r="M115" i="545"/>
  <c r="M144" i="545"/>
  <c r="J117" i="545" a="1"/>
  <c r="J117" i="545" s="1"/>
  <c r="J116" i="545" a="1"/>
  <c r="J116" i="545" s="1"/>
  <c r="J115" i="545" a="1"/>
  <c r="J115" i="545" s="1"/>
  <c r="J144" i="545" a="1"/>
  <c r="J144" i="545" s="1"/>
  <c r="I11" i="545"/>
  <c r="I44" i="545"/>
  <c r="I93" i="545"/>
  <c r="I144" i="545"/>
  <c r="I32" i="545"/>
  <c r="I30" i="545"/>
  <c r="I152" i="545"/>
  <c r="I12" i="545"/>
  <c r="I27" i="545"/>
  <c r="S530" i="546" l="1"/>
  <c r="I435" i="545"/>
  <c r="G435" i="545" l="1"/>
  <c r="G108" i="545"/>
  <c r="G52" i="545"/>
  <c r="G32" i="545"/>
  <c r="G50" i="545"/>
  <c r="G44" i="545"/>
  <c r="G30" i="545"/>
  <c r="G93" i="545"/>
  <c r="G117" i="545"/>
  <c r="G144" i="545"/>
  <c r="G27" i="545"/>
  <c r="P536" i="545"/>
  <c r="O536" i="545"/>
  <c r="N536" i="545"/>
  <c r="M536" i="545"/>
  <c r="L536" i="545"/>
  <c r="K536" i="545"/>
  <c r="I536" i="545"/>
  <c r="H536" i="545"/>
  <c r="G536" i="545"/>
  <c r="F536" i="545"/>
  <c r="E536" i="545"/>
  <c r="G517" i="545"/>
  <c r="N517" i="545" s="1"/>
  <c r="X515" i="545"/>
  <c r="X514" i="545"/>
  <c r="X513" i="545"/>
  <c r="G513" i="545"/>
  <c r="C513" i="545"/>
  <c r="X512" i="545"/>
  <c r="I512" i="545"/>
  <c r="E512" i="545"/>
  <c r="K512" i="545" s="1"/>
  <c r="M512" i="545" s="1"/>
  <c r="X511" i="545"/>
  <c r="I511" i="545"/>
  <c r="E511" i="545"/>
  <c r="K511" i="545" s="1"/>
  <c r="M511" i="545" s="1"/>
  <c r="I510" i="545"/>
  <c r="E510" i="545"/>
  <c r="K510" i="545" s="1"/>
  <c r="M510" i="545" s="1"/>
  <c r="I509" i="545"/>
  <c r="I513" i="545" s="1"/>
  <c r="E509" i="545"/>
  <c r="E513" i="545" s="1"/>
  <c r="AA506" i="545"/>
  <c r="Z506" i="545"/>
  <c r="Y506" i="545"/>
  <c r="X506" i="545"/>
  <c r="U506" i="545"/>
  <c r="T506" i="545"/>
  <c r="S506" i="545"/>
  <c r="R506" i="545"/>
  <c r="Q506" i="545"/>
  <c r="P506" i="545"/>
  <c r="O506" i="545"/>
  <c r="I506" i="545"/>
  <c r="G506" i="545"/>
  <c r="J506" i="545" s="1" a="1"/>
  <c r="J506" i="545" s="1"/>
  <c r="H505" i="545"/>
  <c r="H504" i="545"/>
  <c r="H503" i="545"/>
  <c r="D502" i="545"/>
  <c r="H502" i="545" s="1"/>
  <c r="V501" i="545"/>
  <c r="W501" i="545" s="1"/>
  <c r="N501" i="545"/>
  <c r="K501" i="545" a="1"/>
  <c r="K501" i="545" s="1"/>
  <c r="M501" i="545" s="1"/>
  <c r="J501" i="545" a="1"/>
  <c r="J501" i="545" s="1"/>
  <c r="H501" i="545"/>
  <c r="H500" i="545"/>
  <c r="H499" i="545"/>
  <c r="V498" i="545"/>
  <c r="W498" i="545" s="1"/>
  <c r="N498" i="545"/>
  <c r="M498" i="545"/>
  <c r="K498" i="545" a="1"/>
  <c r="K498" i="545" s="1"/>
  <c r="J498" i="545" a="1"/>
  <c r="J498" i="545" s="1"/>
  <c r="H498" i="545"/>
  <c r="W497" i="545"/>
  <c r="V497" i="545"/>
  <c r="N497" i="545"/>
  <c r="K497" i="545" a="1"/>
  <c r="K497" i="545" s="1"/>
  <c r="M497" i="545" s="1"/>
  <c r="J497" i="545" a="1"/>
  <c r="J497" i="545" s="1"/>
  <c r="H497" i="545"/>
  <c r="H496" i="545"/>
  <c r="H495" i="545"/>
  <c r="V494" i="545"/>
  <c r="W494" i="545" s="1"/>
  <c r="N494" i="545"/>
  <c r="M494" i="545"/>
  <c r="K494" i="545" a="1"/>
  <c r="K494" i="545" s="1"/>
  <c r="J494" i="545" a="1"/>
  <c r="J494" i="545" s="1"/>
  <c r="H494" i="545"/>
  <c r="W493" i="545"/>
  <c r="V493" i="545"/>
  <c r="N493" i="545"/>
  <c r="K493" i="545" a="1"/>
  <c r="K493" i="545" s="1"/>
  <c r="M493" i="545" s="1"/>
  <c r="J493" i="545" a="1"/>
  <c r="J493" i="545" s="1"/>
  <c r="H493" i="545"/>
  <c r="V492" i="545"/>
  <c r="W492" i="545" s="1"/>
  <c r="N492" i="545"/>
  <c r="M492" i="545"/>
  <c r="K492" i="545" a="1"/>
  <c r="K492" i="545" s="1"/>
  <c r="J492" i="545" a="1"/>
  <c r="J492" i="545" s="1"/>
  <c r="H492" i="545"/>
  <c r="W491" i="545"/>
  <c r="V491" i="545"/>
  <c r="N491" i="545"/>
  <c r="N506" i="545" s="1"/>
  <c r="K491" i="545" a="1"/>
  <c r="K491" i="545" s="1"/>
  <c r="J491" i="545" a="1"/>
  <c r="J491" i="545" s="1"/>
  <c r="H491" i="545"/>
  <c r="AA490" i="545"/>
  <c r="Z490" i="545"/>
  <c r="Y490" i="545"/>
  <c r="X490" i="545"/>
  <c r="U490" i="545"/>
  <c r="T490" i="545"/>
  <c r="S490" i="545"/>
  <c r="Q490" i="545"/>
  <c r="P490" i="545"/>
  <c r="O490" i="545"/>
  <c r="I490" i="545"/>
  <c r="G490" i="545"/>
  <c r="V489" i="545"/>
  <c r="W489" i="545" s="1"/>
  <c r="N489" i="545"/>
  <c r="K489" i="545" a="1"/>
  <c r="K489" i="545" s="1"/>
  <c r="M489" i="545" s="1"/>
  <c r="J489" i="545" a="1"/>
  <c r="J489" i="545" s="1"/>
  <c r="H489" i="545"/>
  <c r="H487" i="545"/>
  <c r="H486" i="545"/>
  <c r="H485" i="545"/>
  <c r="V484" i="545"/>
  <c r="W484" i="545" s="1"/>
  <c r="N484" i="545"/>
  <c r="M484" i="545"/>
  <c r="K484" i="545" a="1"/>
  <c r="K484" i="545" s="1"/>
  <c r="J484" i="545" a="1"/>
  <c r="J484" i="545" s="1"/>
  <c r="H484" i="545"/>
  <c r="W483" i="545"/>
  <c r="V483" i="545"/>
  <c r="N483" i="545"/>
  <c r="K483" i="545" a="1"/>
  <c r="K483" i="545" s="1"/>
  <c r="M483" i="545" s="1"/>
  <c r="J483" i="545" a="1"/>
  <c r="J483" i="545" s="1"/>
  <c r="H483" i="545"/>
  <c r="V482" i="545"/>
  <c r="W482" i="545" s="1"/>
  <c r="N482" i="545"/>
  <c r="M482" i="545"/>
  <c r="K482" i="545" a="1"/>
  <c r="K482" i="545" s="1"/>
  <c r="J482" i="545" a="1"/>
  <c r="J482" i="545" s="1"/>
  <c r="H482" i="545"/>
  <c r="W481" i="545"/>
  <c r="V481" i="545"/>
  <c r="N481" i="545"/>
  <c r="K481" i="545" a="1"/>
  <c r="K481" i="545" s="1"/>
  <c r="M481" i="545" s="1"/>
  <c r="J481" i="545" a="1"/>
  <c r="J481" i="545" s="1"/>
  <c r="H481" i="545"/>
  <c r="V480" i="545"/>
  <c r="W480" i="545" s="1"/>
  <c r="N480" i="545"/>
  <c r="M480" i="545"/>
  <c r="K480" i="545" a="1"/>
  <c r="K480" i="545" s="1"/>
  <c r="J480" i="545" a="1"/>
  <c r="J480" i="545" s="1"/>
  <c r="H480" i="545"/>
  <c r="AA479" i="545"/>
  <c r="Z479" i="545"/>
  <c r="Y479" i="545"/>
  <c r="X479" i="545"/>
  <c r="U479" i="545"/>
  <c r="T479" i="545"/>
  <c r="S479" i="545"/>
  <c r="Q479" i="545"/>
  <c r="P479" i="545"/>
  <c r="O479" i="545"/>
  <c r="I479" i="545"/>
  <c r="G479" i="545"/>
  <c r="J479" i="545" s="1" a="1"/>
  <c r="J479" i="545" s="1"/>
  <c r="V478" i="545"/>
  <c r="W478" i="545" s="1"/>
  <c r="N478" i="545"/>
  <c r="K478" i="545"/>
  <c r="M478" i="545" s="1"/>
  <c r="K478" i="545" a="1"/>
  <c r="J478" i="545"/>
  <c r="J478" i="545" a="1"/>
  <c r="H478" i="545"/>
  <c r="V477" i="545"/>
  <c r="W477" i="545" s="1"/>
  <c r="N477" i="545"/>
  <c r="K477" i="545" a="1"/>
  <c r="K477" i="545" s="1"/>
  <c r="M477" i="545" s="1"/>
  <c r="J477" i="545" a="1"/>
  <c r="J477" i="545" s="1"/>
  <c r="H477" i="545"/>
  <c r="W476" i="545"/>
  <c r="V476" i="545"/>
  <c r="N476" i="545"/>
  <c r="K476" i="545" a="1"/>
  <c r="K476" i="545" s="1"/>
  <c r="M476" i="545" s="1"/>
  <c r="J476" i="545" a="1"/>
  <c r="J476" i="545" s="1"/>
  <c r="H476" i="545"/>
  <c r="V475" i="545"/>
  <c r="W475" i="545" s="1"/>
  <c r="N475" i="545"/>
  <c r="K475" i="545" a="1"/>
  <c r="K475" i="545" s="1"/>
  <c r="M475" i="545" s="1"/>
  <c r="J475" i="545" a="1"/>
  <c r="J475" i="545" s="1"/>
  <c r="H475" i="545"/>
  <c r="V474" i="545"/>
  <c r="W474" i="545" s="1"/>
  <c r="N474" i="545"/>
  <c r="K474" i="545"/>
  <c r="M474" i="545" s="1"/>
  <c r="K474" i="545" a="1"/>
  <c r="J474" i="545"/>
  <c r="J474" i="545" a="1"/>
  <c r="H474" i="545"/>
  <c r="V473" i="545"/>
  <c r="W473" i="545" s="1"/>
  <c r="N473" i="545"/>
  <c r="K473" i="545" a="1"/>
  <c r="K473" i="545" s="1"/>
  <c r="M473" i="545" s="1"/>
  <c r="J473" i="545" a="1"/>
  <c r="J473" i="545" s="1"/>
  <c r="H473" i="545"/>
  <c r="V472" i="545"/>
  <c r="W472" i="545" s="1"/>
  <c r="N472" i="545"/>
  <c r="K472" i="545" a="1"/>
  <c r="K472" i="545" s="1"/>
  <c r="M472" i="545" s="1"/>
  <c r="J472" i="545" a="1"/>
  <c r="J472" i="545" s="1"/>
  <c r="H472" i="545"/>
  <c r="V471" i="545"/>
  <c r="W471" i="545" s="1"/>
  <c r="N471" i="545"/>
  <c r="K471" i="545" a="1"/>
  <c r="K471" i="545" s="1"/>
  <c r="M471" i="545" s="1"/>
  <c r="J471" i="545" a="1"/>
  <c r="J471" i="545" s="1"/>
  <c r="H471" i="545"/>
  <c r="V470" i="545"/>
  <c r="W470" i="545" s="1"/>
  <c r="N470" i="545"/>
  <c r="K470" i="545"/>
  <c r="M470" i="545" s="1"/>
  <c r="K470" i="545" a="1"/>
  <c r="J470" i="545"/>
  <c r="J470" i="545" a="1"/>
  <c r="H470" i="545"/>
  <c r="V469" i="545"/>
  <c r="W469" i="545" s="1"/>
  <c r="N469" i="545"/>
  <c r="K469" i="545" a="1"/>
  <c r="K469" i="545" s="1"/>
  <c r="M469" i="545" s="1"/>
  <c r="J469" i="545" a="1"/>
  <c r="J469" i="545" s="1"/>
  <c r="H469" i="545"/>
  <c r="W468" i="545"/>
  <c r="V468" i="545"/>
  <c r="N468" i="545"/>
  <c r="K468" i="545" a="1"/>
  <c r="K468" i="545" s="1"/>
  <c r="M468" i="545" s="1"/>
  <c r="J468" i="545" a="1"/>
  <c r="J468" i="545" s="1"/>
  <c r="H468" i="545"/>
  <c r="V467" i="545"/>
  <c r="W467" i="545" s="1"/>
  <c r="N467" i="545"/>
  <c r="K467" i="545" a="1"/>
  <c r="K467" i="545" s="1"/>
  <c r="M467" i="545" s="1"/>
  <c r="J467" i="545" a="1"/>
  <c r="J467" i="545" s="1"/>
  <c r="H467" i="545"/>
  <c r="V466" i="545"/>
  <c r="W466" i="545" s="1"/>
  <c r="N466" i="545"/>
  <c r="K466" i="545"/>
  <c r="M466" i="545" s="1"/>
  <c r="K466" i="545" a="1"/>
  <c r="J466" i="545"/>
  <c r="J466" i="545" a="1"/>
  <c r="H466" i="545"/>
  <c r="V465" i="545"/>
  <c r="W465" i="545" s="1"/>
  <c r="N465" i="545"/>
  <c r="K465" i="545" a="1"/>
  <c r="K465" i="545" s="1"/>
  <c r="M465" i="545" s="1"/>
  <c r="J465" i="545" a="1"/>
  <c r="J465" i="545" s="1"/>
  <c r="H465" i="545"/>
  <c r="V464" i="545"/>
  <c r="W464" i="545" s="1"/>
  <c r="N464" i="545"/>
  <c r="K464" i="545" a="1"/>
  <c r="K464" i="545" s="1"/>
  <c r="M464" i="545" s="1"/>
  <c r="J464" i="545" a="1"/>
  <c r="J464" i="545" s="1"/>
  <c r="H464" i="545"/>
  <c r="AA463" i="545"/>
  <c r="Z463" i="545"/>
  <c r="Y463" i="545"/>
  <c r="X463" i="545"/>
  <c r="U463" i="545"/>
  <c r="T463" i="545"/>
  <c r="S463" i="545"/>
  <c r="R463" i="545"/>
  <c r="Q463" i="545"/>
  <c r="P463" i="545"/>
  <c r="O463" i="545"/>
  <c r="R511" i="545" s="1"/>
  <c r="I463" i="545"/>
  <c r="G463" i="545"/>
  <c r="V462" i="545"/>
  <c r="W462" i="545" s="1"/>
  <c r="N462" i="545"/>
  <c r="K462" i="545"/>
  <c r="M462" i="545" s="1"/>
  <c r="K462" i="545" a="1"/>
  <c r="J462" i="545"/>
  <c r="J462" i="545" a="1"/>
  <c r="H462" i="545"/>
  <c r="V461" i="545"/>
  <c r="W461" i="545" s="1"/>
  <c r="N461" i="545"/>
  <c r="K461" i="545" a="1"/>
  <c r="K461" i="545" s="1"/>
  <c r="M461" i="545" s="1"/>
  <c r="J461" i="545" a="1"/>
  <c r="J461" i="545" s="1"/>
  <c r="H461" i="545"/>
  <c r="W460" i="545"/>
  <c r="V460" i="545"/>
  <c r="N460" i="545"/>
  <c r="K460" i="545" a="1"/>
  <c r="K460" i="545" s="1"/>
  <c r="M460" i="545" s="1"/>
  <c r="J460" i="545" a="1"/>
  <c r="J460" i="545" s="1"/>
  <c r="H460" i="545"/>
  <c r="K459" i="545"/>
  <c r="M459" i="545" s="1"/>
  <c r="K459" i="545" a="1"/>
  <c r="H459" i="545"/>
  <c r="K458" i="545" a="1"/>
  <c r="K458" i="545" s="1"/>
  <c r="M458" i="545" s="1"/>
  <c r="H458" i="545"/>
  <c r="K457" i="545"/>
  <c r="M457" i="545" s="1"/>
  <c r="K457" i="545" a="1"/>
  <c r="H457" i="545"/>
  <c r="V456" i="545"/>
  <c r="W456" i="545" s="1"/>
  <c r="N456" i="545"/>
  <c r="K456" i="545" a="1"/>
  <c r="K456" i="545" s="1"/>
  <c r="M456" i="545" s="1"/>
  <c r="J456" i="545" a="1"/>
  <c r="J456" i="545" s="1"/>
  <c r="H456" i="545"/>
  <c r="V455" i="545"/>
  <c r="W455" i="545" s="1"/>
  <c r="N455" i="545"/>
  <c r="K455" i="545" a="1"/>
  <c r="K455" i="545" s="1"/>
  <c r="M455" i="545" s="1"/>
  <c r="J455" i="545" a="1"/>
  <c r="J455" i="545" s="1"/>
  <c r="H455" i="545"/>
  <c r="N454" i="545"/>
  <c r="K454" i="545" a="1"/>
  <c r="K454" i="545" s="1"/>
  <c r="M454" i="545" s="1"/>
  <c r="H454" i="545"/>
  <c r="N453" i="545"/>
  <c r="K453" i="545"/>
  <c r="M453" i="545" s="1"/>
  <c r="K453" i="545" a="1"/>
  <c r="H453" i="545"/>
  <c r="N452" i="545"/>
  <c r="K452" i="545" a="1"/>
  <c r="K452" i="545" s="1"/>
  <c r="M452" i="545" s="1"/>
  <c r="H452" i="545"/>
  <c r="N451" i="545"/>
  <c r="K451" i="545" a="1"/>
  <c r="K451" i="545" s="1"/>
  <c r="M451" i="545" s="1"/>
  <c r="H451" i="545"/>
  <c r="N450" i="545"/>
  <c r="K450" i="545" a="1"/>
  <c r="K450" i="545" s="1"/>
  <c r="M450" i="545" s="1"/>
  <c r="H450" i="545"/>
  <c r="N449" i="545"/>
  <c r="K449" i="545"/>
  <c r="M449" i="545" s="1"/>
  <c r="K449" i="545" a="1"/>
  <c r="H449" i="545"/>
  <c r="V448" i="545"/>
  <c r="W448" i="545" s="1"/>
  <c r="N448" i="545"/>
  <c r="K448" i="545" a="1"/>
  <c r="K448" i="545" s="1"/>
  <c r="M448" i="545" s="1"/>
  <c r="J448" i="545" a="1"/>
  <c r="J448" i="545" s="1"/>
  <c r="H448" i="545"/>
  <c r="V447" i="545"/>
  <c r="W447" i="545" s="1"/>
  <c r="N447" i="545"/>
  <c r="K447" i="545" a="1"/>
  <c r="K447" i="545" s="1"/>
  <c r="M447" i="545" s="1"/>
  <c r="J447" i="545" a="1"/>
  <c r="J447" i="545" s="1"/>
  <c r="H447" i="545"/>
  <c r="V446" i="545"/>
  <c r="W446" i="545" s="1"/>
  <c r="N446" i="545"/>
  <c r="K446" i="545" a="1"/>
  <c r="K446" i="545" s="1"/>
  <c r="M446" i="545" s="1"/>
  <c r="J446" i="545" a="1"/>
  <c r="J446" i="545" s="1"/>
  <c r="H446" i="545"/>
  <c r="V445" i="545"/>
  <c r="W445" i="545" s="1"/>
  <c r="N445" i="545"/>
  <c r="K445" i="545"/>
  <c r="M445" i="545" s="1"/>
  <c r="K445" i="545" a="1"/>
  <c r="J445" i="545"/>
  <c r="J445" i="545" a="1"/>
  <c r="H445" i="545"/>
  <c r="V444" i="545"/>
  <c r="W444" i="545" s="1"/>
  <c r="N444" i="545"/>
  <c r="K444" i="545" a="1"/>
  <c r="K444" i="545" s="1"/>
  <c r="M444" i="545" s="1"/>
  <c r="J444" i="545" a="1"/>
  <c r="J444" i="545" s="1"/>
  <c r="H444" i="545"/>
  <c r="V443" i="545"/>
  <c r="W443" i="545" s="1"/>
  <c r="N443" i="545"/>
  <c r="K443" i="545"/>
  <c r="M443" i="545" s="1"/>
  <c r="K443" i="545" a="1"/>
  <c r="J443" i="545"/>
  <c r="J443" i="545" a="1"/>
  <c r="H443" i="545"/>
  <c r="V442" i="545"/>
  <c r="W442" i="545" s="1"/>
  <c r="N442" i="545"/>
  <c r="K442" i="545" a="1"/>
  <c r="K442" i="545" s="1"/>
  <c r="M442" i="545" s="1"/>
  <c r="J442" i="545" a="1"/>
  <c r="J442" i="545" s="1"/>
  <c r="H442" i="545"/>
  <c r="W441" i="545"/>
  <c r="V441" i="545"/>
  <c r="N441" i="545"/>
  <c r="K441" i="545" a="1"/>
  <c r="K441" i="545" s="1"/>
  <c r="M441" i="545" s="1"/>
  <c r="J441" i="545" a="1"/>
  <c r="J441" i="545" s="1"/>
  <c r="H441" i="545"/>
  <c r="V440" i="545"/>
  <c r="W440" i="545" s="1"/>
  <c r="N440" i="545"/>
  <c r="K440" i="545" a="1"/>
  <c r="K440" i="545" s="1"/>
  <c r="M440" i="545" s="1"/>
  <c r="J440" i="545" a="1"/>
  <c r="J440" i="545" s="1"/>
  <c r="H440" i="545"/>
  <c r="V439" i="545"/>
  <c r="W439" i="545" s="1"/>
  <c r="N439" i="545"/>
  <c r="K439" i="545"/>
  <c r="M439" i="545" s="1"/>
  <c r="K439" i="545" a="1"/>
  <c r="J439" i="545"/>
  <c r="J439" i="545" a="1"/>
  <c r="H439" i="545"/>
  <c r="V438" i="545"/>
  <c r="W438" i="545" s="1"/>
  <c r="N438" i="545"/>
  <c r="K438" i="545" a="1"/>
  <c r="K438" i="545" s="1"/>
  <c r="M438" i="545" s="1"/>
  <c r="J438" i="545" a="1"/>
  <c r="J438" i="545" s="1"/>
  <c r="H438" i="545"/>
  <c r="W437" i="545"/>
  <c r="V437" i="545"/>
  <c r="N437" i="545"/>
  <c r="K437" i="545" a="1"/>
  <c r="K437" i="545" s="1"/>
  <c r="M437" i="545" s="1"/>
  <c r="J437" i="545" a="1"/>
  <c r="J437" i="545" s="1"/>
  <c r="H437" i="545"/>
  <c r="N436" i="545"/>
  <c r="K436" i="545" a="1"/>
  <c r="K436" i="545" s="1"/>
  <c r="M436" i="545" s="1"/>
  <c r="H436" i="545"/>
  <c r="W435" i="545"/>
  <c r="V435" i="545"/>
  <c r="N435" i="545"/>
  <c r="K435" i="545" a="1"/>
  <c r="K435" i="545" s="1"/>
  <c r="M435" i="545" s="1"/>
  <c r="J435" i="545" a="1"/>
  <c r="J435" i="545" s="1"/>
  <c r="H435" i="545"/>
  <c r="V434" i="545"/>
  <c r="W434" i="545" s="1"/>
  <c r="N434" i="545"/>
  <c r="K434" i="545" a="1"/>
  <c r="K434" i="545" s="1"/>
  <c r="M434" i="545" s="1"/>
  <c r="J434" i="545" a="1"/>
  <c r="J434" i="545" s="1"/>
  <c r="H434" i="545"/>
  <c r="V433" i="545"/>
  <c r="W433" i="545" s="1"/>
  <c r="N433" i="545"/>
  <c r="K433" i="545"/>
  <c r="M433" i="545" s="1"/>
  <c r="K433" i="545" a="1"/>
  <c r="J433" i="545"/>
  <c r="J433" i="545" a="1"/>
  <c r="H433" i="545"/>
  <c r="V432" i="545"/>
  <c r="W432" i="545" s="1"/>
  <c r="N432" i="545"/>
  <c r="K432" i="545" a="1"/>
  <c r="K432" i="545" s="1"/>
  <c r="M432" i="545" s="1"/>
  <c r="J432" i="545" a="1"/>
  <c r="J432" i="545" s="1"/>
  <c r="H432" i="545"/>
  <c r="V431" i="545"/>
  <c r="W431" i="545" s="1"/>
  <c r="N431" i="545"/>
  <c r="K431" i="545" a="1"/>
  <c r="K431" i="545" s="1"/>
  <c r="M431" i="545" s="1"/>
  <c r="J431" i="545" a="1"/>
  <c r="J431" i="545" s="1"/>
  <c r="H431" i="545"/>
  <c r="V430" i="545"/>
  <c r="W430" i="545" s="1"/>
  <c r="N430" i="545"/>
  <c r="K430" i="545" a="1"/>
  <c r="K430" i="545" s="1"/>
  <c r="M430" i="545" s="1"/>
  <c r="J430" i="545" a="1"/>
  <c r="J430" i="545" s="1"/>
  <c r="H430" i="545"/>
  <c r="V429" i="545"/>
  <c r="V463" i="545" s="1"/>
  <c r="W463" i="545" s="1"/>
  <c r="N429" i="545"/>
  <c r="K429" i="545"/>
  <c r="K429" i="545" a="1"/>
  <c r="J429" i="545"/>
  <c r="J429" i="545" a="1"/>
  <c r="H429" i="545"/>
  <c r="AA428" i="545"/>
  <c r="Z428" i="545"/>
  <c r="Y428" i="545"/>
  <c r="X428" i="545"/>
  <c r="U428" i="545"/>
  <c r="T428" i="545"/>
  <c r="S428" i="545"/>
  <c r="R428" i="545"/>
  <c r="Q428" i="545"/>
  <c r="P428" i="545"/>
  <c r="O428" i="545"/>
  <c r="I428" i="545"/>
  <c r="G428" i="545"/>
  <c r="J428" i="545" s="1" a="1"/>
  <c r="J428" i="545" s="1"/>
  <c r="K427" i="545" a="1"/>
  <c r="K427" i="545" s="1"/>
  <c r="M427" i="545" s="1"/>
  <c r="H427" i="545"/>
  <c r="K426" i="545" a="1"/>
  <c r="K426" i="545" s="1"/>
  <c r="M426" i="545" s="1"/>
  <c r="H426" i="545"/>
  <c r="K425" i="545" a="1"/>
  <c r="K425" i="545" s="1"/>
  <c r="M425" i="545" s="1"/>
  <c r="H425" i="545"/>
  <c r="K424" i="545" a="1"/>
  <c r="K424" i="545" s="1"/>
  <c r="M424" i="545" s="1"/>
  <c r="H424" i="545"/>
  <c r="K423" i="545" a="1"/>
  <c r="K423" i="545" s="1"/>
  <c r="M423" i="545" s="1"/>
  <c r="H423" i="545"/>
  <c r="K422" i="545" a="1"/>
  <c r="K422" i="545" s="1"/>
  <c r="M422" i="545" s="1"/>
  <c r="H422" i="545"/>
  <c r="K421" i="545" a="1"/>
  <c r="K421" i="545" s="1"/>
  <c r="M421" i="545" s="1"/>
  <c r="H421" i="545"/>
  <c r="K420" i="545" a="1"/>
  <c r="K420" i="545" s="1"/>
  <c r="M420" i="545" s="1"/>
  <c r="H420" i="545"/>
  <c r="K419" i="545" a="1"/>
  <c r="K419" i="545" s="1"/>
  <c r="M419" i="545" s="1"/>
  <c r="H419" i="545"/>
  <c r="K418" i="545" a="1"/>
  <c r="K418" i="545" s="1"/>
  <c r="M418" i="545" s="1"/>
  <c r="H418" i="545"/>
  <c r="W417" i="545"/>
  <c r="V417" i="545"/>
  <c r="N417" i="545"/>
  <c r="K417" i="545" a="1"/>
  <c r="K417" i="545" s="1"/>
  <c r="M417" i="545" s="1"/>
  <c r="J417" i="545" a="1"/>
  <c r="J417" i="545" s="1"/>
  <c r="H417" i="545"/>
  <c r="V416" i="545"/>
  <c r="W416" i="545" s="1"/>
  <c r="N416" i="545"/>
  <c r="K416" i="545" a="1"/>
  <c r="K416" i="545" s="1"/>
  <c r="M416" i="545" s="1"/>
  <c r="J416" i="545" a="1"/>
  <c r="J416" i="545" s="1"/>
  <c r="H416" i="545"/>
  <c r="V415" i="545"/>
  <c r="W415" i="545" s="1"/>
  <c r="N415" i="545"/>
  <c r="K415" i="545"/>
  <c r="M415" i="545" s="1"/>
  <c r="K415" i="545" a="1"/>
  <c r="J415" i="545"/>
  <c r="J415" i="545" a="1"/>
  <c r="H415" i="545"/>
  <c r="V414" i="545"/>
  <c r="W414" i="545" s="1"/>
  <c r="N414" i="545"/>
  <c r="K414" i="545" a="1"/>
  <c r="K414" i="545" s="1"/>
  <c r="M414" i="545" s="1"/>
  <c r="J414" i="545" a="1"/>
  <c r="J414" i="545" s="1"/>
  <c r="H414" i="545"/>
  <c r="H413" i="545"/>
  <c r="V412" i="545"/>
  <c r="W412" i="545" s="1"/>
  <c r="N412" i="545"/>
  <c r="K412" i="545" a="1"/>
  <c r="K412" i="545" s="1"/>
  <c r="M412" i="545" s="1"/>
  <c r="J412" i="545" a="1"/>
  <c r="J412" i="545" s="1"/>
  <c r="H412" i="545"/>
  <c r="V411" i="545"/>
  <c r="W411" i="545" s="1"/>
  <c r="N411" i="545"/>
  <c r="K411" i="545" a="1"/>
  <c r="K411" i="545" s="1"/>
  <c r="M411" i="545" s="1"/>
  <c r="J411" i="545" a="1"/>
  <c r="J411" i="545" s="1"/>
  <c r="H411" i="545"/>
  <c r="H410" i="545"/>
  <c r="K409" i="545" a="1"/>
  <c r="K409" i="545" s="1"/>
  <c r="H409" i="545"/>
  <c r="V408" i="545"/>
  <c r="W408" i="545" s="1"/>
  <c r="N408" i="545"/>
  <c r="K408" i="545" a="1"/>
  <c r="K408" i="545" s="1"/>
  <c r="M408" i="545" s="1"/>
  <c r="J408" i="545" a="1"/>
  <c r="J408" i="545" s="1"/>
  <c r="H408" i="545"/>
  <c r="V407" i="545"/>
  <c r="W407" i="545" s="1"/>
  <c r="N407" i="545"/>
  <c r="K407" i="545"/>
  <c r="M407" i="545" s="1"/>
  <c r="K407" i="545" a="1"/>
  <c r="J407" i="545"/>
  <c r="J407" i="545" a="1"/>
  <c r="H407" i="545"/>
  <c r="V406" i="545"/>
  <c r="W406" i="545" s="1"/>
  <c r="N406" i="545"/>
  <c r="K406" i="545" a="1"/>
  <c r="K406" i="545" s="1"/>
  <c r="M406" i="545" s="1"/>
  <c r="J406" i="545" a="1"/>
  <c r="J406" i="545" s="1"/>
  <c r="H406" i="545"/>
  <c r="V405" i="545"/>
  <c r="W405" i="545" s="1"/>
  <c r="N405" i="545"/>
  <c r="K405" i="545" a="1"/>
  <c r="K405" i="545" s="1"/>
  <c r="M405" i="545" s="1"/>
  <c r="J405" i="545" a="1"/>
  <c r="J405" i="545" s="1"/>
  <c r="H405" i="545"/>
  <c r="V404" i="545"/>
  <c r="W404" i="545" s="1"/>
  <c r="N404" i="545"/>
  <c r="K404" i="545" a="1"/>
  <c r="K404" i="545" s="1"/>
  <c r="M404" i="545" s="1"/>
  <c r="J404" i="545" a="1"/>
  <c r="J404" i="545" s="1"/>
  <c r="H404" i="545"/>
  <c r="V403" i="545"/>
  <c r="W403" i="545" s="1"/>
  <c r="N403" i="545"/>
  <c r="K403" i="545"/>
  <c r="M403" i="545" s="1"/>
  <c r="K403" i="545" a="1"/>
  <c r="J403" i="545"/>
  <c r="J403" i="545" a="1"/>
  <c r="H403" i="545"/>
  <c r="V402" i="545"/>
  <c r="W402" i="545" s="1"/>
  <c r="N402" i="545"/>
  <c r="K402" i="545" a="1"/>
  <c r="K402" i="545" s="1"/>
  <c r="M402" i="545" s="1"/>
  <c r="J402" i="545" a="1"/>
  <c r="J402" i="545" s="1"/>
  <c r="H402" i="545"/>
  <c r="W401" i="545"/>
  <c r="V401" i="545"/>
  <c r="N401" i="545"/>
  <c r="K401" i="545" a="1"/>
  <c r="K401" i="545" s="1"/>
  <c r="M401" i="545" s="1"/>
  <c r="J401" i="545" a="1"/>
  <c r="J401" i="545" s="1"/>
  <c r="H401" i="545"/>
  <c r="V400" i="545"/>
  <c r="W400" i="545" s="1"/>
  <c r="N400" i="545"/>
  <c r="K400" i="545" a="1"/>
  <c r="K400" i="545" s="1"/>
  <c r="M400" i="545" s="1"/>
  <c r="J400" i="545" a="1"/>
  <c r="J400" i="545" s="1"/>
  <c r="H400" i="545"/>
  <c r="V399" i="545"/>
  <c r="W399" i="545" s="1"/>
  <c r="N399" i="545"/>
  <c r="K399" i="545"/>
  <c r="M399" i="545" s="1"/>
  <c r="K399" i="545" a="1"/>
  <c r="J399" i="545"/>
  <c r="J399" i="545" a="1"/>
  <c r="H399" i="545"/>
  <c r="K398" i="545" a="1"/>
  <c r="K398" i="545" s="1"/>
  <c r="M398" i="545" s="1"/>
  <c r="H398" i="545"/>
  <c r="K397" i="545"/>
  <c r="M397" i="545" s="1"/>
  <c r="K397" i="545" a="1"/>
  <c r="H397" i="545"/>
  <c r="K396" i="545" a="1"/>
  <c r="K396" i="545" s="1"/>
  <c r="M396" i="545" s="1"/>
  <c r="H396" i="545"/>
  <c r="K395" i="545"/>
  <c r="M395" i="545" s="1"/>
  <c r="K395" i="545" a="1"/>
  <c r="H395" i="545"/>
  <c r="N394" i="545"/>
  <c r="K394" i="545" a="1"/>
  <c r="K394" i="545" s="1"/>
  <c r="M394" i="545" s="1"/>
  <c r="H394" i="545"/>
  <c r="N393" i="545"/>
  <c r="K393" i="545" a="1"/>
  <c r="K393" i="545" s="1"/>
  <c r="M393" i="545" s="1"/>
  <c r="H393" i="545"/>
  <c r="N392" i="545"/>
  <c r="K392" i="545" a="1"/>
  <c r="K392" i="545" s="1"/>
  <c r="M392" i="545" s="1"/>
  <c r="H392" i="545"/>
  <c r="N391" i="545"/>
  <c r="K391" i="545"/>
  <c r="M391" i="545" s="1"/>
  <c r="K391" i="545" a="1"/>
  <c r="H391" i="545"/>
  <c r="V390" i="545"/>
  <c r="W390" i="545" s="1"/>
  <c r="N390" i="545"/>
  <c r="K390" i="545" a="1"/>
  <c r="K390" i="545" s="1"/>
  <c r="M390" i="545" s="1"/>
  <c r="J390" i="545" a="1"/>
  <c r="J390" i="545" s="1"/>
  <c r="H390" i="545"/>
  <c r="W389" i="545"/>
  <c r="V389" i="545"/>
  <c r="N389" i="545"/>
  <c r="K389" i="545" a="1"/>
  <c r="K389" i="545" s="1"/>
  <c r="M389" i="545" s="1"/>
  <c r="J389" i="545" a="1"/>
  <c r="J389" i="545" s="1"/>
  <c r="H389" i="545"/>
  <c r="V388" i="545"/>
  <c r="W388" i="545" s="1"/>
  <c r="N388" i="545"/>
  <c r="K388" i="545" a="1"/>
  <c r="K388" i="545" s="1"/>
  <c r="M388" i="545" s="1"/>
  <c r="J388" i="545" a="1"/>
  <c r="J388" i="545" s="1"/>
  <c r="H388" i="545"/>
  <c r="V387" i="545"/>
  <c r="W387" i="545" s="1"/>
  <c r="N387" i="545"/>
  <c r="K387" i="545"/>
  <c r="M387" i="545" s="1"/>
  <c r="K387" i="545" a="1"/>
  <c r="J387" i="545"/>
  <c r="J387" i="545" a="1"/>
  <c r="H387" i="545"/>
  <c r="V386" i="545"/>
  <c r="W386" i="545" s="1"/>
  <c r="N386" i="545"/>
  <c r="K386" i="545" a="1"/>
  <c r="K386" i="545" s="1"/>
  <c r="M386" i="545" s="1"/>
  <c r="J386" i="545" a="1"/>
  <c r="J386" i="545" s="1"/>
  <c r="H386" i="545"/>
  <c r="V385" i="545"/>
  <c r="W385" i="545" s="1"/>
  <c r="N385" i="545"/>
  <c r="K385" i="545" a="1"/>
  <c r="K385" i="545" s="1"/>
  <c r="M385" i="545" s="1"/>
  <c r="J385" i="545" a="1"/>
  <c r="J385" i="545" s="1"/>
  <c r="H385" i="545"/>
  <c r="V384" i="545"/>
  <c r="W384" i="545" s="1"/>
  <c r="N384" i="545"/>
  <c r="K384" i="545" a="1"/>
  <c r="K384" i="545" s="1"/>
  <c r="M384" i="545" s="1"/>
  <c r="J384" i="545" a="1"/>
  <c r="J384" i="545" s="1"/>
  <c r="H384" i="545"/>
  <c r="V383" i="545"/>
  <c r="W383" i="545" s="1"/>
  <c r="N383" i="545"/>
  <c r="K383" i="545"/>
  <c r="M383" i="545" s="1"/>
  <c r="K383" i="545" a="1"/>
  <c r="J383" i="545"/>
  <c r="J383" i="545" a="1"/>
  <c r="H383" i="545"/>
  <c r="V382" i="545"/>
  <c r="W382" i="545" s="1"/>
  <c r="N382" i="545"/>
  <c r="K382" i="545" a="1"/>
  <c r="K382" i="545" s="1"/>
  <c r="M382" i="545" s="1"/>
  <c r="J382" i="545" a="1"/>
  <c r="J382" i="545" s="1"/>
  <c r="H382" i="545"/>
  <c r="W381" i="545"/>
  <c r="V381" i="545"/>
  <c r="N381" i="545"/>
  <c r="K381" i="545" a="1"/>
  <c r="K381" i="545" s="1"/>
  <c r="M381" i="545" s="1"/>
  <c r="J381" i="545" a="1"/>
  <c r="J381" i="545" s="1"/>
  <c r="H381" i="545"/>
  <c r="V380" i="545"/>
  <c r="W380" i="545" s="1"/>
  <c r="N380" i="545"/>
  <c r="K380" i="545" a="1"/>
  <c r="K380" i="545" s="1"/>
  <c r="M380" i="545" s="1"/>
  <c r="J380" i="545" a="1"/>
  <c r="J380" i="545" s="1"/>
  <c r="H380" i="545"/>
  <c r="V379" i="545"/>
  <c r="W379" i="545" s="1"/>
  <c r="N379" i="545"/>
  <c r="K379" i="545"/>
  <c r="M379" i="545" s="1"/>
  <c r="K379" i="545" a="1"/>
  <c r="J379" i="545"/>
  <c r="J379" i="545" a="1"/>
  <c r="H379" i="545"/>
  <c r="K378" i="545" a="1"/>
  <c r="K378" i="545" s="1"/>
  <c r="M378" i="545" s="1"/>
  <c r="H378" i="545"/>
  <c r="K377" i="545"/>
  <c r="M377" i="545" s="1"/>
  <c r="K377" i="545" a="1"/>
  <c r="H377" i="545"/>
  <c r="K376" i="545" a="1"/>
  <c r="K376" i="545" s="1"/>
  <c r="M376" i="545" s="1"/>
  <c r="H376" i="545"/>
  <c r="V375" i="545"/>
  <c r="W375" i="545" s="1"/>
  <c r="N375" i="545"/>
  <c r="M375" i="545"/>
  <c r="K375" i="545" a="1"/>
  <c r="K375" i="545" s="1"/>
  <c r="J375" i="545" a="1"/>
  <c r="J375" i="545" s="1"/>
  <c r="H375" i="545"/>
  <c r="V374" i="545"/>
  <c r="W374" i="545" s="1"/>
  <c r="N374" i="545"/>
  <c r="K374" i="545" a="1"/>
  <c r="K374" i="545" s="1"/>
  <c r="M374" i="545" s="1"/>
  <c r="J374" i="545" a="1"/>
  <c r="J374" i="545" s="1"/>
  <c r="H374" i="545"/>
  <c r="V373" i="545"/>
  <c r="W373" i="545" s="1"/>
  <c r="N373" i="545"/>
  <c r="K373" i="545" a="1"/>
  <c r="K373" i="545" s="1"/>
  <c r="M373" i="545" s="1"/>
  <c r="J373" i="545" a="1"/>
  <c r="J373" i="545" s="1"/>
  <c r="H373" i="545"/>
  <c r="K372" i="545" a="1"/>
  <c r="K372" i="545" s="1"/>
  <c r="H372" i="545"/>
  <c r="V371" i="545"/>
  <c r="V428" i="545" s="1"/>
  <c r="W428" i="545" s="1"/>
  <c r="N371" i="545"/>
  <c r="K371" i="545" a="1"/>
  <c r="K371" i="545" s="1"/>
  <c r="J371" i="545" a="1"/>
  <c r="J371" i="545" s="1"/>
  <c r="H371" i="545"/>
  <c r="AA370" i="545"/>
  <c r="AA507" i="545" s="1"/>
  <c r="Z370" i="545"/>
  <c r="Z507" i="545" s="1"/>
  <c r="Y370" i="545"/>
  <c r="Y507" i="545" s="1"/>
  <c r="X370" i="545"/>
  <c r="X507" i="545" s="1"/>
  <c r="U370" i="545"/>
  <c r="U507" i="545" s="1"/>
  <c r="T370" i="545"/>
  <c r="T507" i="545" s="1"/>
  <c r="S370" i="545"/>
  <c r="S507" i="545" s="1"/>
  <c r="R370" i="545"/>
  <c r="R507" i="545" s="1"/>
  <c r="Q370" i="545"/>
  <c r="Q507" i="545" s="1"/>
  <c r="P370" i="545"/>
  <c r="P507" i="545" s="1"/>
  <c r="O370" i="545"/>
  <c r="I370" i="545"/>
  <c r="I507" i="545" s="1"/>
  <c r="B515" i="545" s="1"/>
  <c r="G370" i="545"/>
  <c r="G507" i="545" s="1"/>
  <c r="V369" i="545"/>
  <c r="W369" i="545" s="1"/>
  <c r="N369" i="545"/>
  <c r="K369" i="545" a="1"/>
  <c r="K369" i="545" s="1"/>
  <c r="M369" i="545" s="1"/>
  <c r="J369" i="545" a="1"/>
  <c r="J369" i="545" s="1"/>
  <c r="H369" i="545"/>
  <c r="V368" i="545"/>
  <c r="W368" i="545" s="1"/>
  <c r="N368" i="545"/>
  <c r="K368" i="545"/>
  <c r="M368" i="545" s="1"/>
  <c r="K368" i="545" a="1"/>
  <c r="J368" i="545"/>
  <c r="J368" i="545" a="1"/>
  <c r="H368" i="545"/>
  <c r="K367" i="545" a="1"/>
  <c r="K367" i="545" s="1"/>
  <c r="M367" i="545" s="1"/>
  <c r="H367" i="545"/>
  <c r="K366" i="545"/>
  <c r="M366" i="545" s="1"/>
  <c r="K366" i="545" a="1"/>
  <c r="H366" i="545"/>
  <c r="K365" i="545" a="1"/>
  <c r="K365" i="545" s="1"/>
  <c r="M365" i="545" s="1"/>
  <c r="H365" i="545"/>
  <c r="K364" i="545"/>
  <c r="M364" i="545" s="1"/>
  <c r="K364" i="545" a="1"/>
  <c r="H364" i="545"/>
  <c r="V363" i="545"/>
  <c r="W363" i="545" s="1"/>
  <c r="N363" i="545"/>
  <c r="K363" i="545" a="1"/>
  <c r="K363" i="545" s="1"/>
  <c r="M363" i="545" s="1"/>
  <c r="J363" i="545" a="1"/>
  <c r="J363" i="545" s="1"/>
  <c r="H363" i="545"/>
  <c r="V362" i="545"/>
  <c r="W362" i="545" s="1"/>
  <c r="N362" i="545"/>
  <c r="K362" i="545" a="1"/>
  <c r="K362" i="545" s="1"/>
  <c r="M362" i="545" s="1"/>
  <c r="J362" i="545" a="1"/>
  <c r="J362" i="545" s="1"/>
  <c r="H362" i="545"/>
  <c r="V361" i="545"/>
  <c r="W361" i="545" s="1"/>
  <c r="N361" i="545"/>
  <c r="K361" i="545" a="1"/>
  <c r="K361" i="545" s="1"/>
  <c r="M361" i="545" s="1"/>
  <c r="J361" i="545" a="1"/>
  <c r="J361" i="545" s="1"/>
  <c r="H361" i="545"/>
  <c r="H360" i="545"/>
  <c r="H359" i="545"/>
  <c r="V358" i="545"/>
  <c r="W358" i="545" s="1"/>
  <c r="N358" i="545"/>
  <c r="K358" i="545"/>
  <c r="M358" i="545" s="1"/>
  <c r="K358" i="545" a="1"/>
  <c r="J358" i="545"/>
  <c r="J358" i="545" a="1"/>
  <c r="H358" i="545"/>
  <c r="V357" i="545"/>
  <c r="W357" i="545" s="1"/>
  <c r="N357" i="545"/>
  <c r="K357" i="545" a="1"/>
  <c r="K357" i="545" s="1"/>
  <c r="M357" i="545" s="1"/>
  <c r="J357" i="545" a="1"/>
  <c r="J357" i="545" s="1"/>
  <c r="H357" i="545"/>
  <c r="K356" i="545" a="1"/>
  <c r="K356" i="545" s="1"/>
  <c r="M356" i="545" s="1"/>
  <c r="H356" i="545"/>
  <c r="K355" i="545" a="1"/>
  <c r="K355" i="545" s="1"/>
  <c r="M355" i="545" s="1"/>
  <c r="H355" i="545"/>
  <c r="W354" i="545"/>
  <c r="V354" i="545"/>
  <c r="N354" i="545"/>
  <c r="K354" i="545" a="1"/>
  <c r="K354" i="545" s="1"/>
  <c r="M354" i="545" s="1"/>
  <c r="J354" i="545" a="1"/>
  <c r="J354" i="545" s="1"/>
  <c r="H354" i="545"/>
  <c r="V353" i="545"/>
  <c r="W353" i="545" s="1"/>
  <c r="N353" i="545"/>
  <c r="K353" i="545" a="1"/>
  <c r="K353" i="545" s="1"/>
  <c r="M353" i="545" s="1"/>
  <c r="J353" i="545" a="1"/>
  <c r="J353" i="545" s="1"/>
  <c r="H353" i="545"/>
  <c r="V352" i="545"/>
  <c r="W352" i="545" s="1"/>
  <c r="N352" i="545"/>
  <c r="K352" i="545"/>
  <c r="M352" i="545" s="1"/>
  <c r="K352" i="545" a="1"/>
  <c r="J352" i="545"/>
  <c r="J352" i="545" a="1"/>
  <c r="H352" i="545"/>
  <c r="V351" i="545"/>
  <c r="W351" i="545" s="1"/>
  <c r="N351" i="545"/>
  <c r="K351" i="545" a="1"/>
  <c r="K351" i="545" s="1"/>
  <c r="M351" i="545" s="1"/>
  <c r="J351" i="545" a="1"/>
  <c r="J351" i="545" s="1"/>
  <c r="H351" i="545"/>
  <c r="V350" i="545"/>
  <c r="W350" i="545" s="1"/>
  <c r="N350" i="545"/>
  <c r="K350" i="545" a="1"/>
  <c r="K350" i="545" s="1"/>
  <c r="M350" i="545" s="1"/>
  <c r="J350" i="545" a="1"/>
  <c r="J350" i="545" s="1"/>
  <c r="H350" i="545"/>
  <c r="V349" i="545"/>
  <c r="N349" i="545"/>
  <c r="K349" i="545" a="1"/>
  <c r="K349" i="545" s="1"/>
  <c r="J349" i="545" a="1"/>
  <c r="J349" i="545" s="1"/>
  <c r="H349" i="545"/>
  <c r="X343" i="545"/>
  <c r="X342" i="545"/>
  <c r="X341" i="545"/>
  <c r="G341" i="545"/>
  <c r="E341" i="545"/>
  <c r="C341" i="545"/>
  <c r="X340" i="545"/>
  <c r="I340" i="545"/>
  <c r="E340" i="545"/>
  <c r="K340" i="545" s="1"/>
  <c r="M340" i="545" s="1"/>
  <c r="I339" i="545"/>
  <c r="E339" i="545"/>
  <c r="K339" i="545" s="1"/>
  <c r="M339" i="545" s="1"/>
  <c r="I338" i="545"/>
  <c r="E338" i="545"/>
  <c r="K338" i="545" s="1"/>
  <c r="M338" i="545" s="1"/>
  <c r="X337" i="545"/>
  <c r="I337" i="545"/>
  <c r="I341" i="545" s="1"/>
  <c r="E337" i="545"/>
  <c r="K337" i="545" s="1"/>
  <c r="AA334" i="545"/>
  <c r="Z334" i="545"/>
  <c r="Y334" i="545"/>
  <c r="X334" i="545"/>
  <c r="U334" i="545"/>
  <c r="T334" i="545"/>
  <c r="S334" i="545"/>
  <c r="R334" i="545"/>
  <c r="Q334" i="545"/>
  <c r="P334" i="545"/>
  <c r="O334" i="545"/>
  <c r="R342" i="545" s="1"/>
  <c r="I334" i="545"/>
  <c r="G334" i="545"/>
  <c r="K333" i="545" a="1"/>
  <c r="K333" i="545" s="1"/>
  <c r="H333" i="545"/>
  <c r="K332" i="545"/>
  <c r="K332" i="545" a="1"/>
  <c r="H332" i="545"/>
  <c r="K331" i="545" a="1"/>
  <c r="K331" i="545" s="1"/>
  <c r="H331" i="545"/>
  <c r="V330" i="545"/>
  <c r="W330" i="545" s="1"/>
  <c r="N330" i="545"/>
  <c r="K330" i="545" a="1"/>
  <c r="K330" i="545" s="1"/>
  <c r="D330" i="545"/>
  <c r="H330" i="545" s="1"/>
  <c r="H329" i="545"/>
  <c r="K328" i="545" a="1"/>
  <c r="K328" i="545" s="1"/>
  <c r="H328" i="545"/>
  <c r="H327" i="545"/>
  <c r="V326" i="545"/>
  <c r="W326" i="545" s="1"/>
  <c r="N326" i="545"/>
  <c r="K326" i="545"/>
  <c r="M326" i="545" s="1"/>
  <c r="K326" i="545" a="1"/>
  <c r="J326" i="545" a="1"/>
  <c r="J326" i="545" s="1"/>
  <c r="H326" i="545"/>
  <c r="V325" i="545"/>
  <c r="W325" i="545" s="1"/>
  <c r="N325" i="545"/>
  <c r="K325" i="545" a="1"/>
  <c r="K325" i="545" s="1"/>
  <c r="M325" i="545" s="1"/>
  <c r="J325" i="545" a="1"/>
  <c r="J325" i="545" s="1"/>
  <c r="H325" i="545"/>
  <c r="H324" i="545"/>
  <c r="V323" i="545"/>
  <c r="W323" i="545" s="1"/>
  <c r="N323" i="545"/>
  <c r="K323" i="545" a="1"/>
  <c r="K323" i="545" s="1"/>
  <c r="M323" i="545" s="1"/>
  <c r="J323" i="545" a="1"/>
  <c r="J323" i="545" s="1"/>
  <c r="H323" i="545"/>
  <c r="V322" i="545"/>
  <c r="W322" i="545" s="1"/>
  <c r="N322" i="545"/>
  <c r="K322" i="545" a="1"/>
  <c r="K322" i="545" s="1"/>
  <c r="M322" i="545" s="1"/>
  <c r="J322" i="545" a="1"/>
  <c r="J322" i="545" s="1"/>
  <c r="H322" i="545"/>
  <c r="V321" i="545"/>
  <c r="W321" i="545" s="1"/>
  <c r="N321" i="545"/>
  <c r="K321" i="545" a="1"/>
  <c r="K321" i="545" s="1"/>
  <c r="M321" i="545" s="1"/>
  <c r="J321" i="545" a="1"/>
  <c r="J321" i="545" s="1"/>
  <c r="H321" i="545"/>
  <c r="V320" i="545"/>
  <c r="N320" i="545"/>
  <c r="N334" i="545" s="1"/>
  <c r="K320" i="545" a="1"/>
  <c r="K320" i="545" s="1"/>
  <c r="J320" i="545" a="1"/>
  <c r="J320" i="545" s="1"/>
  <c r="H320" i="545"/>
  <c r="AA319" i="545"/>
  <c r="Z319" i="545"/>
  <c r="Y319" i="545"/>
  <c r="X319" i="545"/>
  <c r="U319" i="545"/>
  <c r="T319" i="545"/>
  <c r="S319" i="545"/>
  <c r="Q319" i="545"/>
  <c r="P319" i="545"/>
  <c r="O319" i="545"/>
  <c r="R341" i="545" s="1"/>
  <c r="I319" i="545"/>
  <c r="G319" i="545"/>
  <c r="V318" i="545"/>
  <c r="W318" i="545" s="1"/>
  <c r="N318" i="545"/>
  <c r="K318" i="545" a="1"/>
  <c r="K318" i="545" s="1"/>
  <c r="M318" i="545" s="1"/>
  <c r="J318" i="545" a="1"/>
  <c r="J318" i="545" s="1"/>
  <c r="H318" i="545"/>
  <c r="H316" i="545"/>
  <c r="H315" i="545"/>
  <c r="H314" i="545"/>
  <c r="V313" i="545"/>
  <c r="W313" i="545" s="1"/>
  <c r="N313" i="545"/>
  <c r="K313" i="545" a="1"/>
  <c r="K313" i="545" s="1"/>
  <c r="M313" i="545" s="1"/>
  <c r="J313" i="545" a="1"/>
  <c r="J313" i="545" s="1"/>
  <c r="H313" i="545"/>
  <c r="V312" i="545"/>
  <c r="W312" i="545" s="1"/>
  <c r="N312" i="545"/>
  <c r="K312" i="545" a="1"/>
  <c r="K312" i="545" s="1"/>
  <c r="M312" i="545" s="1"/>
  <c r="J312" i="545" a="1"/>
  <c r="J312" i="545" s="1"/>
  <c r="H312" i="545"/>
  <c r="V311" i="545"/>
  <c r="W311" i="545" s="1"/>
  <c r="N311" i="545"/>
  <c r="K311" i="545" a="1"/>
  <c r="K311" i="545" s="1"/>
  <c r="M311" i="545" s="1"/>
  <c r="J311" i="545" a="1"/>
  <c r="J311" i="545" s="1"/>
  <c r="H311" i="545"/>
  <c r="V310" i="545"/>
  <c r="W310" i="545" s="1"/>
  <c r="N310" i="545"/>
  <c r="K310" i="545"/>
  <c r="M310" i="545" s="1"/>
  <c r="K310" i="545" a="1"/>
  <c r="J310" i="545"/>
  <c r="J310" i="545" a="1"/>
  <c r="H310" i="545"/>
  <c r="V309" i="545"/>
  <c r="W309" i="545" s="1"/>
  <c r="N309" i="545"/>
  <c r="K309" i="545" a="1"/>
  <c r="K309" i="545" s="1"/>
  <c r="J309" i="545" a="1"/>
  <c r="J309" i="545" s="1"/>
  <c r="H309" i="545"/>
  <c r="H319" i="545" s="1"/>
  <c r="AA308" i="545"/>
  <c r="Z308" i="545"/>
  <c r="Y308" i="545"/>
  <c r="X308" i="545"/>
  <c r="U308" i="545"/>
  <c r="T308" i="545"/>
  <c r="S308" i="545"/>
  <c r="Q308" i="545"/>
  <c r="P308" i="545"/>
  <c r="O308" i="545"/>
  <c r="I308" i="545"/>
  <c r="G308" i="545"/>
  <c r="V307" i="545"/>
  <c r="W307" i="545" s="1"/>
  <c r="N307" i="545"/>
  <c r="K307" i="545" a="1"/>
  <c r="K307" i="545" s="1"/>
  <c r="M307" i="545" s="1"/>
  <c r="J307" i="545" a="1"/>
  <c r="J307" i="545" s="1"/>
  <c r="H307" i="545"/>
  <c r="V306" i="545"/>
  <c r="W306" i="545" s="1"/>
  <c r="N306" i="545"/>
  <c r="K306" i="545" a="1"/>
  <c r="K306" i="545" s="1"/>
  <c r="M306" i="545" s="1"/>
  <c r="J306" i="545" a="1"/>
  <c r="J306" i="545" s="1"/>
  <c r="H306" i="545"/>
  <c r="V305" i="545"/>
  <c r="W305" i="545" s="1"/>
  <c r="N305" i="545"/>
  <c r="K305" i="545"/>
  <c r="M305" i="545" s="1"/>
  <c r="K305" i="545" a="1"/>
  <c r="J305" i="545"/>
  <c r="J305" i="545" a="1"/>
  <c r="H305" i="545"/>
  <c r="V304" i="545"/>
  <c r="W304" i="545" s="1"/>
  <c r="N304" i="545"/>
  <c r="K304" i="545" a="1"/>
  <c r="K304" i="545" s="1"/>
  <c r="M304" i="545" s="1"/>
  <c r="J304" i="545" a="1"/>
  <c r="J304" i="545" s="1"/>
  <c r="H304" i="545"/>
  <c r="V303" i="545"/>
  <c r="W303" i="545" s="1"/>
  <c r="N303" i="545"/>
  <c r="K303" i="545" a="1"/>
  <c r="K303" i="545" s="1"/>
  <c r="M303" i="545" s="1"/>
  <c r="J303" i="545" a="1"/>
  <c r="J303" i="545" s="1"/>
  <c r="H303" i="545"/>
  <c r="V302" i="545"/>
  <c r="W302" i="545" s="1"/>
  <c r="N302" i="545"/>
  <c r="K302" i="545" a="1"/>
  <c r="K302" i="545" s="1"/>
  <c r="M302" i="545" s="1"/>
  <c r="J302" i="545" a="1"/>
  <c r="J302" i="545" s="1"/>
  <c r="H302" i="545"/>
  <c r="V301" i="545"/>
  <c r="W301" i="545" s="1"/>
  <c r="N301" i="545"/>
  <c r="K301" i="545"/>
  <c r="M301" i="545" s="1"/>
  <c r="K301" i="545" a="1"/>
  <c r="J301" i="545"/>
  <c r="J301" i="545" a="1"/>
  <c r="H301" i="545"/>
  <c r="V300" i="545"/>
  <c r="W300" i="545" s="1"/>
  <c r="N300" i="545"/>
  <c r="K300" i="545" a="1"/>
  <c r="K300" i="545" s="1"/>
  <c r="M300" i="545" s="1"/>
  <c r="J300" i="545" a="1"/>
  <c r="J300" i="545" s="1"/>
  <c r="H300" i="545"/>
  <c r="V299" i="545"/>
  <c r="W299" i="545" s="1"/>
  <c r="N299" i="545"/>
  <c r="K299" i="545" a="1"/>
  <c r="K299" i="545" s="1"/>
  <c r="M299" i="545" s="1"/>
  <c r="J299" i="545" a="1"/>
  <c r="J299" i="545" s="1"/>
  <c r="H299" i="545"/>
  <c r="V298" i="545"/>
  <c r="W298" i="545" s="1"/>
  <c r="N298" i="545"/>
  <c r="K298" i="545" a="1"/>
  <c r="K298" i="545" s="1"/>
  <c r="M298" i="545" s="1"/>
  <c r="J298" i="545" a="1"/>
  <c r="J298" i="545" s="1"/>
  <c r="H298" i="545"/>
  <c r="V297" i="545"/>
  <c r="W297" i="545" s="1"/>
  <c r="N297" i="545"/>
  <c r="K297" i="545"/>
  <c r="M297" i="545" s="1"/>
  <c r="K297" i="545" a="1"/>
  <c r="J297" i="545"/>
  <c r="J297" i="545" a="1"/>
  <c r="H297" i="545"/>
  <c r="V296" i="545"/>
  <c r="W296" i="545" s="1"/>
  <c r="N296" i="545"/>
  <c r="K296" i="545" a="1"/>
  <c r="K296" i="545" s="1"/>
  <c r="M296" i="545" s="1"/>
  <c r="J296" i="545" a="1"/>
  <c r="J296" i="545" s="1"/>
  <c r="H296" i="545"/>
  <c r="V295" i="545"/>
  <c r="W295" i="545" s="1"/>
  <c r="N295" i="545"/>
  <c r="K295" i="545" a="1"/>
  <c r="K295" i="545" s="1"/>
  <c r="M295" i="545" s="1"/>
  <c r="J295" i="545" a="1"/>
  <c r="J295" i="545" s="1"/>
  <c r="H295" i="545"/>
  <c r="V294" i="545"/>
  <c r="W294" i="545" s="1"/>
  <c r="N294" i="545"/>
  <c r="K294" i="545" a="1"/>
  <c r="K294" i="545" s="1"/>
  <c r="M294" i="545" s="1"/>
  <c r="J294" i="545" a="1"/>
  <c r="J294" i="545" s="1"/>
  <c r="H294" i="545"/>
  <c r="V293" i="545"/>
  <c r="V308" i="545" s="1"/>
  <c r="W308" i="545" s="1"/>
  <c r="N293" i="545"/>
  <c r="K293" i="545"/>
  <c r="M293" i="545" s="1"/>
  <c r="K293" i="545" a="1"/>
  <c r="J293" i="545"/>
  <c r="J293" i="545" a="1"/>
  <c r="H293" i="545"/>
  <c r="H308" i="545" s="1"/>
  <c r="AA292" i="545"/>
  <c r="Z292" i="545"/>
  <c r="Y292" i="545"/>
  <c r="X292" i="545"/>
  <c r="U292" i="545"/>
  <c r="T292" i="545"/>
  <c r="S292" i="545"/>
  <c r="R292" i="545"/>
  <c r="Q292" i="545"/>
  <c r="P292" i="545"/>
  <c r="O292" i="545"/>
  <c r="R339" i="545" s="1"/>
  <c r="I292" i="545"/>
  <c r="G292" i="545"/>
  <c r="V291" i="545"/>
  <c r="W291" i="545" s="1"/>
  <c r="N291" i="545"/>
  <c r="K291" i="545" a="1"/>
  <c r="K291" i="545" s="1"/>
  <c r="M291" i="545" s="1"/>
  <c r="J291" i="545" a="1"/>
  <c r="J291" i="545" s="1"/>
  <c r="H291" i="545"/>
  <c r="V290" i="545"/>
  <c r="W290" i="545" s="1"/>
  <c r="N290" i="545"/>
  <c r="K290" i="545" a="1"/>
  <c r="K290" i="545" s="1"/>
  <c r="M290" i="545" s="1"/>
  <c r="J290" i="545" a="1"/>
  <c r="J290" i="545" s="1"/>
  <c r="H290" i="545"/>
  <c r="W289" i="545"/>
  <c r="V289" i="545"/>
  <c r="N289" i="545"/>
  <c r="K289" i="545" a="1"/>
  <c r="K289" i="545" s="1"/>
  <c r="M289" i="545" s="1"/>
  <c r="J289" i="545" a="1"/>
  <c r="J289" i="545" s="1"/>
  <c r="H289" i="545"/>
  <c r="H288" i="545"/>
  <c r="H287" i="545"/>
  <c r="H286" i="545"/>
  <c r="V285" i="545"/>
  <c r="W285" i="545" s="1"/>
  <c r="N285" i="545"/>
  <c r="K285" i="545" a="1"/>
  <c r="K285" i="545" s="1"/>
  <c r="M285" i="545" s="1"/>
  <c r="J285" i="545" a="1"/>
  <c r="J285" i="545" s="1"/>
  <c r="H285" i="545"/>
  <c r="V284" i="545"/>
  <c r="W284" i="545" s="1"/>
  <c r="N284" i="545"/>
  <c r="K284" i="545" a="1"/>
  <c r="K284" i="545" s="1"/>
  <c r="M284" i="545" s="1"/>
  <c r="J284" i="545" a="1"/>
  <c r="J284" i="545" s="1"/>
  <c r="H284" i="545"/>
  <c r="N283" i="545"/>
  <c r="K283" i="545" a="1"/>
  <c r="K283" i="545" s="1"/>
  <c r="M283" i="545" s="1"/>
  <c r="H283" i="545"/>
  <c r="N282" i="545"/>
  <c r="K282" i="545" a="1"/>
  <c r="K282" i="545" s="1"/>
  <c r="M282" i="545" s="1"/>
  <c r="H282" i="545"/>
  <c r="N281" i="545"/>
  <c r="K281" i="545" a="1"/>
  <c r="K281" i="545" s="1"/>
  <c r="M281" i="545" s="1"/>
  <c r="H281" i="545"/>
  <c r="N280" i="545"/>
  <c r="K280" i="545" a="1"/>
  <c r="K280" i="545" s="1"/>
  <c r="M280" i="545" s="1"/>
  <c r="H280" i="545"/>
  <c r="N279" i="545"/>
  <c r="K279" i="545" a="1"/>
  <c r="K279" i="545" s="1"/>
  <c r="M279" i="545" s="1"/>
  <c r="H279" i="545"/>
  <c r="N278" i="545"/>
  <c r="K278" i="545" a="1"/>
  <c r="K278" i="545" s="1"/>
  <c r="M278" i="545" s="1"/>
  <c r="H278" i="545"/>
  <c r="V277" i="545"/>
  <c r="W277" i="545" s="1"/>
  <c r="N277" i="545"/>
  <c r="K277" i="545" a="1"/>
  <c r="K277" i="545" s="1"/>
  <c r="M277" i="545" s="1"/>
  <c r="J277" i="545" a="1"/>
  <c r="J277" i="545" s="1"/>
  <c r="H277" i="545"/>
  <c r="V276" i="545"/>
  <c r="W276" i="545" s="1"/>
  <c r="N276" i="545"/>
  <c r="K276" i="545" a="1"/>
  <c r="K276" i="545" s="1"/>
  <c r="M276" i="545" s="1"/>
  <c r="J276" i="545" a="1"/>
  <c r="J276" i="545" s="1"/>
  <c r="H276" i="545"/>
  <c r="V275" i="545"/>
  <c r="W275" i="545" s="1"/>
  <c r="N275" i="545"/>
  <c r="K275" i="545" a="1"/>
  <c r="K275" i="545" s="1"/>
  <c r="M275" i="545" s="1"/>
  <c r="J275" i="545" a="1"/>
  <c r="J275" i="545" s="1"/>
  <c r="H275" i="545"/>
  <c r="V274" i="545"/>
  <c r="W274" i="545" s="1"/>
  <c r="N274" i="545"/>
  <c r="K274" i="545" a="1"/>
  <c r="K274" i="545" s="1"/>
  <c r="M274" i="545" s="1"/>
  <c r="J274" i="545" a="1"/>
  <c r="J274" i="545" s="1"/>
  <c r="H274" i="545"/>
  <c r="V273" i="545"/>
  <c r="W273" i="545" s="1"/>
  <c r="N273" i="545"/>
  <c r="K273" i="545" a="1"/>
  <c r="K273" i="545" s="1"/>
  <c r="M273" i="545" s="1"/>
  <c r="J273" i="545" a="1"/>
  <c r="J273" i="545" s="1"/>
  <c r="H273" i="545"/>
  <c r="V272" i="545"/>
  <c r="W272" i="545" s="1"/>
  <c r="N272" i="545"/>
  <c r="K272" i="545" a="1"/>
  <c r="K272" i="545" s="1"/>
  <c r="M272" i="545" s="1"/>
  <c r="J272" i="545" a="1"/>
  <c r="J272" i="545" s="1"/>
  <c r="H272" i="545"/>
  <c r="V271" i="545"/>
  <c r="W271" i="545" s="1"/>
  <c r="N271" i="545"/>
  <c r="K271" i="545" a="1"/>
  <c r="K271" i="545" s="1"/>
  <c r="M271" i="545" s="1"/>
  <c r="J271" i="545" a="1"/>
  <c r="J271" i="545" s="1"/>
  <c r="H271" i="545"/>
  <c r="V270" i="545"/>
  <c r="W270" i="545" s="1"/>
  <c r="N270" i="545"/>
  <c r="K270" i="545" a="1"/>
  <c r="K270" i="545" s="1"/>
  <c r="M270" i="545" s="1"/>
  <c r="J270" i="545" a="1"/>
  <c r="J270" i="545" s="1"/>
  <c r="H270" i="545"/>
  <c r="V269" i="545"/>
  <c r="W269" i="545" s="1"/>
  <c r="N269" i="545"/>
  <c r="K269" i="545" a="1"/>
  <c r="K269" i="545" s="1"/>
  <c r="M269" i="545" s="1"/>
  <c r="J269" i="545" a="1"/>
  <c r="J269" i="545" s="1"/>
  <c r="H269" i="545"/>
  <c r="V268" i="545"/>
  <c r="W268" i="545" s="1"/>
  <c r="N268" i="545"/>
  <c r="K268" i="545" a="1"/>
  <c r="K268" i="545" s="1"/>
  <c r="M268" i="545" s="1"/>
  <c r="J268" i="545" a="1"/>
  <c r="J268" i="545" s="1"/>
  <c r="H268" i="545"/>
  <c r="V267" i="545"/>
  <c r="W267" i="545" s="1"/>
  <c r="N267" i="545"/>
  <c r="K267" i="545" a="1"/>
  <c r="K267" i="545" s="1"/>
  <c r="M267" i="545" s="1"/>
  <c r="J267" i="545" a="1"/>
  <c r="J267" i="545" s="1"/>
  <c r="H267" i="545"/>
  <c r="V266" i="545"/>
  <c r="W266" i="545" s="1"/>
  <c r="N266" i="545"/>
  <c r="K266" i="545" a="1"/>
  <c r="K266" i="545" s="1"/>
  <c r="M266" i="545" s="1"/>
  <c r="J266" i="545" a="1"/>
  <c r="J266" i="545" s="1"/>
  <c r="H266" i="545"/>
  <c r="N265" i="545"/>
  <c r="K265" i="545" a="1"/>
  <c r="K265" i="545" s="1"/>
  <c r="M265" i="545" s="1"/>
  <c r="H265" i="545"/>
  <c r="V264" i="545"/>
  <c r="W264" i="545" s="1"/>
  <c r="N264" i="545"/>
  <c r="K264" i="545" a="1"/>
  <c r="K264" i="545" s="1"/>
  <c r="M264" i="545" s="1"/>
  <c r="J264" i="545" a="1"/>
  <c r="J264" i="545" s="1"/>
  <c r="H264" i="545"/>
  <c r="V263" i="545"/>
  <c r="W263" i="545" s="1"/>
  <c r="N263" i="545"/>
  <c r="K263" i="545" a="1"/>
  <c r="K263" i="545" s="1"/>
  <c r="M263" i="545" s="1"/>
  <c r="J263" i="545" a="1"/>
  <c r="J263" i="545" s="1"/>
  <c r="H263" i="545"/>
  <c r="V262" i="545"/>
  <c r="W262" i="545" s="1"/>
  <c r="N262" i="545"/>
  <c r="K262" i="545" a="1"/>
  <c r="K262" i="545" s="1"/>
  <c r="M262" i="545" s="1"/>
  <c r="J262" i="545" a="1"/>
  <c r="J262" i="545" s="1"/>
  <c r="H262" i="545"/>
  <c r="V261" i="545"/>
  <c r="W261" i="545" s="1"/>
  <c r="N261" i="545"/>
  <c r="K261" i="545" a="1"/>
  <c r="K261" i="545" s="1"/>
  <c r="M261" i="545" s="1"/>
  <c r="J261" i="545" a="1"/>
  <c r="J261" i="545" s="1"/>
  <c r="H261" i="545"/>
  <c r="V260" i="545"/>
  <c r="W260" i="545" s="1"/>
  <c r="N260" i="545"/>
  <c r="K260" i="545" a="1"/>
  <c r="K260" i="545" s="1"/>
  <c r="M260" i="545" s="1"/>
  <c r="J260" i="545" a="1"/>
  <c r="J260" i="545" s="1"/>
  <c r="H260" i="545"/>
  <c r="V259" i="545"/>
  <c r="W259" i="545" s="1"/>
  <c r="N259" i="545"/>
  <c r="K259" i="545" a="1"/>
  <c r="K259" i="545" s="1"/>
  <c r="M259" i="545" s="1"/>
  <c r="J259" i="545" a="1"/>
  <c r="J259" i="545" s="1"/>
  <c r="H259" i="545"/>
  <c r="V258" i="545"/>
  <c r="W258" i="545" s="1"/>
  <c r="N258" i="545"/>
  <c r="K258" i="545"/>
  <c r="M258" i="545" s="1"/>
  <c r="K258" i="545" a="1"/>
  <c r="J258" i="545"/>
  <c r="J258" i="545" a="1"/>
  <c r="H258" i="545"/>
  <c r="AA257" i="545"/>
  <c r="Z257" i="545"/>
  <c r="Y257" i="545"/>
  <c r="X257" i="545"/>
  <c r="U257" i="545"/>
  <c r="T257" i="545"/>
  <c r="S257" i="545"/>
  <c r="R257" i="545"/>
  <c r="Q257" i="545"/>
  <c r="P257" i="545"/>
  <c r="O257" i="545"/>
  <c r="I257" i="545"/>
  <c r="G257" i="545"/>
  <c r="H256" i="545"/>
  <c r="H255" i="545"/>
  <c r="H254" i="545"/>
  <c r="H253" i="545"/>
  <c r="H252" i="545"/>
  <c r="H251" i="545"/>
  <c r="K250" i="545" a="1"/>
  <c r="K250" i="545" s="1"/>
  <c r="M250" i="545" s="1"/>
  <c r="H250" i="545"/>
  <c r="K249" i="545" a="1"/>
  <c r="K249" i="545" s="1"/>
  <c r="M249" i="545" s="1"/>
  <c r="H249" i="545"/>
  <c r="K248" i="545" a="1"/>
  <c r="K248" i="545" s="1"/>
  <c r="M248" i="545" s="1"/>
  <c r="H248" i="545"/>
  <c r="K247" i="545" a="1"/>
  <c r="K247" i="545" s="1"/>
  <c r="M247" i="545" s="1"/>
  <c r="H247" i="545"/>
  <c r="W246" i="545"/>
  <c r="V246" i="545"/>
  <c r="N246" i="545"/>
  <c r="K246" i="545" a="1"/>
  <c r="K246" i="545" s="1"/>
  <c r="M246" i="545" s="1"/>
  <c r="J246" i="545" a="1"/>
  <c r="J246" i="545" s="1"/>
  <c r="H246" i="545"/>
  <c r="V245" i="545"/>
  <c r="W245" i="545" s="1"/>
  <c r="N245" i="545"/>
  <c r="K245" i="545" a="1"/>
  <c r="K245" i="545" s="1"/>
  <c r="M245" i="545" s="1"/>
  <c r="J245" i="545" a="1"/>
  <c r="J245" i="545" s="1"/>
  <c r="H245" i="545"/>
  <c r="V244" i="545"/>
  <c r="W244" i="545" s="1"/>
  <c r="N244" i="545"/>
  <c r="K244" i="545"/>
  <c r="M244" i="545" s="1"/>
  <c r="K244" i="545" a="1"/>
  <c r="J244" i="545"/>
  <c r="J244" i="545" a="1"/>
  <c r="H244" i="545"/>
  <c r="V243" i="545"/>
  <c r="W243" i="545" s="1"/>
  <c r="N243" i="545"/>
  <c r="K243" i="545" a="1"/>
  <c r="K243" i="545" s="1"/>
  <c r="M243" i="545" s="1"/>
  <c r="J243" i="545" a="1"/>
  <c r="J243" i="545" s="1"/>
  <c r="H243" i="545"/>
  <c r="M242" i="545"/>
  <c r="H242" i="545"/>
  <c r="V241" i="545"/>
  <c r="W241" i="545" s="1"/>
  <c r="N241" i="545"/>
  <c r="K241" i="545" a="1"/>
  <c r="K241" i="545" s="1"/>
  <c r="M241" i="545" s="1"/>
  <c r="J241" i="545" a="1"/>
  <c r="J241" i="545" s="1"/>
  <c r="H241" i="545"/>
  <c r="V240" i="545"/>
  <c r="W240" i="545" s="1"/>
  <c r="N240" i="545"/>
  <c r="K240" i="545" a="1"/>
  <c r="K240" i="545" s="1"/>
  <c r="M240" i="545" s="1"/>
  <c r="J240" i="545" a="1"/>
  <c r="J240" i="545" s="1"/>
  <c r="H240" i="545"/>
  <c r="K239" i="545" a="1"/>
  <c r="K239" i="545" s="1"/>
  <c r="M239" i="545" s="1"/>
  <c r="H239" i="545"/>
  <c r="H238" i="545"/>
  <c r="V237" i="545"/>
  <c r="W237" i="545" s="1"/>
  <c r="N237" i="545"/>
  <c r="K237" i="545" a="1"/>
  <c r="K237" i="545" s="1"/>
  <c r="M237" i="545" s="1"/>
  <c r="J237" i="545" a="1"/>
  <c r="J237" i="545" s="1"/>
  <c r="H237" i="545"/>
  <c r="V236" i="545"/>
  <c r="W236" i="545" s="1"/>
  <c r="N236" i="545"/>
  <c r="K236" i="545"/>
  <c r="M236" i="545" s="1"/>
  <c r="K236" i="545" a="1"/>
  <c r="J236" i="545"/>
  <c r="J236" i="545" a="1"/>
  <c r="H236" i="545"/>
  <c r="V235" i="545"/>
  <c r="W235" i="545" s="1"/>
  <c r="N235" i="545"/>
  <c r="K235" i="545" a="1"/>
  <c r="K235" i="545" s="1"/>
  <c r="M235" i="545" s="1"/>
  <c r="J235" i="545" a="1"/>
  <c r="J235" i="545" s="1"/>
  <c r="H235" i="545"/>
  <c r="V234" i="545"/>
  <c r="W234" i="545" s="1"/>
  <c r="N234" i="545"/>
  <c r="K234" i="545" a="1"/>
  <c r="K234" i="545" s="1"/>
  <c r="M234" i="545" s="1"/>
  <c r="J234" i="545" a="1"/>
  <c r="J234" i="545" s="1"/>
  <c r="H234" i="545"/>
  <c r="V233" i="545"/>
  <c r="W233" i="545" s="1"/>
  <c r="N233" i="545"/>
  <c r="K233" i="545" a="1"/>
  <c r="K233" i="545" s="1"/>
  <c r="M233" i="545" s="1"/>
  <c r="J233" i="545" a="1"/>
  <c r="J233" i="545" s="1"/>
  <c r="H233" i="545"/>
  <c r="V232" i="545"/>
  <c r="W232" i="545" s="1"/>
  <c r="N232" i="545"/>
  <c r="K232" i="545"/>
  <c r="M232" i="545" s="1"/>
  <c r="K232" i="545" a="1"/>
  <c r="J232" i="545"/>
  <c r="J232" i="545" a="1"/>
  <c r="H232" i="545"/>
  <c r="V231" i="545"/>
  <c r="W231" i="545" s="1"/>
  <c r="N231" i="545"/>
  <c r="K231" i="545" a="1"/>
  <c r="K231" i="545" s="1"/>
  <c r="M231" i="545" s="1"/>
  <c r="J231" i="545" a="1"/>
  <c r="J231" i="545" s="1"/>
  <c r="H231" i="545"/>
  <c r="V230" i="545"/>
  <c r="W230" i="545" s="1"/>
  <c r="N230" i="545"/>
  <c r="K230" i="545" a="1"/>
  <c r="K230" i="545" s="1"/>
  <c r="M230" i="545" s="1"/>
  <c r="J230" i="545" a="1"/>
  <c r="J230" i="545" s="1"/>
  <c r="H230" i="545"/>
  <c r="V229" i="545"/>
  <c r="W229" i="545" s="1"/>
  <c r="N229" i="545"/>
  <c r="K229" i="545" a="1"/>
  <c r="K229" i="545" s="1"/>
  <c r="M229" i="545" s="1"/>
  <c r="J229" i="545" a="1"/>
  <c r="J229" i="545" s="1"/>
  <c r="H229" i="545"/>
  <c r="V228" i="545"/>
  <c r="W228" i="545" s="1"/>
  <c r="N228" i="545"/>
  <c r="K228" i="545"/>
  <c r="M228" i="545" s="1"/>
  <c r="K228" i="545" a="1"/>
  <c r="J228" i="545"/>
  <c r="J228" i="545" a="1"/>
  <c r="H228" i="545"/>
  <c r="N227" i="545"/>
  <c r="K227" i="545" a="1"/>
  <c r="K227" i="545" s="1"/>
  <c r="M227" i="545" s="1"/>
  <c r="H227" i="545"/>
  <c r="N226" i="545"/>
  <c r="K226" i="545" a="1"/>
  <c r="K226" i="545" s="1"/>
  <c r="M226" i="545" s="1"/>
  <c r="H226" i="545"/>
  <c r="N225" i="545"/>
  <c r="K225" i="545" a="1"/>
  <c r="K225" i="545" s="1"/>
  <c r="M225" i="545" s="1"/>
  <c r="H225" i="545"/>
  <c r="N224" i="545"/>
  <c r="K224" i="545"/>
  <c r="M224" i="545" s="1"/>
  <c r="K224" i="545" a="1"/>
  <c r="H224" i="545"/>
  <c r="N223" i="545"/>
  <c r="K223" i="545" a="1"/>
  <c r="K223" i="545" s="1"/>
  <c r="M223" i="545" s="1"/>
  <c r="H223" i="545"/>
  <c r="N222" i="545"/>
  <c r="K222" i="545" a="1"/>
  <c r="K222" i="545" s="1"/>
  <c r="M222" i="545" s="1"/>
  <c r="H222" i="545"/>
  <c r="N221" i="545"/>
  <c r="K221" i="545" a="1"/>
  <c r="K221" i="545" s="1"/>
  <c r="M221" i="545" s="1"/>
  <c r="H221" i="545"/>
  <c r="N220" i="545"/>
  <c r="K220" i="545"/>
  <c r="M220" i="545" s="1"/>
  <c r="K220" i="545" a="1"/>
  <c r="H220" i="545"/>
  <c r="V219" i="545"/>
  <c r="W219" i="545" s="1"/>
  <c r="N219" i="545"/>
  <c r="K219" i="545" a="1"/>
  <c r="K219" i="545" s="1"/>
  <c r="M219" i="545" s="1"/>
  <c r="J219" i="545" a="1"/>
  <c r="J219" i="545" s="1"/>
  <c r="H219" i="545"/>
  <c r="V218" i="545"/>
  <c r="W218" i="545" s="1"/>
  <c r="N218" i="545"/>
  <c r="K218" i="545" a="1"/>
  <c r="K218" i="545" s="1"/>
  <c r="M218" i="545" s="1"/>
  <c r="J218" i="545" a="1"/>
  <c r="J218" i="545" s="1"/>
  <c r="H218" i="545"/>
  <c r="V217" i="545"/>
  <c r="W217" i="545" s="1"/>
  <c r="N217" i="545"/>
  <c r="K217" i="545" a="1"/>
  <c r="K217" i="545" s="1"/>
  <c r="M217" i="545" s="1"/>
  <c r="J217" i="545" a="1"/>
  <c r="J217" i="545" s="1"/>
  <c r="H217" i="545"/>
  <c r="V216" i="545"/>
  <c r="W216" i="545" s="1"/>
  <c r="N216" i="545"/>
  <c r="K216" i="545"/>
  <c r="M216" i="545" s="1"/>
  <c r="K216" i="545" a="1"/>
  <c r="J216" i="545"/>
  <c r="J216" i="545" a="1"/>
  <c r="H216" i="545"/>
  <c r="V215" i="545"/>
  <c r="W215" i="545" s="1"/>
  <c r="N215" i="545"/>
  <c r="K215" i="545" a="1"/>
  <c r="K215" i="545" s="1"/>
  <c r="M215" i="545" s="1"/>
  <c r="J215" i="545" a="1"/>
  <c r="J215" i="545" s="1"/>
  <c r="H215" i="545"/>
  <c r="V214" i="545"/>
  <c r="W214" i="545" s="1"/>
  <c r="N214" i="545"/>
  <c r="K214" i="545" a="1"/>
  <c r="K214" i="545" s="1"/>
  <c r="M214" i="545" s="1"/>
  <c r="J214" i="545" a="1"/>
  <c r="J214" i="545" s="1"/>
  <c r="H214" i="545"/>
  <c r="V213" i="545"/>
  <c r="W213" i="545" s="1"/>
  <c r="N213" i="545"/>
  <c r="K213" i="545" a="1"/>
  <c r="K213" i="545" s="1"/>
  <c r="M213" i="545" s="1"/>
  <c r="J213" i="545" a="1"/>
  <c r="J213" i="545" s="1"/>
  <c r="H213" i="545"/>
  <c r="V212" i="545"/>
  <c r="W212" i="545" s="1"/>
  <c r="N212" i="545"/>
  <c r="K212" i="545"/>
  <c r="M212" i="545" s="1"/>
  <c r="K212" i="545" a="1"/>
  <c r="J212" i="545" a="1"/>
  <c r="J212" i="545" s="1"/>
  <c r="H212" i="545"/>
  <c r="V211" i="545"/>
  <c r="W211" i="545" s="1"/>
  <c r="N211" i="545"/>
  <c r="K211" i="545" a="1"/>
  <c r="K211" i="545" s="1"/>
  <c r="M211" i="545" s="1"/>
  <c r="J211" i="545" a="1"/>
  <c r="J211" i="545" s="1"/>
  <c r="H211" i="545"/>
  <c r="V210" i="545"/>
  <c r="W210" i="545" s="1"/>
  <c r="N210" i="545"/>
  <c r="K210" i="545" a="1"/>
  <c r="K210" i="545" s="1"/>
  <c r="M210" i="545" s="1"/>
  <c r="J210" i="545" a="1"/>
  <c r="J210" i="545" s="1"/>
  <c r="H210" i="545"/>
  <c r="V209" i="545"/>
  <c r="W209" i="545" s="1"/>
  <c r="N209" i="545"/>
  <c r="K209" i="545" a="1"/>
  <c r="K209" i="545" s="1"/>
  <c r="M209" i="545" s="1"/>
  <c r="J209" i="545" a="1"/>
  <c r="J209" i="545" s="1"/>
  <c r="H209" i="545"/>
  <c r="V208" i="545"/>
  <c r="W208" i="545" s="1"/>
  <c r="N208" i="545"/>
  <c r="K208" i="545"/>
  <c r="M208" i="545" s="1"/>
  <c r="K208" i="545" a="1"/>
  <c r="J208" i="545"/>
  <c r="J208" i="545" a="1"/>
  <c r="H208" i="545"/>
  <c r="H207" i="545"/>
  <c r="H206" i="545"/>
  <c r="H205" i="545"/>
  <c r="V204" i="545"/>
  <c r="W204" i="545" s="1"/>
  <c r="N204" i="545"/>
  <c r="K204" i="545" a="1"/>
  <c r="K204" i="545" s="1"/>
  <c r="M204" i="545" s="1"/>
  <c r="J204" i="545" a="1"/>
  <c r="J204" i="545" s="1"/>
  <c r="H204" i="545"/>
  <c r="V203" i="545"/>
  <c r="W203" i="545" s="1"/>
  <c r="N203" i="545"/>
  <c r="K203" i="545" a="1"/>
  <c r="K203" i="545" s="1"/>
  <c r="M203" i="545" s="1"/>
  <c r="J203" i="545" a="1"/>
  <c r="J203" i="545" s="1"/>
  <c r="H203" i="545"/>
  <c r="V202" i="545"/>
  <c r="W202" i="545" s="1"/>
  <c r="N202" i="545"/>
  <c r="K202" i="545" a="1"/>
  <c r="K202" i="545" s="1"/>
  <c r="M202" i="545" s="1"/>
  <c r="J202" i="545" a="1"/>
  <c r="J202" i="545" s="1"/>
  <c r="H202" i="545"/>
  <c r="H201" i="545"/>
  <c r="W200" i="545"/>
  <c r="V200" i="545"/>
  <c r="V257" i="545" s="1"/>
  <c r="W257" i="545" s="1"/>
  <c r="N200" i="545"/>
  <c r="K200" i="545" a="1"/>
  <c r="K200" i="545" s="1"/>
  <c r="J200" i="545" a="1"/>
  <c r="J200" i="545" s="1"/>
  <c r="H200" i="545"/>
  <c r="AA199" i="545"/>
  <c r="Z199" i="545"/>
  <c r="Z335" i="545" s="1"/>
  <c r="Y199" i="545"/>
  <c r="X199" i="545"/>
  <c r="X335" i="545" s="1"/>
  <c r="U199" i="545"/>
  <c r="T199" i="545"/>
  <c r="T335" i="545" s="1"/>
  <c r="S199" i="545"/>
  <c r="R199" i="545"/>
  <c r="R335" i="545" s="1"/>
  <c r="Q199" i="545"/>
  <c r="Q335" i="545" s="1"/>
  <c r="P199" i="545"/>
  <c r="O199" i="545"/>
  <c r="I199" i="545"/>
  <c r="I335" i="545" s="1"/>
  <c r="B343" i="545" s="1"/>
  <c r="G199" i="545"/>
  <c r="G335" i="545" s="1"/>
  <c r="V198" i="545"/>
  <c r="W198" i="545" s="1"/>
  <c r="N198" i="545"/>
  <c r="K198" i="545" a="1"/>
  <c r="K198" i="545" s="1"/>
  <c r="M198" i="545" s="1"/>
  <c r="J198" i="545" a="1"/>
  <c r="J198" i="545" s="1"/>
  <c r="H198" i="545"/>
  <c r="V197" i="545"/>
  <c r="W197" i="545" s="1"/>
  <c r="N197" i="545"/>
  <c r="K197" i="545" a="1"/>
  <c r="K197" i="545" s="1"/>
  <c r="M197" i="545" s="1"/>
  <c r="J197" i="545" a="1"/>
  <c r="J197" i="545" s="1"/>
  <c r="H197" i="545"/>
  <c r="K196" i="545" a="1"/>
  <c r="K196" i="545" s="1"/>
  <c r="M196" i="545" s="1"/>
  <c r="H196" i="545"/>
  <c r="K195" i="545" a="1"/>
  <c r="K195" i="545" s="1"/>
  <c r="M195" i="545" s="1"/>
  <c r="H195" i="545"/>
  <c r="K194" i="545" a="1"/>
  <c r="K194" i="545" s="1"/>
  <c r="M194" i="545" s="1"/>
  <c r="H194" i="545"/>
  <c r="K193" i="545" a="1"/>
  <c r="K193" i="545" s="1"/>
  <c r="M193" i="545" s="1"/>
  <c r="H193" i="545"/>
  <c r="W192" i="545"/>
  <c r="V192" i="545"/>
  <c r="N192" i="545"/>
  <c r="K192" i="545" a="1"/>
  <c r="K192" i="545" s="1"/>
  <c r="M192" i="545" s="1"/>
  <c r="J192" i="545" a="1"/>
  <c r="J192" i="545" s="1"/>
  <c r="H192" i="545"/>
  <c r="V191" i="545"/>
  <c r="W191" i="545" s="1"/>
  <c r="N191" i="545"/>
  <c r="K191" i="545" a="1"/>
  <c r="K191" i="545" s="1"/>
  <c r="M191" i="545" s="1"/>
  <c r="J191" i="545" a="1"/>
  <c r="J191" i="545" s="1"/>
  <c r="H191" i="545"/>
  <c r="V190" i="545"/>
  <c r="W190" i="545" s="1"/>
  <c r="N190" i="545"/>
  <c r="K190" i="545" a="1"/>
  <c r="K190" i="545" s="1"/>
  <c r="M190" i="545" s="1"/>
  <c r="J190" i="545" a="1"/>
  <c r="J190" i="545" s="1"/>
  <c r="H190" i="545"/>
  <c r="N189" i="545"/>
  <c r="K189" i="545" a="1"/>
  <c r="K189" i="545" s="1"/>
  <c r="M189" i="545" s="1"/>
  <c r="J189" i="545" a="1"/>
  <c r="J189" i="545" s="1"/>
  <c r="H189" i="545"/>
  <c r="N188" i="545"/>
  <c r="K188" i="545" a="1"/>
  <c r="K188" i="545" s="1"/>
  <c r="M188" i="545" s="1"/>
  <c r="J188" i="545" a="1"/>
  <c r="J188" i="545" s="1"/>
  <c r="H188" i="545"/>
  <c r="V187" i="545"/>
  <c r="W187" i="545" s="1"/>
  <c r="N187" i="545"/>
  <c r="K187" i="545" a="1"/>
  <c r="K187" i="545" s="1"/>
  <c r="M187" i="545" s="1"/>
  <c r="J187" i="545" a="1"/>
  <c r="J187" i="545" s="1"/>
  <c r="H187" i="545"/>
  <c r="V186" i="545"/>
  <c r="W186" i="545" s="1"/>
  <c r="N186" i="545"/>
  <c r="K186" i="545" a="1"/>
  <c r="K186" i="545" s="1"/>
  <c r="M186" i="545" s="1"/>
  <c r="J186" i="545" a="1"/>
  <c r="J186" i="545" s="1"/>
  <c r="H186" i="545"/>
  <c r="N185" i="545"/>
  <c r="K185" i="545" a="1"/>
  <c r="K185" i="545" s="1"/>
  <c r="M185" i="545" s="1"/>
  <c r="H185" i="545"/>
  <c r="N184" i="545"/>
  <c r="K184" i="545" a="1"/>
  <c r="K184" i="545" s="1"/>
  <c r="M184" i="545" s="1"/>
  <c r="H184" i="545"/>
  <c r="V183" i="545"/>
  <c r="W183" i="545" s="1"/>
  <c r="N183" i="545"/>
  <c r="K183" i="545" a="1"/>
  <c r="K183" i="545" s="1"/>
  <c r="M183" i="545" s="1"/>
  <c r="J183" i="545" a="1"/>
  <c r="J183" i="545" s="1"/>
  <c r="H183" i="545"/>
  <c r="V182" i="545"/>
  <c r="W182" i="545" s="1"/>
  <c r="N182" i="545"/>
  <c r="K182" i="545" a="1"/>
  <c r="K182" i="545" s="1"/>
  <c r="M182" i="545" s="1"/>
  <c r="J182" i="545" a="1"/>
  <c r="J182" i="545" s="1"/>
  <c r="H182" i="545"/>
  <c r="V181" i="545"/>
  <c r="W181" i="545" s="1"/>
  <c r="N181" i="545"/>
  <c r="K181" i="545" a="1"/>
  <c r="K181" i="545" s="1"/>
  <c r="M181" i="545" s="1"/>
  <c r="J181" i="545" a="1"/>
  <c r="J181" i="545" s="1"/>
  <c r="H181" i="545"/>
  <c r="V180" i="545"/>
  <c r="W180" i="545" s="1"/>
  <c r="N180" i="545"/>
  <c r="K180" i="545"/>
  <c r="M180" i="545" s="1"/>
  <c r="K180" i="545" a="1"/>
  <c r="J180" i="545"/>
  <c r="J180" i="545" a="1"/>
  <c r="H180" i="545"/>
  <c r="V179" i="545"/>
  <c r="W179" i="545" s="1"/>
  <c r="N179" i="545"/>
  <c r="K179" i="545" a="1"/>
  <c r="K179" i="545" s="1"/>
  <c r="M179" i="545" s="1"/>
  <c r="J179" i="545" a="1"/>
  <c r="J179" i="545" s="1"/>
  <c r="H179" i="545"/>
  <c r="V178" i="545"/>
  <c r="N178" i="545"/>
  <c r="N199" i="545" s="1"/>
  <c r="K178" i="545" a="1"/>
  <c r="K178" i="545" s="1"/>
  <c r="J178" i="545" a="1"/>
  <c r="J178" i="545" s="1"/>
  <c r="H178" i="545"/>
  <c r="X171" i="545"/>
  <c r="Q529" i="545" s="1"/>
  <c r="X170" i="545"/>
  <c r="Q528" i="545" s="1"/>
  <c r="G170" i="545"/>
  <c r="C170" i="545"/>
  <c r="X169" i="545"/>
  <c r="Q527" i="545" s="1"/>
  <c r="I169" i="545"/>
  <c r="E169" i="545"/>
  <c r="K169" i="545" s="1"/>
  <c r="M169" i="545" s="1"/>
  <c r="I168" i="545"/>
  <c r="E168" i="545"/>
  <c r="K168" i="545" s="1"/>
  <c r="M168" i="545" s="1"/>
  <c r="I167" i="545"/>
  <c r="E167" i="545"/>
  <c r="K167" i="545" s="1"/>
  <c r="M167" i="545" s="1"/>
  <c r="X166" i="545"/>
  <c r="Q524" i="545" s="1"/>
  <c r="I166" i="545"/>
  <c r="I170" i="545" s="1"/>
  <c r="E166" i="545"/>
  <c r="E170" i="545" s="1"/>
  <c r="AA163" i="545"/>
  <c r="Z163" i="545"/>
  <c r="Y163" i="545"/>
  <c r="X163" i="545"/>
  <c r="U163" i="545"/>
  <c r="T163" i="545"/>
  <c r="S163" i="545"/>
  <c r="R163" i="545"/>
  <c r="Q163" i="545"/>
  <c r="P163" i="545"/>
  <c r="O163" i="545"/>
  <c r="R171" i="545" s="1"/>
  <c r="I163" i="545"/>
  <c r="G163" i="545"/>
  <c r="C529" i="545" s="1"/>
  <c r="H162" i="545"/>
  <c r="H161" i="545"/>
  <c r="H160" i="545"/>
  <c r="V159" i="545"/>
  <c r="W159" i="545" s="1"/>
  <c r="N159" i="545"/>
  <c r="K159" i="545"/>
  <c r="K159" i="545" a="1"/>
  <c r="J159" i="545"/>
  <c r="J159" i="545" a="1"/>
  <c r="H159" i="545"/>
  <c r="D159" i="545"/>
  <c r="W158" i="545"/>
  <c r="V158" i="545"/>
  <c r="N158" i="545"/>
  <c r="K158" i="545" a="1"/>
  <c r="K158" i="545" s="1"/>
  <c r="M158" i="545" s="1"/>
  <c r="J158" i="545" a="1"/>
  <c r="J158" i="545" s="1"/>
  <c r="H158" i="545"/>
  <c r="H157" i="545"/>
  <c r="H156" i="545"/>
  <c r="V155" i="545"/>
  <c r="W155" i="545" s="1"/>
  <c r="N155" i="545"/>
  <c r="K155" i="545" a="1"/>
  <c r="K155" i="545" s="1"/>
  <c r="M155" i="545" s="1"/>
  <c r="J155" i="545" a="1"/>
  <c r="J155" i="545" s="1"/>
  <c r="H155" i="545"/>
  <c r="V154" i="545"/>
  <c r="W154" i="545" s="1"/>
  <c r="N154" i="545"/>
  <c r="K154" i="545"/>
  <c r="M154" i="545" s="1"/>
  <c r="K154" i="545" a="1"/>
  <c r="J154" i="545"/>
  <c r="J154" i="545" a="1"/>
  <c r="H154" i="545"/>
  <c r="H153" i="545"/>
  <c r="V152" i="545"/>
  <c r="W152" i="545" s="1"/>
  <c r="N152" i="545"/>
  <c r="K152" i="545" a="1"/>
  <c r="K152" i="545" s="1"/>
  <c r="M152" i="545" s="1"/>
  <c r="J152" i="545" a="1"/>
  <c r="J152" i="545" s="1"/>
  <c r="H152" i="545"/>
  <c r="V151" i="545"/>
  <c r="W151" i="545" s="1"/>
  <c r="N151" i="545"/>
  <c r="K151" i="545" a="1"/>
  <c r="K151" i="545" s="1"/>
  <c r="M151" i="545" s="1"/>
  <c r="J151" i="545" a="1"/>
  <c r="J151" i="545" s="1"/>
  <c r="H151" i="545"/>
  <c r="V150" i="545"/>
  <c r="W150" i="545" s="1"/>
  <c r="N150" i="545"/>
  <c r="K150" i="545" a="1"/>
  <c r="K150" i="545" s="1"/>
  <c r="M150" i="545" s="1"/>
  <c r="J150" i="545" a="1"/>
  <c r="J150" i="545" s="1"/>
  <c r="H150" i="545"/>
  <c r="V149" i="545"/>
  <c r="W149" i="545" s="1"/>
  <c r="N149" i="545"/>
  <c r="K149" i="545" a="1"/>
  <c r="K149" i="545" s="1"/>
  <c r="J149" i="545" a="1"/>
  <c r="J149" i="545" s="1"/>
  <c r="H149" i="545"/>
  <c r="AA148" i="545"/>
  <c r="Z148" i="545"/>
  <c r="Y148" i="545"/>
  <c r="X148" i="545"/>
  <c r="U148" i="545"/>
  <c r="T148" i="545"/>
  <c r="S148" i="545"/>
  <c r="Q148" i="545"/>
  <c r="P148" i="545"/>
  <c r="O148" i="545"/>
  <c r="R170" i="545" s="1"/>
  <c r="I148" i="545"/>
  <c r="G148" i="545"/>
  <c r="C528" i="545" s="1"/>
  <c r="V147" i="545"/>
  <c r="W147" i="545" s="1"/>
  <c r="N147" i="545"/>
  <c r="K147" i="545" a="1"/>
  <c r="K147" i="545" s="1"/>
  <c r="M147" i="545" s="1"/>
  <c r="J147" i="545" a="1"/>
  <c r="J147" i="545" s="1"/>
  <c r="H147" i="545"/>
  <c r="K145" i="545" a="1"/>
  <c r="K145" i="545" s="1"/>
  <c r="H145" i="545"/>
  <c r="K144" i="545" a="1"/>
  <c r="K144" i="545" s="1"/>
  <c r="H144" i="545"/>
  <c r="K143" i="545" a="1"/>
  <c r="K143" i="545" s="1"/>
  <c r="H143" i="545"/>
  <c r="V142" i="545"/>
  <c r="W142" i="545" s="1"/>
  <c r="N142" i="545"/>
  <c r="K142" i="545" a="1"/>
  <c r="K142" i="545" s="1"/>
  <c r="M142" i="545" s="1"/>
  <c r="J142" i="545" a="1"/>
  <c r="J142" i="545" s="1"/>
  <c r="H142" i="545"/>
  <c r="V141" i="545"/>
  <c r="W141" i="545" s="1"/>
  <c r="N141" i="545"/>
  <c r="K141" i="545" a="1"/>
  <c r="K141" i="545" s="1"/>
  <c r="M141" i="545" s="1"/>
  <c r="J141" i="545" a="1"/>
  <c r="J141" i="545" s="1"/>
  <c r="H141" i="545"/>
  <c r="V140" i="545"/>
  <c r="W140" i="545" s="1"/>
  <c r="N140" i="545"/>
  <c r="K140" i="545"/>
  <c r="M140" i="545" s="1"/>
  <c r="K140" i="545" a="1"/>
  <c r="J140" i="545"/>
  <c r="J140" i="545" a="1"/>
  <c r="H140" i="545"/>
  <c r="V139" i="545"/>
  <c r="W139" i="545" s="1"/>
  <c r="N139" i="545"/>
  <c r="K139" i="545" a="1"/>
  <c r="K139" i="545" s="1"/>
  <c r="M139" i="545" s="1"/>
  <c r="J139" i="545" a="1"/>
  <c r="J139" i="545" s="1"/>
  <c r="H139" i="545"/>
  <c r="V138" i="545"/>
  <c r="V148" i="545" s="1"/>
  <c r="W148" i="545" s="1"/>
  <c r="N138" i="545"/>
  <c r="K138" i="545" a="1"/>
  <c r="K138" i="545" s="1"/>
  <c r="M138" i="545" s="1"/>
  <c r="J138" i="545" a="1"/>
  <c r="J138" i="545" s="1"/>
  <c r="H138" i="545"/>
  <c r="H148" i="545" s="1"/>
  <c r="AA137" i="545"/>
  <c r="Z137" i="545"/>
  <c r="Y137" i="545"/>
  <c r="X137" i="545"/>
  <c r="U137" i="545"/>
  <c r="T137" i="545"/>
  <c r="S137" i="545"/>
  <c r="Q137" i="545"/>
  <c r="P137" i="545"/>
  <c r="O137" i="545"/>
  <c r="I137" i="545"/>
  <c r="G137" i="545"/>
  <c r="C527" i="545" s="1"/>
  <c r="V136" i="545"/>
  <c r="W136" i="545" s="1"/>
  <c r="N136" i="545"/>
  <c r="K136" i="545" a="1"/>
  <c r="K136" i="545" s="1"/>
  <c r="M136" i="545" s="1"/>
  <c r="J136" i="545" a="1"/>
  <c r="J136" i="545" s="1"/>
  <c r="H136" i="545"/>
  <c r="V135" i="545"/>
  <c r="W135" i="545" s="1"/>
  <c r="N135" i="545"/>
  <c r="K135" i="545" a="1"/>
  <c r="K135" i="545" s="1"/>
  <c r="M135" i="545" s="1"/>
  <c r="J135" i="545" a="1"/>
  <c r="J135" i="545" s="1"/>
  <c r="H135" i="545"/>
  <c r="V134" i="545"/>
  <c r="W134" i="545" s="1"/>
  <c r="N134" i="545"/>
  <c r="K134" i="545" a="1"/>
  <c r="K134" i="545" s="1"/>
  <c r="M134" i="545" s="1"/>
  <c r="J134" i="545" a="1"/>
  <c r="J134" i="545" s="1"/>
  <c r="H134" i="545"/>
  <c r="V133" i="545"/>
  <c r="W133" i="545" s="1"/>
  <c r="N133" i="545"/>
  <c r="K133" i="545"/>
  <c r="M133" i="545" s="1"/>
  <c r="K133" i="545" a="1"/>
  <c r="J133" i="545"/>
  <c r="J133" i="545" a="1"/>
  <c r="H133" i="545"/>
  <c r="V132" i="545"/>
  <c r="W132" i="545" s="1"/>
  <c r="N132" i="545"/>
  <c r="K132" i="545" a="1"/>
  <c r="K132" i="545" s="1"/>
  <c r="M132" i="545" s="1"/>
  <c r="J132" i="545" a="1"/>
  <c r="J132" i="545" s="1"/>
  <c r="H132" i="545"/>
  <c r="V131" i="545"/>
  <c r="W131" i="545" s="1"/>
  <c r="N131" i="545"/>
  <c r="K131" i="545" a="1"/>
  <c r="K131" i="545" s="1"/>
  <c r="M131" i="545" s="1"/>
  <c r="J131" i="545" a="1"/>
  <c r="J131" i="545" s="1"/>
  <c r="H131" i="545"/>
  <c r="V130" i="545"/>
  <c r="W130" i="545" s="1"/>
  <c r="N130" i="545"/>
  <c r="K130" i="545" a="1"/>
  <c r="K130" i="545" s="1"/>
  <c r="M130" i="545" s="1"/>
  <c r="J130" i="545" a="1"/>
  <c r="J130" i="545" s="1"/>
  <c r="H130" i="545"/>
  <c r="V129" i="545"/>
  <c r="W129" i="545" s="1"/>
  <c r="N129" i="545"/>
  <c r="K129" i="545"/>
  <c r="M129" i="545" s="1"/>
  <c r="K129" i="545" a="1"/>
  <c r="J129" i="545"/>
  <c r="J129" i="545" a="1"/>
  <c r="H129" i="545"/>
  <c r="V128" i="545"/>
  <c r="W128" i="545" s="1"/>
  <c r="N128" i="545"/>
  <c r="K128" i="545" a="1"/>
  <c r="K128" i="545" s="1"/>
  <c r="M128" i="545" s="1"/>
  <c r="J128" i="545" a="1"/>
  <c r="J128" i="545" s="1"/>
  <c r="H128" i="545"/>
  <c r="V127" i="545"/>
  <c r="W127" i="545" s="1"/>
  <c r="N127" i="545"/>
  <c r="K127" i="545" a="1"/>
  <c r="K127" i="545" s="1"/>
  <c r="M127" i="545" s="1"/>
  <c r="J127" i="545" a="1"/>
  <c r="J127" i="545" s="1"/>
  <c r="H127" i="545"/>
  <c r="V126" i="545"/>
  <c r="W126" i="545" s="1"/>
  <c r="N126" i="545"/>
  <c r="K126" i="545" a="1"/>
  <c r="K126" i="545" s="1"/>
  <c r="M126" i="545" s="1"/>
  <c r="J126" i="545" a="1"/>
  <c r="J126" i="545" s="1"/>
  <c r="H126" i="545"/>
  <c r="V125" i="545"/>
  <c r="W125" i="545" s="1"/>
  <c r="N125" i="545"/>
  <c r="K125" i="545"/>
  <c r="M125" i="545" s="1"/>
  <c r="K125" i="545" a="1"/>
  <c r="J125" i="545"/>
  <c r="J125" i="545" a="1"/>
  <c r="H125" i="545"/>
  <c r="V124" i="545"/>
  <c r="W124" i="545" s="1"/>
  <c r="N124" i="545"/>
  <c r="K124" i="545" a="1"/>
  <c r="K124" i="545" s="1"/>
  <c r="M124" i="545" s="1"/>
  <c r="J124" i="545" a="1"/>
  <c r="J124" i="545" s="1"/>
  <c r="H124" i="545"/>
  <c r="V123" i="545"/>
  <c r="W123" i="545" s="1"/>
  <c r="N123" i="545"/>
  <c r="K123" i="545" a="1"/>
  <c r="K123" i="545" s="1"/>
  <c r="M123" i="545" s="1"/>
  <c r="J123" i="545" a="1"/>
  <c r="J123" i="545" s="1"/>
  <c r="H123" i="545"/>
  <c r="V122" i="545"/>
  <c r="W122" i="545" s="1"/>
  <c r="N122" i="545"/>
  <c r="K122" i="545" a="1"/>
  <c r="K122" i="545" s="1"/>
  <c r="J122" i="545" a="1"/>
  <c r="J122" i="545" s="1"/>
  <c r="H122" i="545"/>
  <c r="AA121" i="545"/>
  <c r="Z121" i="545"/>
  <c r="Y121" i="545"/>
  <c r="X121" i="545"/>
  <c r="U121" i="545"/>
  <c r="T121" i="545"/>
  <c r="S121" i="545"/>
  <c r="R121" i="545"/>
  <c r="Q121" i="545"/>
  <c r="P121" i="545"/>
  <c r="O121" i="545"/>
  <c r="R168" i="545" s="1"/>
  <c r="I121" i="545"/>
  <c r="G121" i="545"/>
  <c r="C526" i="545" s="1"/>
  <c r="V120" i="545"/>
  <c r="W120" i="545" s="1"/>
  <c r="N120" i="545"/>
  <c r="K120" i="545" a="1"/>
  <c r="K120" i="545" s="1"/>
  <c r="M120" i="545" s="1"/>
  <c r="J120" i="545" a="1"/>
  <c r="J120" i="545" s="1"/>
  <c r="H120" i="545"/>
  <c r="V119" i="545"/>
  <c r="W119" i="545" s="1"/>
  <c r="N119" i="545"/>
  <c r="K119" i="545" a="1"/>
  <c r="K119" i="545" s="1"/>
  <c r="M119" i="545" s="1"/>
  <c r="J119" i="545" a="1"/>
  <c r="J119" i="545" s="1"/>
  <c r="H119" i="545"/>
  <c r="V118" i="545"/>
  <c r="W118" i="545" s="1"/>
  <c r="N118" i="545"/>
  <c r="K118" i="545" a="1"/>
  <c r="K118" i="545" s="1"/>
  <c r="M118" i="545" s="1"/>
  <c r="J118" i="545" a="1"/>
  <c r="J118" i="545" s="1"/>
  <c r="H118" i="545"/>
  <c r="K117" i="545" a="1"/>
  <c r="K117" i="545" s="1"/>
  <c r="H117" i="545"/>
  <c r="K116" i="545" a="1"/>
  <c r="K116" i="545" s="1"/>
  <c r="H116" i="545"/>
  <c r="K115" i="545" a="1"/>
  <c r="K115" i="545" s="1"/>
  <c r="H115" i="545"/>
  <c r="V114" i="545"/>
  <c r="W114" i="545" s="1"/>
  <c r="N114" i="545"/>
  <c r="K114" i="545" a="1"/>
  <c r="K114" i="545" s="1"/>
  <c r="M114" i="545" s="1"/>
  <c r="J114" i="545" a="1"/>
  <c r="J114" i="545" s="1"/>
  <c r="H114" i="545"/>
  <c r="V113" i="545"/>
  <c r="W113" i="545" s="1"/>
  <c r="N113" i="545"/>
  <c r="K113" i="545" a="1"/>
  <c r="K113" i="545" s="1"/>
  <c r="M113" i="545" s="1"/>
  <c r="J113" i="545" a="1"/>
  <c r="J113" i="545" s="1"/>
  <c r="H113" i="545"/>
  <c r="N112" i="545"/>
  <c r="K112" i="545" a="1"/>
  <c r="K112" i="545" s="1"/>
  <c r="M112" i="545" s="1"/>
  <c r="H112" i="545"/>
  <c r="N111" i="545"/>
  <c r="K111" i="545" a="1"/>
  <c r="K111" i="545" s="1"/>
  <c r="M111" i="545" s="1"/>
  <c r="H111" i="545"/>
  <c r="N110" i="545"/>
  <c r="K110" i="545" a="1"/>
  <c r="K110" i="545" s="1"/>
  <c r="M110" i="545" s="1"/>
  <c r="H110" i="545"/>
  <c r="N109" i="545"/>
  <c r="K109" i="545" a="1"/>
  <c r="K109" i="545" s="1"/>
  <c r="M109" i="545" s="1"/>
  <c r="H109" i="545"/>
  <c r="N108" i="545"/>
  <c r="K108" i="545" a="1"/>
  <c r="K108" i="545" s="1"/>
  <c r="M108" i="545" s="1"/>
  <c r="H108" i="545"/>
  <c r="N107" i="545"/>
  <c r="K107" i="545" a="1"/>
  <c r="K107" i="545" s="1"/>
  <c r="M107" i="545" s="1"/>
  <c r="H107" i="545"/>
  <c r="V106" i="545"/>
  <c r="W106" i="545" s="1"/>
  <c r="N106" i="545"/>
  <c r="K106" i="545" a="1"/>
  <c r="K106" i="545" s="1"/>
  <c r="M106" i="545" s="1"/>
  <c r="J106" i="545" a="1"/>
  <c r="J106" i="545" s="1"/>
  <c r="H106" i="545"/>
  <c r="V105" i="545"/>
  <c r="W105" i="545" s="1"/>
  <c r="N105" i="545"/>
  <c r="K105" i="545" a="1"/>
  <c r="K105" i="545" s="1"/>
  <c r="M105" i="545" s="1"/>
  <c r="J105" i="545" a="1"/>
  <c r="J105" i="545" s="1"/>
  <c r="H105" i="545"/>
  <c r="V104" i="545"/>
  <c r="W104" i="545" s="1"/>
  <c r="N104" i="545"/>
  <c r="K104" i="545" a="1"/>
  <c r="K104" i="545" s="1"/>
  <c r="M104" i="545" s="1"/>
  <c r="J104" i="545" a="1"/>
  <c r="J104" i="545" s="1"/>
  <c r="H104" i="545"/>
  <c r="V103" i="545"/>
  <c r="W103" i="545" s="1"/>
  <c r="N103" i="545"/>
  <c r="K103" i="545"/>
  <c r="M103" i="545" s="1"/>
  <c r="K103" i="545" a="1"/>
  <c r="J103" i="545" a="1"/>
  <c r="J103" i="545" s="1"/>
  <c r="H103" i="545"/>
  <c r="V102" i="545"/>
  <c r="W102" i="545" s="1"/>
  <c r="N102" i="545"/>
  <c r="K102" i="545" a="1"/>
  <c r="K102" i="545" s="1"/>
  <c r="M102" i="545" s="1"/>
  <c r="J102" i="545" a="1"/>
  <c r="J102" i="545" s="1"/>
  <c r="H102" i="545"/>
  <c r="V101" i="545"/>
  <c r="W101" i="545" s="1"/>
  <c r="N101" i="545"/>
  <c r="K101" i="545"/>
  <c r="M101" i="545" s="1"/>
  <c r="K101" i="545" a="1"/>
  <c r="J101" i="545"/>
  <c r="J101" i="545" a="1"/>
  <c r="H101" i="545"/>
  <c r="V100" i="545"/>
  <c r="W100" i="545" s="1"/>
  <c r="N100" i="545"/>
  <c r="K100" i="545" a="1"/>
  <c r="K100" i="545" s="1"/>
  <c r="M100" i="545" s="1"/>
  <c r="J100" i="545" a="1"/>
  <c r="J100" i="545" s="1"/>
  <c r="H100" i="545"/>
  <c r="V99" i="545"/>
  <c r="W99" i="545" s="1"/>
  <c r="N99" i="545"/>
  <c r="K99" i="545" a="1"/>
  <c r="K99" i="545" s="1"/>
  <c r="M99" i="545" s="1"/>
  <c r="J99" i="545" a="1"/>
  <c r="J99" i="545" s="1"/>
  <c r="H99" i="545"/>
  <c r="V98" i="545"/>
  <c r="W98" i="545" s="1"/>
  <c r="N98" i="545"/>
  <c r="K98" i="545" a="1"/>
  <c r="K98" i="545" s="1"/>
  <c r="M98" i="545" s="1"/>
  <c r="J98" i="545" a="1"/>
  <c r="J98" i="545" s="1"/>
  <c r="H98" i="545"/>
  <c r="V97" i="545"/>
  <c r="W97" i="545" s="1"/>
  <c r="N97" i="545"/>
  <c r="K97" i="545"/>
  <c r="M97" i="545" s="1"/>
  <c r="K97" i="545" a="1"/>
  <c r="J97" i="545"/>
  <c r="J97" i="545" a="1"/>
  <c r="H97" i="545"/>
  <c r="V96" i="545"/>
  <c r="W96" i="545" s="1"/>
  <c r="N96" i="545"/>
  <c r="K96" i="545" a="1"/>
  <c r="K96" i="545" s="1"/>
  <c r="M96" i="545" s="1"/>
  <c r="J96" i="545" a="1"/>
  <c r="J96" i="545" s="1"/>
  <c r="H96" i="545"/>
  <c r="V95" i="545"/>
  <c r="W95" i="545" s="1"/>
  <c r="N95" i="545"/>
  <c r="K95" i="545" a="1"/>
  <c r="K95" i="545" s="1"/>
  <c r="M95" i="545" s="1"/>
  <c r="J95" i="545" a="1"/>
  <c r="J95" i="545" s="1"/>
  <c r="H95" i="545"/>
  <c r="K94" i="545"/>
  <c r="M94" i="545" s="1"/>
  <c r="K94" i="545" a="1"/>
  <c r="H94" i="545"/>
  <c r="V93" i="545"/>
  <c r="W93" i="545" s="1"/>
  <c r="N93" i="545"/>
  <c r="K93" i="545" a="1"/>
  <c r="K93" i="545" s="1"/>
  <c r="M93" i="545" s="1"/>
  <c r="J93" i="545" a="1"/>
  <c r="J93" i="545" s="1"/>
  <c r="H93" i="545"/>
  <c r="V92" i="545"/>
  <c r="W92" i="545" s="1"/>
  <c r="N92" i="545"/>
  <c r="K92" i="545" a="1"/>
  <c r="K92" i="545" s="1"/>
  <c r="M92" i="545" s="1"/>
  <c r="J92" i="545" a="1"/>
  <c r="J92" i="545" s="1"/>
  <c r="H92" i="545"/>
  <c r="V91" i="545"/>
  <c r="W91" i="545" s="1"/>
  <c r="N91" i="545"/>
  <c r="K91" i="545" a="1"/>
  <c r="K91" i="545" s="1"/>
  <c r="M91" i="545" s="1"/>
  <c r="J91" i="545" a="1"/>
  <c r="J91" i="545" s="1"/>
  <c r="H91" i="545"/>
  <c r="V90" i="545"/>
  <c r="W90" i="545" s="1"/>
  <c r="N90" i="545"/>
  <c r="K90" i="545"/>
  <c r="M90" i="545" s="1"/>
  <c r="K90" i="545" a="1"/>
  <c r="J90" i="545"/>
  <c r="J90" i="545" a="1"/>
  <c r="H90" i="545"/>
  <c r="V89" i="545"/>
  <c r="W89" i="545" s="1"/>
  <c r="N89" i="545"/>
  <c r="K89" i="545" a="1"/>
  <c r="K89" i="545" s="1"/>
  <c r="M89" i="545" s="1"/>
  <c r="J89" i="545" a="1"/>
  <c r="J89" i="545" s="1"/>
  <c r="H89" i="545"/>
  <c r="V88" i="545"/>
  <c r="W88" i="545" s="1"/>
  <c r="N88" i="545"/>
  <c r="K88" i="545" a="1"/>
  <c r="K88" i="545" s="1"/>
  <c r="M88" i="545" s="1"/>
  <c r="J88" i="545" a="1"/>
  <c r="J88" i="545" s="1"/>
  <c r="H88" i="545"/>
  <c r="V87" i="545"/>
  <c r="V121" i="545" s="1"/>
  <c r="W121" i="545" s="1"/>
  <c r="N87" i="545"/>
  <c r="K87" i="545" a="1"/>
  <c r="K87" i="545" s="1"/>
  <c r="J87" i="545" a="1"/>
  <c r="J87" i="545" s="1"/>
  <c r="H87" i="545"/>
  <c r="H121" i="545" s="1"/>
  <c r="AA86" i="545"/>
  <c r="Z86" i="545"/>
  <c r="Y86" i="545"/>
  <c r="X86" i="545"/>
  <c r="U86" i="545"/>
  <c r="T86" i="545"/>
  <c r="S86" i="545"/>
  <c r="R86" i="545"/>
  <c r="Q86" i="545"/>
  <c r="P86" i="545"/>
  <c r="O86" i="545"/>
  <c r="R167" i="545" s="1"/>
  <c r="I86" i="545"/>
  <c r="G86" i="545"/>
  <c r="C525" i="545" s="1"/>
  <c r="K85" i="545" a="1"/>
  <c r="K85" i="545" s="1"/>
  <c r="H85" i="545"/>
  <c r="K84" i="545" a="1"/>
  <c r="K84" i="545" s="1"/>
  <c r="H84" i="545"/>
  <c r="K83" i="545" a="1"/>
  <c r="K83" i="545" s="1"/>
  <c r="H83" i="545"/>
  <c r="K82" i="545" a="1"/>
  <c r="K82" i="545" s="1"/>
  <c r="H82" i="545"/>
  <c r="K81" i="545" a="1"/>
  <c r="K81" i="545" s="1"/>
  <c r="H81" i="545"/>
  <c r="K80" i="545" a="1"/>
  <c r="K80" i="545" s="1"/>
  <c r="H80" i="545"/>
  <c r="K79" i="545" a="1"/>
  <c r="K79" i="545" s="1"/>
  <c r="M79" i="545" s="1"/>
  <c r="H79" i="545"/>
  <c r="K78" i="545" a="1"/>
  <c r="K78" i="545" s="1"/>
  <c r="M78" i="545" s="1"/>
  <c r="H78" i="545"/>
  <c r="K77" i="545" a="1"/>
  <c r="K77" i="545" s="1"/>
  <c r="M77" i="545" s="1"/>
  <c r="H77" i="545"/>
  <c r="K76" i="545" a="1"/>
  <c r="K76" i="545" s="1"/>
  <c r="M76" i="545" s="1"/>
  <c r="H76" i="545"/>
  <c r="V75" i="545"/>
  <c r="W75" i="545" s="1"/>
  <c r="N75" i="545"/>
  <c r="K75" i="545" a="1"/>
  <c r="K75" i="545" s="1"/>
  <c r="M75" i="545" s="1"/>
  <c r="J75" i="545" a="1"/>
  <c r="J75" i="545" s="1"/>
  <c r="H75" i="545"/>
  <c r="V74" i="545"/>
  <c r="W74" i="545" s="1"/>
  <c r="N74" i="545"/>
  <c r="K74" i="545"/>
  <c r="M74" i="545" s="1"/>
  <c r="K74" i="545" a="1"/>
  <c r="J74" i="545"/>
  <c r="J74" i="545" a="1"/>
  <c r="H74" i="545"/>
  <c r="V73" i="545"/>
  <c r="W73" i="545" s="1"/>
  <c r="N73" i="545"/>
  <c r="K73" i="545" a="1"/>
  <c r="K73" i="545" s="1"/>
  <c r="M73" i="545" s="1"/>
  <c r="J73" i="545" a="1"/>
  <c r="J73" i="545" s="1"/>
  <c r="H73" i="545"/>
  <c r="V72" i="545"/>
  <c r="W72" i="545" s="1"/>
  <c r="N72" i="545"/>
  <c r="K72" i="545" a="1"/>
  <c r="K72" i="545" s="1"/>
  <c r="M72" i="545" s="1"/>
  <c r="J72" i="545" a="1"/>
  <c r="J72" i="545" s="1"/>
  <c r="H72" i="545"/>
  <c r="H71" i="545"/>
  <c r="V70" i="545"/>
  <c r="W70" i="545" s="1"/>
  <c r="N70" i="545"/>
  <c r="K70" i="545"/>
  <c r="M70" i="545" s="1"/>
  <c r="K70" i="545" a="1"/>
  <c r="J70" i="545" a="1"/>
  <c r="J70" i="545" s="1"/>
  <c r="H70" i="545"/>
  <c r="V69" i="545"/>
  <c r="W69" i="545" s="1"/>
  <c r="N69" i="545"/>
  <c r="K69" i="545" a="1"/>
  <c r="K69" i="545" s="1"/>
  <c r="M69" i="545" s="1"/>
  <c r="J69" i="545" a="1"/>
  <c r="J69" i="545" s="1"/>
  <c r="H69" i="545"/>
  <c r="K68" i="545" a="1"/>
  <c r="K68" i="545" s="1"/>
  <c r="H68" i="545"/>
  <c r="K67" i="545" a="1"/>
  <c r="K67" i="545" s="1"/>
  <c r="H67" i="545"/>
  <c r="V66" i="545"/>
  <c r="W66" i="545" s="1"/>
  <c r="N66" i="545"/>
  <c r="K66" i="545"/>
  <c r="M66" i="545" s="1"/>
  <c r="K66" i="545" a="1"/>
  <c r="J66" i="545" a="1"/>
  <c r="J66" i="545" s="1"/>
  <c r="H66" i="545"/>
  <c r="V65" i="545"/>
  <c r="W65" i="545" s="1"/>
  <c r="N65" i="545"/>
  <c r="K65" i="545" a="1"/>
  <c r="K65" i="545" s="1"/>
  <c r="M65" i="545" s="1"/>
  <c r="J65" i="545" a="1"/>
  <c r="J65" i="545" s="1"/>
  <c r="H65" i="545"/>
  <c r="V64" i="545"/>
  <c r="W64" i="545" s="1"/>
  <c r="N64" i="545"/>
  <c r="K64" i="545"/>
  <c r="M64" i="545" s="1"/>
  <c r="K64" i="545" a="1"/>
  <c r="J64" i="545" a="1"/>
  <c r="J64" i="545" s="1"/>
  <c r="H64" i="545"/>
  <c r="V63" i="545"/>
  <c r="W63" i="545" s="1"/>
  <c r="N63" i="545"/>
  <c r="K63" i="545" a="1"/>
  <c r="K63" i="545" s="1"/>
  <c r="M63" i="545" s="1"/>
  <c r="J63" i="545" a="1"/>
  <c r="J63" i="545" s="1"/>
  <c r="H63" i="545"/>
  <c r="V62" i="545"/>
  <c r="W62" i="545" s="1"/>
  <c r="N62" i="545"/>
  <c r="K62" i="545"/>
  <c r="M62" i="545" s="1"/>
  <c r="K62" i="545" a="1"/>
  <c r="J62" i="545" a="1"/>
  <c r="J62" i="545" s="1"/>
  <c r="H62" i="545"/>
  <c r="V61" i="545"/>
  <c r="W61" i="545" s="1"/>
  <c r="N61" i="545"/>
  <c r="K61" i="545" a="1"/>
  <c r="K61" i="545" s="1"/>
  <c r="M61" i="545" s="1"/>
  <c r="J61" i="545" a="1"/>
  <c r="J61" i="545" s="1"/>
  <c r="H61" i="545"/>
  <c r="V60" i="545"/>
  <c r="W60" i="545" s="1"/>
  <c r="N60" i="545"/>
  <c r="K60" i="545" a="1"/>
  <c r="K60" i="545" s="1"/>
  <c r="M60" i="545" s="1"/>
  <c r="J60" i="545" a="1"/>
  <c r="J60" i="545" s="1"/>
  <c r="H60" i="545"/>
  <c r="V59" i="545"/>
  <c r="W59" i="545" s="1"/>
  <c r="N59" i="545"/>
  <c r="K59" i="545" a="1"/>
  <c r="K59" i="545" s="1"/>
  <c r="M59" i="545" s="1"/>
  <c r="J59" i="545" a="1"/>
  <c r="J59" i="545" s="1"/>
  <c r="H59" i="545"/>
  <c r="V58" i="545"/>
  <c r="W58" i="545" s="1"/>
  <c r="N58" i="545"/>
  <c r="K58" i="545" a="1"/>
  <c r="K58" i="545" s="1"/>
  <c r="M58" i="545" s="1"/>
  <c r="J58" i="545" a="1"/>
  <c r="J58" i="545" s="1"/>
  <c r="H58" i="545"/>
  <c r="V57" i="545"/>
  <c r="W57" i="545" s="1"/>
  <c r="N57" i="545"/>
  <c r="K57" i="545"/>
  <c r="M57" i="545" s="1"/>
  <c r="K57" i="545" a="1"/>
  <c r="J57" i="545"/>
  <c r="J57" i="545" a="1"/>
  <c r="H57" i="545"/>
  <c r="K56" i="545" a="1"/>
  <c r="K56" i="545" s="1"/>
  <c r="M56" i="545" s="1"/>
  <c r="H56" i="545"/>
  <c r="K55" i="545" a="1"/>
  <c r="K55" i="545" s="1"/>
  <c r="M55" i="545" s="1"/>
  <c r="H55" i="545"/>
  <c r="K54" i="545" a="1"/>
  <c r="K54" i="545" s="1"/>
  <c r="M54" i="545" s="1"/>
  <c r="H54" i="545"/>
  <c r="K53" i="545" a="1"/>
  <c r="K53" i="545" s="1"/>
  <c r="M53" i="545" s="1"/>
  <c r="H53" i="545"/>
  <c r="N52" i="545"/>
  <c r="K52" i="545" a="1"/>
  <c r="K52" i="545" s="1"/>
  <c r="M52" i="545" s="1"/>
  <c r="H52" i="545"/>
  <c r="N51" i="545"/>
  <c r="K51" i="545" a="1"/>
  <c r="K51" i="545" s="1"/>
  <c r="M51" i="545" s="1"/>
  <c r="H51" i="545"/>
  <c r="N50" i="545"/>
  <c r="K50" i="545" a="1"/>
  <c r="K50" i="545" s="1"/>
  <c r="M50" i="545" s="1"/>
  <c r="H50" i="545"/>
  <c r="N49" i="545"/>
  <c r="K49" i="545" a="1"/>
  <c r="K49" i="545" s="1"/>
  <c r="M49" i="545" s="1"/>
  <c r="H49" i="545"/>
  <c r="V48" i="545"/>
  <c r="W48" i="545" s="1"/>
  <c r="N48" i="545"/>
  <c r="K48" i="545" a="1"/>
  <c r="K48" i="545" s="1"/>
  <c r="M48" i="545" s="1"/>
  <c r="J48" i="545" a="1"/>
  <c r="J48" i="545" s="1"/>
  <c r="H48" i="545"/>
  <c r="V47" i="545"/>
  <c r="W47" i="545" s="1"/>
  <c r="N47" i="545"/>
  <c r="K47" i="545" a="1"/>
  <c r="K47" i="545" s="1"/>
  <c r="M47" i="545" s="1"/>
  <c r="J47" i="545" a="1"/>
  <c r="J47" i="545" s="1"/>
  <c r="H47" i="545"/>
  <c r="V46" i="545"/>
  <c r="W46" i="545" s="1"/>
  <c r="N46" i="545"/>
  <c r="K46" i="545"/>
  <c r="M46" i="545" s="1"/>
  <c r="K46" i="545" a="1"/>
  <c r="J46" i="545"/>
  <c r="J46" i="545" a="1"/>
  <c r="H46" i="545"/>
  <c r="V45" i="545"/>
  <c r="W45" i="545" s="1"/>
  <c r="N45" i="545"/>
  <c r="K45" i="545" a="1"/>
  <c r="K45" i="545" s="1"/>
  <c r="M45" i="545" s="1"/>
  <c r="J45" i="545" a="1"/>
  <c r="J45" i="545" s="1"/>
  <c r="H45" i="545"/>
  <c r="V44" i="545"/>
  <c r="W44" i="545" s="1"/>
  <c r="N44" i="545"/>
  <c r="K44" i="545" a="1"/>
  <c r="K44" i="545" s="1"/>
  <c r="M44" i="545" s="1"/>
  <c r="J44" i="545" a="1"/>
  <c r="J44" i="545" s="1"/>
  <c r="H44" i="545"/>
  <c r="V43" i="545"/>
  <c r="W43" i="545" s="1"/>
  <c r="N43" i="545"/>
  <c r="K43" i="545" a="1"/>
  <c r="K43" i="545" s="1"/>
  <c r="M43" i="545" s="1"/>
  <c r="J43" i="545" a="1"/>
  <c r="J43" i="545" s="1"/>
  <c r="H43" i="545"/>
  <c r="V42" i="545"/>
  <c r="W42" i="545" s="1"/>
  <c r="N42" i="545"/>
  <c r="K42" i="545" a="1"/>
  <c r="K42" i="545" s="1"/>
  <c r="M42" i="545" s="1"/>
  <c r="J42" i="545" a="1"/>
  <c r="J42" i="545" s="1"/>
  <c r="H42" i="545"/>
  <c r="V41" i="545"/>
  <c r="W41" i="545" s="1"/>
  <c r="N41" i="545"/>
  <c r="K41" i="545" a="1"/>
  <c r="K41" i="545" s="1"/>
  <c r="M41" i="545" s="1"/>
  <c r="J41" i="545" a="1"/>
  <c r="J41" i="545" s="1"/>
  <c r="H41" i="545"/>
  <c r="V40" i="545"/>
  <c r="W40" i="545" s="1"/>
  <c r="N40" i="545"/>
  <c r="K40" i="545"/>
  <c r="M40" i="545" s="1"/>
  <c r="K40" i="545" a="1"/>
  <c r="J40" i="545"/>
  <c r="J40" i="545" a="1"/>
  <c r="H40" i="545"/>
  <c r="V39" i="545"/>
  <c r="W39" i="545" s="1"/>
  <c r="N39" i="545"/>
  <c r="K39" i="545" a="1"/>
  <c r="K39" i="545" s="1"/>
  <c r="M39" i="545" s="1"/>
  <c r="J39" i="545" a="1"/>
  <c r="J39" i="545" s="1"/>
  <c r="H39" i="545"/>
  <c r="V38" i="545"/>
  <c r="W38" i="545" s="1"/>
  <c r="N38" i="545"/>
  <c r="K38" i="545" a="1"/>
  <c r="K38" i="545" s="1"/>
  <c r="M38" i="545" s="1"/>
  <c r="J38" i="545" a="1"/>
  <c r="J38" i="545" s="1"/>
  <c r="H38" i="545"/>
  <c r="V37" i="545"/>
  <c r="W37" i="545" s="1"/>
  <c r="N37" i="545"/>
  <c r="K37" i="545" a="1"/>
  <c r="K37" i="545" s="1"/>
  <c r="M37" i="545" s="1"/>
  <c r="J37" i="545" a="1"/>
  <c r="J37" i="545" s="1"/>
  <c r="H37" i="545"/>
  <c r="H36" i="545"/>
  <c r="H35" i="545"/>
  <c r="H34" i="545"/>
  <c r="V33" i="545"/>
  <c r="W33" i="545" s="1"/>
  <c r="N33" i="545"/>
  <c r="K33" i="545" a="1"/>
  <c r="K33" i="545" s="1"/>
  <c r="M33" i="545" s="1"/>
  <c r="J33" i="545" a="1"/>
  <c r="J33" i="545" s="1"/>
  <c r="H33" i="545"/>
  <c r="V32" i="545"/>
  <c r="W32" i="545" s="1"/>
  <c r="N32" i="545"/>
  <c r="K32" i="545" a="1"/>
  <c r="K32" i="545" s="1"/>
  <c r="M32" i="545" s="1"/>
  <c r="J32" i="545" a="1"/>
  <c r="J32" i="545" s="1"/>
  <c r="H32" i="545"/>
  <c r="V31" i="545"/>
  <c r="W31" i="545" s="1"/>
  <c r="N31" i="545"/>
  <c r="K31" i="545" a="1"/>
  <c r="K31" i="545" s="1"/>
  <c r="M31" i="545" s="1"/>
  <c r="J31" i="545" a="1"/>
  <c r="J31" i="545" s="1"/>
  <c r="H31" i="545"/>
  <c r="K30" i="545"/>
  <c r="K30" i="545" a="1"/>
  <c r="H30" i="545"/>
  <c r="V29" i="545"/>
  <c r="N29" i="545"/>
  <c r="N86" i="545" s="1"/>
  <c r="K29" i="545" a="1"/>
  <c r="K29" i="545" s="1"/>
  <c r="J29" i="545" a="1"/>
  <c r="J29" i="545" s="1"/>
  <c r="H29" i="545"/>
  <c r="AA28" i="545"/>
  <c r="Z28" i="545"/>
  <c r="Z164" i="545" s="1"/>
  <c r="Y28" i="545"/>
  <c r="X28" i="545"/>
  <c r="X164" i="545" s="1"/>
  <c r="U28" i="545"/>
  <c r="T28" i="545"/>
  <c r="T164" i="545" s="1"/>
  <c r="S28" i="545"/>
  <c r="R28" i="545"/>
  <c r="R164" i="545" s="1"/>
  <c r="Q28" i="545"/>
  <c r="P28" i="545"/>
  <c r="X167" i="545" s="1"/>
  <c r="O28" i="545"/>
  <c r="I28" i="545"/>
  <c r="I164" i="545" s="1"/>
  <c r="B172" i="545" s="1"/>
  <c r="G28" i="545"/>
  <c r="C524" i="545" s="1"/>
  <c r="V27" i="545"/>
  <c r="W27" i="545" s="1"/>
  <c r="N27" i="545"/>
  <c r="K27" i="545" a="1"/>
  <c r="K27" i="545" s="1"/>
  <c r="M27" i="545" s="1"/>
  <c r="J27" i="545" a="1"/>
  <c r="J27" i="545" s="1"/>
  <c r="H27" i="545"/>
  <c r="V26" i="545"/>
  <c r="W26" i="545" s="1"/>
  <c r="N26" i="545"/>
  <c r="K26" i="545" a="1"/>
  <c r="K26" i="545" s="1"/>
  <c r="M26" i="545" s="1"/>
  <c r="J26" i="545" a="1"/>
  <c r="J26" i="545" s="1"/>
  <c r="H26" i="545"/>
  <c r="K25" i="545" a="1"/>
  <c r="K25" i="545" s="1"/>
  <c r="M25" i="545" s="1"/>
  <c r="J25" i="545" a="1"/>
  <c r="J25" i="545" s="1"/>
  <c r="H25" i="545"/>
  <c r="K24" i="545" a="1"/>
  <c r="K24" i="545" s="1"/>
  <c r="M24" i="545" s="1"/>
  <c r="J24" i="545" a="1"/>
  <c r="J24" i="545" s="1"/>
  <c r="H24" i="545"/>
  <c r="K23" i="545" a="1"/>
  <c r="K23" i="545" s="1"/>
  <c r="M23" i="545" s="1"/>
  <c r="J23" i="545" a="1"/>
  <c r="J23" i="545" s="1"/>
  <c r="H23" i="545"/>
  <c r="K22" i="545" a="1"/>
  <c r="K22" i="545" s="1"/>
  <c r="M22" i="545" s="1"/>
  <c r="J22" i="545" a="1"/>
  <c r="J22" i="545" s="1"/>
  <c r="H22" i="545"/>
  <c r="V21" i="545"/>
  <c r="W21" i="545" s="1"/>
  <c r="N21" i="545"/>
  <c r="K21" i="545" a="1"/>
  <c r="K21" i="545" s="1"/>
  <c r="M21" i="545" s="1"/>
  <c r="J21" i="545" a="1"/>
  <c r="J21" i="545" s="1"/>
  <c r="H21" i="545"/>
  <c r="V20" i="545"/>
  <c r="W20" i="545" s="1"/>
  <c r="N20" i="545"/>
  <c r="K20" i="545" a="1"/>
  <c r="K20" i="545" s="1"/>
  <c r="M20" i="545" s="1"/>
  <c r="J20" i="545" a="1"/>
  <c r="J20" i="545" s="1"/>
  <c r="H20" i="545"/>
  <c r="V19" i="545"/>
  <c r="W19" i="545" s="1"/>
  <c r="N19" i="545"/>
  <c r="K19" i="545" a="1"/>
  <c r="K19" i="545" s="1"/>
  <c r="M19" i="545" s="1"/>
  <c r="J19" i="545" a="1"/>
  <c r="J19" i="545" s="1"/>
  <c r="H19" i="545"/>
  <c r="N18" i="545"/>
  <c r="K18" i="545" a="1"/>
  <c r="K18" i="545" s="1"/>
  <c r="M18" i="545" s="1"/>
  <c r="J18" i="545" a="1"/>
  <c r="J18" i="545" s="1"/>
  <c r="H18" i="545"/>
  <c r="N17" i="545"/>
  <c r="K17" i="545" a="1"/>
  <c r="K17" i="545" s="1"/>
  <c r="M17" i="545" s="1"/>
  <c r="J17" i="545" a="1"/>
  <c r="J17" i="545" s="1"/>
  <c r="H17" i="545"/>
  <c r="V16" i="545"/>
  <c r="W16" i="545" s="1"/>
  <c r="N16" i="545"/>
  <c r="K16" i="545" a="1"/>
  <c r="K16" i="545" s="1"/>
  <c r="M16" i="545" s="1"/>
  <c r="J16" i="545" a="1"/>
  <c r="J16" i="545" s="1"/>
  <c r="H16" i="545"/>
  <c r="V15" i="545"/>
  <c r="W15" i="545" s="1"/>
  <c r="N15" i="545"/>
  <c r="K15" i="545" a="1"/>
  <c r="K15" i="545" s="1"/>
  <c r="M15" i="545" s="1"/>
  <c r="J15" i="545" a="1"/>
  <c r="J15" i="545" s="1"/>
  <c r="H15" i="545"/>
  <c r="N14" i="545"/>
  <c r="K14" i="545" a="1"/>
  <c r="K14" i="545" s="1"/>
  <c r="M14" i="545" s="1"/>
  <c r="H14" i="545"/>
  <c r="N13" i="545"/>
  <c r="K13" i="545" a="1"/>
  <c r="K13" i="545" s="1"/>
  <c r="M13" i="545" s="1"/>
  <c r="H13" i="545"/>
  <c r="V12" i="545"/>
  <c r="W12" i="545" s="1"/>
  <c r="N12" i="545"/>
  <c r="K12" i="545" a="1"/>
  <c r="K12" i="545" s="1"/>
  <c r="M12" i="545" s="1"/>
  <c r="J12" i="545" a="1"/>
  <c r="J12" i="545" s="1"/>
  <c r="H12" i="545"/>
  <c r="V11" i="545"/>
  <c r="W11" i="545" s="1"/>
  <c r="N11" i="545"/>
  <c r="K11" i="545" a="1"/>
  <c r="K11" i="545" s="1"/>
  <c r="M11" i="545" s="1"/>
  <c r="J11" i="545" a="1"/>
  <c r="J11" i="545" s="1"/>
  <c r="H11" i="545"/>
  <c r="V10" i="545"/>
  <c r="W10" i="545" s="1"/>
  <c r="N10" i="545"/>
  <c r="K10" i="545" a="1"/>
  <c r="K10" i="545" s="1"/>
  <c r="M10" i="545" s="1"/>
  <c r="J10" i="545" a="1"/>
  <c r="J10" i="545" s="1"/>
  <c r="H10" i="545"/>
  <c r="V9" i="545"/>
  <c r="W9" i="545" s="1"/>
  <c r="N9" i="545"/>
  <c r="K9" i="545" a="1"/>
  <c r="K9" i="545" s="1"/>
  <c r="M9" i="545" s="1"/>
  <c r="J9" i="545" a="1"/>
  <c r="J9" i="545" s="1"/>
  <c r="H9" i="545"/>
  <c r="V8" i="545"/>
  <c r="W8" i="545" s="1"/>
  <c r="N8" i="545"/>
  <c r="K8" i="545" a="1"/>
  <c r="K8" i="545" s="1"/>
  <c r="M8" i="545" s="1"/>
  <c r="J8" i="545" a="1"/>
  <c r="J8" i="545" s="1"/>
  <c r="H8" i="545"/>
  <c r="V7" i="545"/>
  <c r="N7" i="545"/>
  <c r="N28" i="545" s="1"/>
  <c r="K7" i="545" a="1"/>
  <c r="K7" i="545" s="1"/>
  <c r="J7" i="545" a="1"/>
  <c r="J7" i="545" s="1"/>
  <c r="H7" i="545"/>
  <c r="H28" i="545" l="1"/>
  <c r="V28" i="545"/>
  <c r="N148" i="545"/>
  <c r="H199" i="545"/>
  <c r="V199" i="545"/>
  <c r="N257" i="545"/>
  <c r="N292" i="545"/>
  <c r="N319" i="545"/>
  <c r="H370" i="545"/>
  <c r="V370" i="545"/>
  <c r="N463" i="545"/>
  <c r="N479" i="545"/>
  <c r="N121" i="545"/>
  <c r="V86" i="545"/>
  <c r="W86" i="545" s="1"/>
  <c r="H137" i="545"/>
  <c r="W138" i="545"/>
  <c r="W178" i="545"/>
  <c r="J319" i="545" a="1"/>
  <c r="J319" i="545" s="1"/>
  <c r="J292" i="545" a="1"/>
  <c r="J292" i="545" s="1"/>
  <c r="J257" i="545" a="1"/>
  <c r="J257" i="545" s="1"/>
  <c r="H334" i="545"/>
  <c r="V334" i="545"/>
  <c r="H292" i="545"/>
  <c r="W320" i="545"/>
  <c r="W334" i="545" s="1"/>
  <c r="S335" i="545"/>
  <c r="U335" i="545"/>
  <c r="Y335" i="545"/>
  <c r="AA335" i="545"/>
  <c r="N308" i="545"/>
  <c r="N335" i="545" s="1"/>
  <c r="B344" i="545" s="1"/>
  <c r="E344" i="545" s="1"/>
  <c r="W293" i="545"/>
  <c r="J308" i="545" a="1"/>
  <c r="J308" i="545" s="1"/>
  <c r="R340" i="545"/>
  <c r="M292" i="545"/>
  <c r="M308" i="545"/>
  <c r="W199" i="545"/>
  <c r="H257" i="545"/>
  <c r="H335" i="545" s="1"/>
  <c r="E342" i="545" s="1"/>
  <c r="K199" i="545"/>
  <c r="J463" i="545" a="1"/>
  <c r="J463" i="545" s="1"/>
  <c r="H479" i="545"/>
  <c r="V479" i="545"/>
  <c r="W479" i="545" s="1"/>
  <c r="R512" i="545"/>
  <c r="H490" i="545"/>
  <c r="J490" i="545" a="1"/>
  <c r="J490" i="545" s="1"/>
  <c r="R513" i="545"/>
  <c r="H506" i="545"/>
  <c r="R514" i="545"/>
  <c r="M490" i="545"/>
  <c r="W506" i="545"/>
  <c r="H463" i="545"/>
  <c r="W429" i="545"/>
  <c r="N370" i="545"/>
  <c r="O164" i="545"/>
  <c r="Q164" i="545"/>
  <c r="S164" i="545"/>
  <c r="U164" i="545"/>
  <c r="Y164" i="545"/>
  <c r="AA164" i="545"/>
  <c r="N163" i="545"/>
  <c r="M148" i="545"/>
  <c r="N137" i="545"/>
  <c r="N164" i="545" s="1"/>
  <c r="B173" i="545" s="1"/>
  <c r="E173" i="545" s="1"/>
  <c r="R169" i="545"/>
  <c r="W7" i="545"/>
  <c r="H163" i="545"/>
  <c r="J163" i="545" a="1"/>
  <c r="J163" i="545" s="1"/>
  <c r="H86" i="545"/>
  <c r="H164" i="545" s="1"/>
  <c r="E171" i="545" s="1"/>
  <c r="K28" i="545"/>
  <c r="J148" i="545" a="1"/>
  <c r="J148" i="545" s="1"/>
  <c r="K121" i="545"/>
  <c r="M87" i="545"/>
  <c r="M121" i="545" s="1"/>
  <c r="K137" i="545"/>
  <c r="M122" i="545"/>
  <c r="M137" i="545" s="1"/>
  <c r="K527" i="545"/>
  <c r="K528" i="545"/>
  <c r="K163" i="545"/>
  <c r="M149" i="545"/>
  <c r="M163" i="545" s="1"/>
  <c r="K529" i="545"/>
  <c r="W28" i="545"/>
  <c r="C520" i="545"/>
  <c r="Q525" i="545"/>
  <c r="K86" i="545"/>
  <c r="M29" i="545"/>
  <c r="M86" i="545" s="1"/>
  <c r="K525" i="545"/>
  <c r="K526" i="545"/>
  <c r="K257" i="545"/>
  <c r="M7" i="545"/>
  <c r="M28" i="545" s="1"/>
  <c r="M164" i="545" s="1"/>
  <c r="C530" i="545"/>
  <c r="E524" i="545" s="1"/>
  <c r="V137" i="545"/>
  <c r="W137" i="545" s="1"/>
  <c r="K148" i="545"/>
  <c r="V163" i="545"/>
  <c r="W163" i="545" s="1"/>
  <c r="G164" i="545"/>
  <c r="P164" i="545"/>
  <c r="X168" i="545" s="1"/>
  <c r="X173" i="545" s="1"/>
  <c r="K166" i="545"/>
  <c r="R166" i="545"/>
  <c r="M178" i="545"/>
  <c r="M199" i="545" s="1"/>
  <c r="B342" i="545"/>
  <c r="J335" i="545" a="1"/>
  <c r="J335" i="545" s="1"/>
  <c r="M342" i="545" s="1"/>
  <c r="R337" i="545"/>
  <c r="O335" i="545"/>
  <c r="M200" i="545"/>
  <c r="M257" i="545" s="1"/>
  <c r="R338" i="545"/>
  <c r="V292" i="545"/>
  <c r="W292" i="545" s="1"/>
  <c r="K334" i="545"/>
  <c r="K341" i="545"/>
  <c r="M341" i="545" s="1"/>
  <c r="M337" i="545"/>
  <c r="K370" i="545"/>
  <c r="M349" i="545"/>
  <c r="M370" i="545" s="1"/>
  <c r="K428" i="545"/>
  <c r="M371" i="545"/>
  <c r="M428" i="545" s="1"/>
  <c r="J28" i="545" a="1"/>
  <c r="J28" i="545" s="1"/>
  <c r="W29" i="545"/>
  <c r="J86" i="545" a="1"/>
  <c r="J86" i="545" s="1"/>
  <c r="W87" i="545"/>
  <c r="J121" i="545" a="1"/>
  <c r="J121" i="545" s="1"/>
  <c r="J137" i="545" a="1"/>
  <c r="J137" i="545" s="1"/>
  <c r="J199" i="545" a="1"/>
  <c r="J199" i="545" s="1"/>
  <c r="X338" i="545"/>
  <c r="P335" i="545"/>
  <c r="X339" i="545" s="1"/>
  <c r="K292" i="545"/>
  <c r="K319" i="545"/>
  <c r="M309" i="545"/>
  <c r="M319" i="545" s="1"/>
  <c r="K308" i="545"/>
  <c r="V319" i="545"/>
  <c r="W319" i="545" s="1"/>
  <c r="J507" i="545" a="1"/>
  <c r="J507" i="545" s="1"/>
  <c r="M514" i="545" s="1"/>
  <c r="B514" i="545"/>
  <c r="X509" i="545"/>
  <c r="O507" i="545"/>
  <c r="X510" i="545" s="1"/>
  <c r="R509" i="545"/>
  <c r="M320" i="545"/>
  <c r="M334" i="545" s="1"/>
  <c r="W349" i="545"/>
  <c r="W370" i="545" s="1"/>
  <c r="J370" i="545" a="1"/>
  <c r="J370" i="545" s="1"/>
  <c r="H428" i="545"/>
  <c r="H507" i="545" s="1"/>
  <c r="E514" i="545" s="1"/>
  <c r="N428" i="545"/>
  <c r="W371" i="545"/>
  <c r="K463" i="545"/>
  <c r="R510" i="545"/>
  <c r="M429" i="545"/>
  <c r="M463" i="545" s="1"/>
  <c r="K490" i="545"/>
  <c r="N490" i="545"/>
  <c r="K506" i="545"/>
  <c r="M491" i="545"/>
  <c r="M506" i="545" s="1"/>
  <c r="V506" i="545"/>
  <c r="K509" i="545"/>
  <c r="M479" i="545"/>
  <c r="K479" i="545"/>
  <c r="V490" i="545"/>
  <c r="W490" i="545" s="1"/>
  <c r="M316" i="544"/>
  <c r="M315" i="544"/>
  <c r="K316" i="544" a="1"/>
  <c r="K316" i="544" s="1"/>
  <c r="K315" i="544" a="1"/>
  <c r="K315" i="544" s="1"/>
  <c r="J316" i="544" a="1"/>
  <c r="J316" i="544" s="1"/>
  <c r="J315" i="544" a="1"/>
  <c r="J315" i="544" s="1"/>
  <c r="J286" i="544" a="1"/>
  <c r="J286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M286" i="544"/>
  <c r="K286" i="544" a="1"/>
  <c r="K286" i="544" s="1"/>
  <c r="J223" i="544" a="1"/>
  <c r="J223" i="544" s="1"/>
  <c r="J209" i="544" a="1"/>
  <c r="J209" i="544" s="1"/>
  <c r="M207" i="544"/>
  <c r="M206" i="544"/>
  <c r="M205" i="544"/>
  <c r="M204" i="544"/>
  <c r="M203" i="544"/>
  <c r="M202" i="544"/>
  <c r="M201" i="544"/>
  <c r="K207" i="544" a="1"/>
  <c r="K207" i="544" s="1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J208" i="544" a="1"/>
  <c r="J208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I199" i="544"/>
  <c r="I198" i="544"/>
  <c r="I191" i="544"/>
  <c r="I201" i="544"/>
  <c r="I207" i="544"/>
  <c r="I183" i="544"/>
  <c r="I295" i="544"/>
  <c r="I315" i="544"/>
  <c r="I316" i="544"/>
  <c r="I279" i="544"/>
  <c r="I286" i="544"/>
  <c r="I215" i="544"/>
  <c r="I213" i="544"/>
  <c r="I182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X344" i="545" l="1"/>
  <c r="Z338" i="545" s="1"/>
  <c r="W335" i="545"/>
  <c r="K335" i="545"/>
  <c r="L335" i="545" s="1"/>
  <c r="I342" i="545" s="1"/>
  <c r="N507" i="545"/>
  <c r="B516" i="545" s="1"/>
  <c r="C521" i="545" s="1"/>
  <c r="G521" i="545" s="1"/>
  <c r="E528" i="545"/>
  <c r="Z169" i="545"/>
  <c r="Z171" i="545"/>
  <c r="Z170" i="545"/>
  <c r="G519" i="545"/>
  <c r="E527" i="545"/>
  <c r="E529" i="545"/>
  <c r="E525" i="545"/>
  <c r="K164" i="545"/>
  <c r="E172" i="545" s="1"/>
  <c r="I172" i="545" s="1"/>
  <c r="M172" i="545" s="1"/>
  <c r="E526" i="545"/>
  <c r="E343" i="545"/>
  <c r="I343" i="545" s="1"/>
  <c r="M343" i="545" s="1"/>
  <c r="E516" i="545"/>
  <c r="M509" i="545"/>
  <c r="K513" i="545"/>
  <c r="M513" i="545" s="1"/>
  <c r="R516" i="545"/>
  <c r="T509" i="545" s="1" a="1"/>
  <c r="T509" i="545" s="1"/>
  <c r="X516" i="545"/>
  <c r="Z510" i="545" s="1"/>
  <c r="M507" i="545"/>
  <c r="M335" i="545"/>
  <c r="M166" i="545"/>
  <c r="K170" i="545"/>
  <c r="M170" i="545" s="1"/>
  <c r="J164" i="545" a="1"/>
  <c r="J164" i="545" s="1"/>
  <c r="M171" i="545" s="1"/>
  <c r="B171" i="545"/>
  <c r="C519" i="545" s="1"/>
  <c r="V164" i="545"/>
  <c r="I173" i="545" s="1"/>
  <c r="T510" i="545"/>
  <c r="Z342" i="545"/>
  <c r="Z339" i="545"/>
  <c r="V507" i="545"/>
  <c r="K507" i="545"/>
  <c r="R344" i="545"/>
  <c r="Z172" i="545"/>
  <c r="Z166" i="545" a="1"/>
  <c r="Z166" i="545" s="1"/>
  <c r="K524" i="545"/>
  <c r="R173" i="545"/>
  <c r="T166" i="545" s="1" a="1"/>
  <c r="T166" i="545" s="1"/>
  <c r="Q526" i="545"/>
  <c r="Z168" i="545"/>
  <c r="V335" i="545"/>
  <c r="I344" i="545" s="1"/>
  <c r="M344" i="545" s="1" a="1"/>
  <c r="M344" i="545" s="1"/>
  <c r="Z167" i="545"/>
  <c r="W164" i="545"/>
  <c r="G182" i="544"/>
  <c r="G215" i="544"/>
  <c r="Z340" i="545" l="1"/>
  <c r="E530" i="545"/>
  <c r="Z337" i="545" a="1"/>
  <c r="Z337" i="545" s="1"/>
  <c r="Z343" i="545"/>
  <c r="Z341" i="545"/>
  <c r="L164" i="545"/>
  <c r="I171" i="545" s="1"/>
  <c r="T343" i="545"/>
  <c r="T341" i="545"/>
  <c r="T340" i="545"/>
  <c r="T339" i="545"/>
  <c r="T342" i="545"/>
  <c r="E515" i="545"/>
  <c r="L507" i="545"/>
  <c r="I514" i="545" s="1"/>
  <c r="T338" i="545"/>
  <c r="Z515" i="545"/>
  <c r="Z512" i="545"/>
  <c r="Z513" i="545"/>
  <c r="Z511" i="545"/>
  <c r="Z514" i="545"/>
  <c r="Q530" i="545"/>
  <c r="K530" i="545"/>
  <c r="T172" i="545"/>
  <c r="T167" i="545"/>
  <c r="T168" i="545"/>
  <c r="T169" i="545"/>
  <c r="T170" i="545"/>
  <c r="T171" i="545"/>
  <c r="T337" i="545" a="1"/>
  <c r="T337" i="545" s="1"/>
  <c r="I516" i="545"/>
  <c r="M516" i="545" s="1" a="1"/>
  <c r="M516" i="545" s="1"/>
  <c r="W507" i="545"/>
  <c r="K521" i="545"/>
  <c r="O521" i="545" s="1" a="1"/>
  <c r="O521" i="545" s="1"/>
  <c r="M173" i="545" a="1"/>
  <c r="M173" i="545" s="1"/>
  <c r="O519" i="545" a="1"/>
  <c r="O519" i="545" s="1"/>
  <c r="Z509" i="545" a="1"/>
  <c r="Z509" i="545" s="1"/>
  <c r="T515" i="545"/>
  <c r="T511" i="545"/>
  <c r="T513" i="545"/>
  <c r="T512" i="545"/>
  <c r="T514" i="545"/>
  <c r="G316" i="544"/>
  <c r="G295" i="544"/>
  <c r="G279" i="544"/>
  <c r="G213" i="544"/>
  <c r="G223" i="544"/>
  <c r="G207" i="544"/>
  <c r="G201" i="544"/>
  <c r="G198" i="544"/>
  <c r="G191" i="544"/>
  <c r="G183" i="544"/>
  <c r="G20" i="544"/>
  <c r="G145" i="544"/>
  <c r="S528" i="545" l="1"/>
  <c r="S527" i="545"/>
  <c r="S529" i="545"/>
  <c r="S524" i="545" a="1"/>
  <c r="S524" i="545" s="1"/>
  <c r="S525" i="545"/>
  <c r="M526" i="545"/>
  <c r="M529" i="545"/>
  <c r="M527" i="545"/>
  <c r="M525" i="545"/>
  <c r="M528" i="545"/>
  <c r="S526" i="545"/>
  <c r="I515" i="545"/>
  <c r="M515" i="545" s="1"/>
  <c r="G520" i="545"/>
  <c r="M524" i="545" a="1"/>
  <c r="M524" i="545" s="1"/>
  <c r="G11" i="544"/>
  <c r="G36" i="544"/>
  <c r="G42" i="544"/>
  <c r="G108" i="544"/>
  <c r="G117" i="544"/>
  <c r="G124" i="544"/>
  <c r="G47" i="544"/>
  <c r="S530" i="545" l="1"/>
  <c r="K520" i="545"/>
  <c r="O520" i="545" s="1"/>
  <c r="K519" i="545"/>
  <c r="J436" i="541" a="1"/>
  <c r="J436" i="541" s="1"/>
  <c r="M316" i="541"/>
  <c r="M315" i="541"/>
  <c r="K316" i="541" a="1"/>
  <c r="K316" i="541" s="1"/>
  <c r="K315" i="541" a="1"/>
  <c r="K315" i="541" s="1"/>
  <c r="J316" i="541" a="1"/>
  <c r="J316" i="541" s="1"/>
  <c r="J315" i="541" a="1"/>
  <c r="J315" i="541" s="1"/>
  <c r="M288" i="541"/>
  <c r="K288" i="541" a="1"/>
  <c r="K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I316" i="541" l="1"/>
  <c r="I187" i="541"/>
  <c r="I295" i="541"/>
  <c r="I307" i="541"/>
  <c r="I213" i="541"/>
  <c r="I209" i="541"/>
  <c r="I191" i="541"/>
  <c r="I288" i="541"/>
  <c r="I182" i="541"/>
  <c r="I240" i="541"/>
  <c r="I218" i="541"/>
  <c r="I217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8" i="541" l="1"/>
  <c r="G151" i="541"/>
  <c r="G136" i="541"/>
  <c r="G115" i="541"/>
  <c r="G117" i="541"/>
  <c r="G38" i="541"/>
  <c r="G46" i="541"/>
  <c r="G20" i="541"/>
  <c r="G21" i="541"/>
  <c r="G16" i="541"/>
  <c r="G10" i="541"/>
  <c r="G190" i="541"/>
  <c r="G192" i="541"/>
  <c r="G307" i="541"/>
  <c r="G240" i="541"/>
  <c r="G209" i="541"/>
  <c r="G213" i="541"/>
  <c r="G218" i="541"/>
  <c r="G217" i="541"/>
  <c r="G191" i="541"/>
  <c r="G187" i="541"/>
  <c r="G182" i="541"/>
  <c r="I434" i="541" l="1"/>
  <c r="G434" i="541"/>
  <c r="G436" i="541"/>
  <c r="I436" i="541"/>
  <c r="P536" i="544"/>
  <c r="O536" i="544"/>
  <c r="N536" i="544"/>
  <c r="M536" i="544"/>
  <c r="L536" i="544"/>
  <c r="K536" i="544"/>
  <c r="I536" i="544"/>
  <c r="H536" i="544"/>
  <c r="G536" i="544"/>
  <c r="F536" i="544"/>
  <c r="E536" i="544"/>
  <c r="G517" i="544"/>
  <c r="N517" i="544" s="1"/>
  <c r="X515" i="544"/>
  <c r="X514" i="544"/>
  <c r="X513" i="544"/>
  <c r="G513" i="544"/>
  <c r="C513" i="544"/>
  <c r="X512" i="544"/>
  <c r="I512" i="544"/>
  <c r="E512" i="544"/>
  <c r="K512" i="544" s="1"/>
  <c r="M512" i="544" s="1"/>
  <c r="X511" i="544"/>
  <c r="I511" i="544"/>
  <c r="E511" i="544"/>
  <c r="K511" i="544" s="1"/>
  <c r="M511" i="544" s="1"/>
  <c r="I510" i="544"/>
  <c r="E510" i="544"/>
  <c r="K510" i="544" s="1"/>
  <c r="M510" i="544" s="1"/>
  <c r="I509" i="544"/>
  <c r="I513" i="544" s="1"/>
  <c r="E509" i="544"/>
  <c r="E513" i="544" s="1"/>
  <c r="AA506" i="544"/>
  <c r="Z506" i="544"/>
  <c r="Y506" i="544"/>
  <c r="X506" i="544"/>
  <c r="U506" i="544"/>
  <c r="T506" i="544"/>
  <c r="S506" i="544"/>
  <c r="R506" i="544"/>
  <c r="Q506" i="544"/>
  <c r="P506" i="544"/>
  <c r="R514" i="544" s="1"/>
  <c r="O506" i="544"/>
  <c r="I506" i="544"/>
  <c r="G506" i="544"/>
  <c r="J506" i="544" s="1" a="1"/>
  <c r="J506" i="544" s="1"/>
  <c r="H505" i="544"/>
  <c r="H504" i="544"/>
  <c r="H503" i="544"/>
  <c r="D502" i="544"/>
  <c r="H502" i="544" s="1"/>
  <c r="V501" i="544"/>
  <c r="W501" i="544" s="1"/>
  <c r="N501" i="544"/>
  <c r="K501" i="544" a="1"/>
  <c r="K501" i="544" s="1"/>
  <c r="M501" i="544" s="1"/>
  <c r="J501" i="544" a="1"/>
  <c r="J501" i="544" s="1"/>
  <c r="H501" i="544"/>
  <c r="H500" i="544"/>
  <c r="H499" i="544"/>
  <c r="V498" i="544"/>
  <c r="W498" i="544" s="1"/>
  <c r="N498" i="544"/>
  <c r="K498" i="544" a="1"/>
  <c r="K498" i="544" s="1"/>
  <c r="M498" i="544" s="1"/>
  <c r="J498" i="544" a="1"/>
  <c r="J498" i="544" s="1"/>
  <c r="H498" i="544"/>
  <c r="V497" i="544"/>
  <c r="W497" i="544" s="1"/>
  <c r="N497" i="544"/>
  <c r="K497" i="544"/>
  <c r="M497" i="544" s="1"/>
  <c r="K497" i="544" a="1"/>
  <c r="J497" i="544"/>
  <c r="J497" i="544" a="1"/>
  <c r="H497" i="544"/>
  <c r="H496" i="544"/>
  <c r="H495" i="544"/>
  <c r="V494" i="544"/>
  <c r="W494" i="544" s="1"/>
  <c r="N494" i="544"/>
  <c r="K494" i="544" a="1"/>
  <c r="K494" i="544" s="1"/>
  <c r="M494" i="544" s="1"/>
  <c r="J494" i="544" a="1"/>
  <c r="J494" i="544" s="1"/>
  <c r="H494" i="544"/>
  <c r="W493" i="544"/>
  <c r="V493" i="544"/>
  <c r="N493" i="544"/>
  <c r="K493" i="544" a="1"/>
  <c r="K493" i="544" s="1"/>
  <c r="M493" i="544" s="1"/>
  <c r="J493" i="544" a="1"/>
  <c r="J493" i="544" s="1"/>
  <c r="H493" i="544"/>
  <c r="V492" i="544"/>
  <c r="W492" i="544" s="1"/>
  <c r="N492" i="544"/>
  <c r="K492" i="544" a="1"/>
  <c r="K492" i="544" s="1"/>
  <c r="M492" i="544" s="1"/>
  <c r="J492" i="544" a="1"/>
  <c r="J492" i="544" s="1"/>
  <c r="H492" i="544"/>
  <c r="V491" i="544"/>
  <c r="W491" i="544" s="1"/>
  <c r="N491" i="544"/>
  <c r="N506" i="544" s="1"/>
  <c r="K491" i="544"/>
  <c r="K491" i="544" a="1"/>
  <c r="J491" i="544"/>
  <c r="J491" i="544" a="1"/>
  <c r="H491" i="544"/>
  <c r="H506" i="544" s="1"/>
  <c r="AA490" i="544"/>
  <c r="Z490" i="544"/>
  <c r="Y490" i="544"/>
  <c r="X490" i="544"/>
  <c r="U490" i="544"/>
  <c r="T490" i="544"/>
  <c r="S490" i="544"/>
  <c r="Q490" i="544"/>
  <c r="P490" i="544"/>
  <c r="O490" i="544"/>
  <c r="R513" i="544" s="1"/>
  <c r="I490" i="544"/>
  <c r="G490" i="544"/>
  <c r="J490" i="544" s="1" a="1"/>
  <c r="J490" i="544" s="1"/>
  <c r="V489" i="544"/>
  <c r="W489" i="544" s="1"/>
  <c r="N489" i="544"/>
  <c r="K489" i="544" a="1"/>
  <c r="K489" i="544" s="1"/>
  <c r="M489" i="544" s="1"/>
  <c r="J489" i="544" a="1"/>
  <c r="J489" i="544" s="1"/>
  <c r="H489" i="544"/>
  <c r="H487" i="544"/>
  <c r="H486" i="544"/>
  <c r="H485" i="544"/>
  <c r="V484" i="544"/>
  <c r="W484" i="544" s="1"/>
  <c r="N484" i="544"/>
  <c r="K484" i="544" a="1"/>
  <c r="K484" i="544" s="1"/>
  <c r="M484" i="544" s="1"/>
  <c r="J484" i="544" a="1"/>
  <c r="J484" i="544" s="1"/>
  <c r="H484" i="544"/>
  <c r="V483" i="544"/>
  <c r="W483" i="544" s="1"/>
  <c r="N483" i="544"/>
  <c r="K483" i="544" a="1"/>
  <c r="K483" i="544" s="1"/>
  <c r="M483" i="544" s="1"/>
  <c r="J483" i="544" a="1"/>
  <c r="J483" i="544" s="1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V481" i="544"/>
  <c r="W481" i="544" s="1"/>
  <c r="N481" i="544"/>
  <c r="K481" i="544"/>
  <c r="M481" i="544" s="1"/>
  <c r="K481" i="544" a="1"/>
  <c r="J481" i="544"/>
  <c r="J481" i="544" a="1"/>
  <c r="H481" i="544"/>
  <c r="V480" i="544"/>
  <c r="W480" i="544" s="1"/>
  <c r="N480" i="544"/>
  <c r="N490" i="544" s="1"/>
  <c r="K480" i="544" a="1"/>
  <c r="K480" i="544" s="1"/>
  <c r="J480" i="544" a="1"/>
  <c r="J480" i="544" s="1"/>
  <c r="H480" i="544"/>
  <c r="AA479" i="544"/>
  <c r="Z479" i="544"/>
  <c r="Y479" i="544"/>
  <c r="X479" i="544"/>
  <c r="U479" i="544"/>
  <c r="T479" i="544"/>
  <c r="S479" i="544"/>
  <c r="Q479" i="544"/>
  <c r="P479" i="544"/>
  <c r="O479" i="544"/>
  <c r="I479" i="544"/>
  <c r="G479" i="544"/>
  <c r="J479" i="544" s="1" a="1"/>
  <c r="J479" i="544" s="1"/>
  <c r="V478" i="544"/>
  <c r="W478" i="544" s="1"/>
  <c r="N478" i="544"/>
  <c r="K478" i="544"/>
  <c r="M478" i="544" s="1"/>
  <c r="K478" i="544" a="1"/>
  <c r="J478" i="544"/>
  <c r="J478" i="544" a="1"/>
  <c r="H478" i="544"/>
  <c r="V477" i="544"/>
  <c r="W477" i="544" s="1"/>
  <c r="N477" i="544"/>
  <c r="K477" i="544" a="1"/>
  <c r="K477" i="544" s="1"/>
  <c r="M477" i="544" s="1"/>
  <c r="J477" i="544" a="1"/>
  <c r="J477" i="544" s="1"/>
  <c r="H477" i="544"/>
  <c r="V476" i="544"/>
  <c r="W476" i="544" s="1"/>
  <c r="N476" i="544"/>
  <c r="K476" i="544" a="1"/>
  <c r="K476" i="544" s="1"/>
  <c r="M476" i="544" s="1"/>
  <c r="J476" i="544" a="1"/>
  <c r="J476" i="544" s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/>
  <c r="M474" i="544" s="1"/>
  <c r="K474" i="544" a="1"/>
  <c r="J474" i="544"/>
  <c r="J474" i="544" a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 a="1"/>
  <c r="K464" i="544" s="1"/>
  <c r="J464" i="544" a="1"/>
  <c r="J464" i="544" s="1"/>
  <c r="H464" i="544"/>
  <c r="H479" i="544" s="1"/>
  <c r="AA463" i="544"/>
  <c r="Z463" i="544"/>
  <c r="Y463" i="544"/>
  <c r="X463" i="544"/>
  <c r="U463" i="544"/>
  <c r="T463" i="544"/>
  <c r="S463" i="544"/>
  <c r="R463" i="544"/>
  <c r="Q463" i="544"/>
  <c r="P463" i="544"/>
  <c r="O463" i="544"/>
  <c r="I463" i="544"/>
  <c r="G463" i="544"/>
  <c r="V462" i="544"/>
  <c r="W462" i="544" s="1"/>
  <c r="N462" i="544"/>
  <c r="K462" i="544" a="1"/>
  <c r="K462" i="544" s="1"/>
  <c r="M462" i="544" s="1"/>
  <c r="J462" i="544" a="1"/>
  <c r="J462" i="544" s="1"/>
  <c r="H462" i="544"/>
  <c r="V461" i="544"/>
  <c r="W461" i="544" s="1"/>
  <c r="N461" i="544"/>
  <c r="K461" i="544"/>
  <c r="M461" i="544" s="1"/>
  <c r="K461" i="544" a="1"/>
  <c r="J461" i="544"/>
  <c r="J461" i="544" a="1"/>
  <c r="H461" i="544"/>
  <c r="V460" i="544"/>
  <c r="W460" i="544" s="1"/>
  <c r="N460" i="544"/>
  <c r="K460" i="544" a="1"/>
  <c r="K460" i="544" s="1"/>
  <c r="M460" i="544" s="1"/>
  <c r="J460" i="544" a="1"/>
  <c r="J460" i="544" s="1"/>
  <c r="H460" i="544"/>
  <c r="K459" i="544" a="1"/>
  <c r="K459" i="544" s="1"/>
  <c r="M459" i="544" s="1"/>
  <c r="H459" i="544"/>
  <c r="K458" i="544" a="1"/>
  <c r="K458" i="544" s="1"/>
  <c r="M458" i="544" s="1"/>
  <c r="H458" i="544"/>
  <c r="K457" i="544" a="1"/>
  <c r="K457" i="544" s="1"/>
  <c r="M457" i="544" s="1"/>
  <c r="H457" i="544"/>
  <c r="V456" i="544"/>
  <c r="W456" i="544" s="1"/>
  <c r="N456" i="544"/>
  <c r="K456" i="544" a="1"/>
  <c r="K456" i="544" s="1"/>
  <c r="M456" i="544" s="1"/>
  <c r="J456" i="544" a="1"/>
  <c r="J456" i="544" s="1"/>
  <c r="H456" i="544"/>
  <c r="V455" i="544"/>
  <c r="W455" i="544" s="1"/>
  <c r="N455" i="544"/>
  <c r="K455" i="544" a="1"/>
  <c r="K455" i="544" s="1"/>
  <c r="M455" i="544" s="1"/>
  <c r="J455" i="544" a="1"/>
  <c r="J455" i="544" s="1"/>
  <c r="H455" i="544"/>
  <c r="N454" i="544"/>
  <c r="K454" i="544"/>
  <c r="M454" i="544" s="1"/>
  <c r="K454" i="544" a="1"/>
  <c r="H454" i="544"/>
  <c r="N453" i="544"/>
  <c r="K453" i="544" a="1"/>
  <c r="K453" i="544" s="1"/>
  <c r="M453" i="544" s="1"/>
  <c r="H453" i="544"/>
  <c r="N452" i="544"/>
  <c r="K452" i="544" a="1"/>
  <c r="K452" i="544" s="1"/>
  <c r="M452" i="544" s="1"/>
  <c r="H452" i="544"/>
  <c r="N451" i="544"/>
  <c r="K451" i="544" a="1"/>
  <c r="K451" i="544" s="1"/>
  <c r="M451" i="544" s="1"/>
  <c r="H451" i="544"/>
  <c r="N450" i="544"/>
  <c r="K450" i="544"/>
  <c r="M450" i="544" s="1"/>
  <c r="K450" i="544" a="1"/>
  <c r="H450" i="544"/>
  <c r="N449" i="544"/>
  <c r="K449" i="544" a="1"/>
  <c r="K449" i="544" s="1"/>
  <c r="M449" i="544" s="1"/>
  <c r="H449" i="544"/>
  <c r="V448" i="544"/>
  <c r="W448" i="544" s="1"/>
  <c r="N448" i="544"/>
  <c r="K448" i="544" a="1"/>
  <c r="K448" i="544" s="1"/>
  <c r="M448" i="544" s="1"/>
  <c r="J448" i="544" a="1"/>
  <c r="J448" i="544" s="1"/>
  <c r="H448" i="544"/>
  <c r="V447" i="544"/>
  <c r="W447" i="544" s="1"/>
  <c r="N447" i="544"/>
  <c r="K447" i="544" a="1"/>
  <c r="K447" i="544" s="1"/>
  <c r="M447" i="544" s="1"/>
  <c r="J447" i="544" a="1"/>
  <c r="J447" i="544" s="1"/>
  <c r="H447" i="544"/>
  <c r="V446" i="544"/>
  <c r="W446" i="544" s="1"/>
  <c r="N446" i="544"/>
  <c r="K446" i="544"/>
  <c r="M446" i="544" s="1"/>
  <c r="K446" i="544" a="1"/>
  <c r="J446" i="544"/>
  <c r="J446" i="544" a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 a="1"/>
  <c r="K444" i="544" s="1"/>
  <c r="M444" i="544" s="1"/>
  <c r="J444" i="544" a="1"/>
  <c r="J444" i="544" s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V442" i="544"/>
  <c r="W442" i="544" s="1"/>
  <c r="N442" i="544"/>
  <c r="K442" i="544"/>
  <c r="M442" i="544" s="1"/>
  <c r="K442" i="544" a="1"/>
  <c r="J442" i="544"/>
  <c r="J442" i="544" a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W440" i="544"/>
  <c r="V440" i="544"/>
  <c r="N440" i="544"/>
  <c r="K440" i="544" a="1"/>
  <c r="K440" i="544" s="1"/>
  <c r="M440" i="544" s="1"/>
  <c r="J440" i="544" a="1"/>
  <c r="J440" i="544" s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V438" i="544"/>
  <c r="W438" i="544" s="1"/>
  <c r="N438" i="544"/>
  <c r="K438" i="544"/>
  <c r="M438" i="544" s="1"/>
  <c r="K438" i="544" a="1"/>
  <c r="J438" i="544"/>
  <c r="J438" i="544" a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N436" i="544"/>
  <c r="K436" i="544" a="1"/>
  <c r="K436" i="544" s="1"/>
  <c r="M436" i="544" s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V434" i="544"/>
  <c r="W434" i="544" s="1"/>
  <c r="N434" i="544"/>
  <c r="K434" i="544"/>
  <c r="M434" i="544" s="1"/>
  <c r="K434" i="544" a="1"/>
  <c r="J434" i="544"/>
  <c r="J434" i="544" a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 a="1"/>
  <c r="K432" i="544" s="1"/>
  <c r="M432" i="544" s="1"/>
  <c r="J432" i="544" a="1"/>
  <c r="J432" i="544" s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V430" i="544"/>
  <c r="W430" i="544" s="1"/>
  <c r="N430" i="544"/>
  <c r="K430" i="544"/>
  <c r="M430" i="544" s="1"/>
  <c r="K430" i="544" a="1"/>
  <c r="J430" i="544"/>
  <c r="J430" i="544" a="1"/>
  <c r="H430" i="544"/>
  <c r="V429" i="544"/>
  <c r="N429" i="544"/>
  <c r="N463" i="544" s="1"/>
  <c r="K429" i="544" a="1"/>
  <c r="K429" i="544" s="1"/>
  <c r="J429" i="544" a="1"/>
  <c r="J429" i="544" s="1"/>
  <c r="H429" i="544"/>
  <c r="AA428" i="544"/>
  <c r="Z428" i="544"/>
  <c r="Y428" i="544"/>
  <c r="X428" i="544"/>
  <c r="U428" i="544"/>
  <c r="T428" i="544"/>
  <c r="S428" i="544"/>
  <c r="R428" i="544"/>
  <c r="Q428" i="544"/>
  <c r="P428" i="544"/>
  <c r="O428" i="544"/>
  <c r="R510" i="544" s="1"/>
  <c r="I428" i="544"/>
  <c r="G428" i="544"/>
  <c r="J428" i="544" s="1" a="1"/>
  <c r="J428" i="544" s="1"/>
  <c r="K427" i="544" a="1"/>
  <c r="K427" i="544" s="1"/>
  <c r="M427" i="544" s="1"/>
  <c r="H427" i="544"/>
  <c r="K426" i="544"/>
  <c r="M426" i="544" s="1"/>
  <c r="K426" i="544" a="1"/>
  <c r="H426" i="544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V417" i="544"/>
  <c r="W417" i="544" s="1"/>
  <c r="N417" i="544"/>
  <c r="K417" i="544" a="1"/>
  <c r="K417" i="544" s="1"/>
  <c r="M417" i="544" s="1"/>
  <c r="J417" i="544" a="1"/>
  <c r="J417" i="544" s="1"/>
  <c r="H417" i="544"/>
  <c r="V416" i="544"/>
  <c r="W416" i="544" s="1"/>
  <c r="N416" i="544"/>
  <c r="K416" i="544" a="1"/>
  <c r="K416" i="544" s="1"/>
  <c r="M416" i="544" s="1"/>
  <c r="J416" i="544" a="1"/>
  <c r="J416" i="544" s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V414" i="544"/>
  <c r="W414" i="544" s="1"/>
  <c r="N414" i="544"/>
  <c r="K414" i="544"/>
  <c r="M414" i="544" s="1"/>
  <c r="K414" i="544" a="1"/>
  <c r="J414" i="544"/>
  <c r="J414" i="544" a="1"/>
  <c r="H414" i="544"/>
  <c r="H413" i="544"/>
  <c r="W412" i="544"/>
  <c r="V412" i="544"/>
  <c r="N412" i="544"/>
  <c r="K412" i="544" a="1"/>
  <c r="K412" i="544" s="1"/>
  <c r="M412" i="544" s="1"/>
  <c r="J412" i="544" a="1"/>
  <c r="J412" i="544" s="1"/>
  <c r="H412" i="544"/>
  <c r="V411" i="544"/>
  <c r="W411" i="544" s="1"/>
  <c r="N411" i="544"/>
  <c r="K411" i="544" a="1"/>
  <c r="K411" i="544" s="1"/>
  <c r="M411" i="544" s="1"/>
  <c r="J411" i="544" a="1"/>
  <c r="J411" i="544" s="1"/>
  <c r="H411" i="544"/>
  <c r="H410" i="544"/>
  <c r="K409" i="544" a="1"/>
  <c r="K409" i="544" s="1"/>
  <c r="H409" i="544"/>
  <c r="W408" i="544"/>
  <c r="V408" i="544"/>
  <c r="N408" i="544"/>
  <c r="K408" i="544" a="1"/>
  <c r="K408" i="544" s="1"/>
  <c r="M408" i="544" s="1"/>
  <c r="J408" i="544" a="1"/>
  <c r="J408" i="544" s="1"/>
  <c r="H408" i="544"/>
  <c r="V407" i="544"/>
  <c r="W407" i="544" s="1"/>
  <c r="N407" i="544"/>
  <c r="K407" i="544" a="1"/>
  <c r="K407" i="544" s="1"/>
  <c r="M407" i="544" s="1"/>
  <c r="J407" i="544" a="1"/>
  <c r="J407" i="544" s="1"/>
  <c r="H407" i="544"/>
  <c r="V406" i="544"/>
  <c r="W406" i="544" s="1"/>
  <c r="N406" i="544"/>
  <c r="K406" i="544"/>
  <c r="M406" i="544" s="1"/>
  <c r="K406" i="544" a="1"/>
  <c r="J406" i="544"/>
  <c r="J406" i="544" a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 a="1"/>
  <c r="K404" i="544" s="1"/>
  <c r="M404" i="544" s="1"/>
  <c r="J404" i="544" a="1"/>
  <c r="J404" i="544" s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V402" i="544"/>
  <c r="W402" i="544" s="1"/>
  <c r="N402" i="544"/>
  <c r="K402" i="544"/>
  <c r="M402" i="544" s="1"/>
  <c r="K402" i="544" a="1"/>
  <c r="J402" i="544"/>
  <c r="J402" i="544" a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W400" i="544"/>
  <c r="V400" i="544"/>
  <c r="N400" i="544"/>
  <c r="K400" i="544" a="1"/>
  <c r="K400" i="544" s="1"/>
  <c r="M400" i="544" s="1"/>
  <c r="J400" i="544" a="1"/>
  <c r="J400" i="544" s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K398" i="544" a="1"/>
  <c r="K398" i="544" s="1"/>
  <c r="M398" i="544" s="1"/>
  <c r="H398" i="544"/>
  <c r="K397" i="544" a="1"/>
  <c r="K397" i="544" s="1"/>
  <c r="M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N394" i="544"/>
  <c r="K394" i="544"/>
  <c r="M394" i="544" s="1"/>
  <c r="K394" i="544" a="1"/>
  <c r="H394" i="544"/>
  <c r="N393" i="544"/>
  <c r="K393" i="544" a="1"/>
  <c r="K393" i="544" s="1"/>
  <c r="M393" i="544" s="1"/>
  <c r="H393" i="544"/>
  <c r="N392" i="544"/>
  <c r="K392" i="544" a="1"/>
  <c r="K392" i="544" s="1"/>
  <c r="M392" i="544" s="1"/>
  <c r="H392" i="544"/>
  <c r="N391" i="544"/>
  <c r="K391" i="544" a="1"/>
  <c r="K391" i="544" s="1"/>
  <c r="M391" i="544" s="1"/>
  <c r="H391" i="544"/>
  <c r="V390" i="544"/>
  <c r="W390" i="544" s="1"/>
  <c r="N390" i="544"/>
  <c r="K390" i="544"/>
  <c r="M390" i="544" s="1"/>
  <c r="K390" i="544" a="1"/>
  <c r="J390" i="544"/>
  <c r="J390" i="544" a="1"/>
  <c r="H390" i="544"/>
  <c r="V389" i="544"/>
  <c r="W389" i="544" s="1"/>
  <c r="N389" i="544"/>
  <c r="K389" i="544" a="1"/>
  <c r="K389" i="544" s="1"/>
  <c r="M389" i="544" s="1"/>
  <c r="J389" i="544" a="1"/>
  <c r="J389" i="544" s="1"/>
  <c r="H389" i="544"/>
  <c r="W388" i="544"/>
  <c r="V388" i="544"/>
  <c r="N388" i="544"/>
  <c r="K388" i="544" a="1"/>
  <c r="K388" i="544" s="1"/>
  <c r="M388" i="544" s="1"/>
  <c r="J388" i="544" a="1"/>
  <c r="J388" i="544" s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V386" i="544"/>
  <c r="W386" i="544" s="1"/>
  <c r="N386" i="544"/>
  <c r="K386" i="544"/>
  <c r="M386" i="544" s="1"/>
  <c r="K386" i="544" a="1"/>
  <c r="J386" i="544"/>
  <c r="J386" i="544" a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 a="1"/>
  <c r="K384" i="544" s="1"/>
  <c r="M384" i="544" s="1"/>
  <c r="J384" i="544" a="1"/>
  <c r="J384" i="544" s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V382" i="544"/>
  <c r="W382" i="544" s="1"/>
  <c r="N382" i="544"/>
  <c r="K382" i="544"/>
  <c r="M382" i="544" s="1"/>
  <c r="K382" i="544" a="1"/>
  <c r="J382" i="544"/>
  <c r="J382" i="544" a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W380" i="544"/>
  <c r="V380" i="544"/>
  <c r="N380" i="544"/>
  <c r="K380" i="544" a="1"/>
  <c r="K380" i="544" s="1"/>
  <c r="M380" i="544" s="1"/>
  <c r="J380" i="544" a="1"/>
  <c r="J380" i="544" s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K378" i="544" a="1"/>
  <c r="K378" i="544" s="1"/>
  <c r="M378" i="544" s="1"/>
  <c r="H378" i="544"/>
  <c r="K377" i="544" a="1"/>
  <c r="K377" i="544" s="1"/>
  <c r="M377" i="544" s="1"/>
  <c r="H377" i="544"/>
  <c r="K376" i="544" a="1"/>
  <c r="K376" i="544" s="1"/>
  <c r="M376" i="544" s="1"/>
  <c r="H376" i="544"/>
  <c r="V375" i="544"/>
  <c r="W375" i="544" s="1"/>
  <c r="N375" i="544"/>
  <c r="K375" i="544"/>
  <c r="M375" i="544" s="1"/>
  <c r="K375" i="544" a="1"/>
  <c r="J375" i="544"/>
  <c r="J375" i="544" a="1"/>
  <c r="H375" i="544"/>
  <c r="V374" i="544"/>
  <c r="W374" i="544" s="1"/>
  <c r="N374" i="544"/>
  <c r="K374" i="544" a="1"/>
  <c r="K374" i="544" s="1"/>
  <c r="M374" i="544" s="1"/>
  <c r="J374" i="544" a="1"/>
  <c r="J374" i="544" s="1"/>
  <c r="H374" i="544"/>
  <c r="V373" i="544"/>
  <c r="W373" i="544" s="1"/>
  <c r="N373" i="544"/>
  <c r="K373" i="544" a="1"/>
  <c r="K373" i="544" s="1"/>
  <c r="M373" i="544" s="1"/>
  <c r="J373" i="544" a="1"/>
  <c r="J373" i="544" s="1"/>
  <c r="H373" i="544"/>
  <c r="K372" i="544" a="1"/>
  <c r="K372" i="544" s="1"/>
  <c r="H372" i="544"/>
  <c r="W371" i="544"/>
  <c r="V371" i="544"/>
  <c r="N371" i="544"/>
  <c r="N428" i="544" s="1"/>
  <c r="K371" i="544" a="1"/>
  <c r="K371" i="544" s="1"/>
  <c r="J371" i="544" a="1"/>
  <c r="J371" i="544" s="1"/>
  <c r="H371" i="544"/>
  <c r="AA370" i="544"/>
  <c r="AA507" i="544" s="1"/>
  <c r="Z370" i="544"/>
  <c r="Z507" i="544" s="1"/>
  <c r="Y370" i="544"/>
  <c r="Y507" i="544" s="1"/>
  <c r="X370" i="544"/>
  <c r="X507" i="544" s="1"/>
  <c r="U370" i="544"/>
  <c r="U507" i="544" s="1"/>
  <c r="T370" i="544"/>
  <c r="T507" i="544" s="1"/>
  <c r="S370" i="544"/>
  <c r="S507" i="544" s="1"/>
  <c r="R370" i="544"/>
  <c r="R507" i="544" s="1"/>
  <c r="Q370" i="544"/>
  <c r="Q507" i="544" s="1"/>
  <c r="P370" i="544"/>
  <c r="P507" i="544" s="1"/>
  <c r="O370" i="544"/>
  <c r="I370" i="544"/>
  <c r="I507" i="544" s="1"/>
  <c r="B515" i="544" s="1"/>
  <c r="G370" i="544"/>
  <c r="G507" i="544" s="1"/>
  <c r="V369" i="544"/>
  <c r="W369" i="544" s="1"/>
  <c r="N369" i="544"/>
  <c r="K369" i="544" a="1"/>
  <c r="K369" i="544" s="1"/>
  <c r="M369" i="544" s="1"/>
  <c r="J369" i="544" a="1"/>
  <c r="J369" i="544" s="1"/>
  <c r="H369" i="544"/>
  <c r="V368" i="544"/>
  <c r="W368" i="544" s="1"/>
  <c r="N368" i="544"/>
  <c r="K368" i="544" a="1"/>
  <c r="K368" i="544" s="1"/>
  <c r="M368" i="544" s="1"/>
  <c r="J368" i="544"/>
  <c r="J368" i="544" a="1"/>
  <c r="H368" i="544"/>
  <c r="K367" i="544" a="1"/>
  <c r="K367" i="544" s="1"/>
  <c r="M367" i="544" s="1"/>
  <c r="H367" i="544"/>
  <c r="K366" i="544"/>
  <c r="M366" i="544" s="1"/>
  <c r="K366" i="544" a="1"/>
  <c r="H366" i="544"/>
  <c r="K365" i="544" a="1"/>
  <c r="K365" i="544" s="1"/>
  <c r="M365" i="544" s="1"/>
  <c r="H365" i="544"/>
  <c r="K364" i="544" a="1"/>
  <c r="K364" i="544" s="1"/>
  <c r="M364" i="544" s="1"/>
  <c r="H364" i="544"/>
  <c r="V363" i="544"/>
  <c r="W363" i="544" s="1"/>
  <c r="N363" i="544"/>
  <c r="K363" i="544"/>
  <c r="M363" i="544" s="1"/>
  <c r="K363" i="544" a="1"/>
  <c r="J363" i="544" a="1"/>
  <c r="J363" i="544" s="1"/>
  <c r="H363" i="544"/>
  <c r="V362" i="544"/>
  <c r="W362" i="544" s="1"/>
  <c r="N362" i="544"/>
  <c r="K362" i="544" a="1"/>
  <c r="K362" i="544" s="1"/>
  <c r="M362" i="544" s="1"/>
  <c r="J362" i="544" a="1"/>
  <c r="J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H360" i="544"/>
  <c r="H359" i="544"/>
  <c r="W358" i="544"/>
  <c r="V358" i="544"/>
  <c r="N358" i="544"/>
  <c r="K358" i="544" a="1"/>
  <c r="K358" i="544" s="1"/>
  <c r="M358" i="544" s="1"/>
  <c r="J358" i="544" a="1"/>
  <c r="J358" i="544" s="1"/>
  <c r="H358" i="544"/>
  <c r="V357" i="544"/>
  <c r="W357" i="544" s="1"/>
  <c r="N357" i="544"/>
  <c r="K357" i="544"/>
  <c r="M357" i="544" s="1"/>
  <c r="K357" i="544" a="1"/>
  <c r="J357" i="544" a="1"/>
  <c r="J357" i="544" s="1"/>
  <c r="H357" i="544"/>
  <c r="K356" i="544" a="1"/>
  <c r="K356" i="544" s="1"/>
  <c r="M356" i="544" s="1"/>
  <c r="H356" i="544"/>
  <c r="K355" i="544" a="1"/>
  <c r="K355" i="544" s="1"/>
  <c r="M355" i="544" s="1"/>
  <c r="H355" i="544"/>
  <c r="W354" i="544"/>
  <c r="V354" i="544"/>
  <c r="N354" i="544"/>
  <c r="K354" i="544" a="1"/>
  <c r="K354" i="544" s="1"/>
  <c r="M354" i="544" s="1"/>
  <c r="J354" i="544" a="1"/>
  <c r="J354" i="544" s="1"/>
  <c r="H354" i="544"/>
  <c r="V353" i="544"/>
  <c r="W353" i="544" s="1"/>
  <c r="N353" i="544"/>
  <c r="K353" i="544" a="1"/>
  <c r="K353" i="544" s="1"/>
  <c r="M353" i="544" s="1"/>
  <c r="J353" i="544" a="1"/>
  <c r="J353" i="544" s="1"/>
  <c r="H353" i="544"/>
  <c r="V352" i="544"/>
  <c r="W352" i="544" s="1"/>
  <c r="N352" i="544"/>
  <c r="K352" i="544"/>
  <c r="M352" i="544" s="1"/>
  <c r="K352" i="544" a="1"/>
  <c r="J352" i="544"/>
  <c r="J352" i="544" a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 a="1"/>
  <c r="K350" i="544" s="1"/>
  <c r="M350" i="544" s="1"/>
  <c r="J350" i="544" a="1"/>
  <c r="J350" i="544" s="1"/>
  <c r="H350" i="544"/>
  <c r="V349" i="544"/>
  <c r="N349" i="544"/>
  <c r="K349" i="544"/>
  <c r="K349" i="544" a="1"/>
  <c r="J349" i="544" a="1"/>
  <c r="J349" i="544" s="1"/>
  <c r="H349" i="544"/>
  <c r="X343" i="544"/>
  <c r="X342" i="544"/>
  <c r="X341" i="544"/>
  <c r="G341" i="544"/>
  <c r="C341" i="544"/>
  <c r="X340" i="544"/>
  <c r="I340" i="544"/>
  <c r="E340" i="544"/>
  <c r="K340" i="544" s="1"/>
  <c r="M340" i="544" s="1"/>
  <c r="I339" i="544"/>
  <c r="E339" i="544"/>
  <c r="K339" i="544" s="1"/>
  <c r="M339" i="544" s="1"/>
  <c r="I338" i="544"/>
  <c r="E338" i="544"/>
  <c r="K338" i="544" s="1"/>
  <c r="M338" i="544" s="1"/>
  <c r="X337" i="544"/>
  <c r="I337" i="544"/>
  <c r="I341" i="544" s="1"/>
  <c r="E337" i="544"/>
  <c r="E341" i="544" s="1"/>
  <c r="AA334" i="544"/>
  <c r="Z334" i="544"/>
  <c r="Y334" i="544"/>
  <c r="X334" i="544"/>
  <c r="U334" i="544"/>
  <c r="T334" i="544"/>
  <c r="S334" i="544"/>
  <c r="R334" i="544"/>
  <c r="Q334" i="544"/>
  <c r="P334" i="544"/>
  <c r="O334" i="544"/>
  <c r="R342" i="544" s="1"/>
  <c r="I334" i="544"/>
  <c r="G334" i="544"/>
  <c r="K333" i="544" a="1"/>
  <c r="K333" i="544" s="1"/>
  <c r="H333" i="544"/>
  <c r="K332" i="544" a="1"/>
  <c r="K332" i="544" s="1"/>
  <c r="H332" i="544"/>
  <c r="K331" i="544"/>
  <c r="K331" i="544" a="1"/>
  <c r="H331" i="544"/>
  <c r="V330" i="544"/>
  <c r="W330" i="544" s="1"/>
  <c r="N330" i="544"/>
  <c r="K330" i="544" a="1"/>
  <c r="K330" i="544" s="1"/>
  <c r="H330" i="544"/>
  <c r="D330" i="544"/>
  <c r="H329" i="544"/>
  <c r="K328" i="544" a="1"/>
  <c r="K328" i="544" s="1"/>
  <c r="H328" i="544"/>
  <c r="H327" i="544"/>
  <c r="V326" i="544"/>
  <c r="W326" i="544" s="1"/>
  <c r="N326" i="544"/>
  <c r="K326" i="544" a="1"/>
  <c r="K326" i="544" s="1"/>
  <c r="M326" i="544" s="1"/>
  <c r="J326" i="544" a="1"/>
  <c r="J326" i="544" s="1"/>
  <c r="H326" i="544"/>
  <c r="V325" i="544"/>
  <c r="W325" i="544" s="1"/>
  <c r="N325" i="544"/>
  <c r="K325" i="544" a="1"/>
  <c r="K325" i="544" s="1"/>
  <c r="M325" i="544" s="1"/>
  <c r="J325" i="544" a="1"/>
  <c r="J325" i="544" s="1"/>
  <c r="H325" i="544"/>
  <c r="H324" i="544"/>
  <c r="V323" i="544"/>
  <c r="W323" i="544" s="1"/>
  <c r="N323" i="544"/>
  <c r="K323" i="544"/>
  <c r="M323" i="544" s="1"/>
  <c r="K323" i="544" a="1"/>
  <c r="J323" i="544"/>
  <c r="J323" i="544" a="1"/>
  <c r="H323" i="544"/>
  <c r="V322" i="544"/>
  <c r="W322" i="544" s="1"/>
  <c r="N322" i="544"/>
  <c r="K322" i="544" a="1"/>
  <c r="K322" i="544" s="1"/>
  <c r="M322" i="544" s="1"/>
  <c r="J322" i="544" a="1"/>
  <c r="J322" i="544" s="1"/>
  <c r="H322" i="544"/>
  <c r="V321" i="544"/>
  <c r="W321" i="544" s="1"/>
  <c r="N321" i="544"/>
  <c r="K321" i="544" a="1"/>
  <c r="K321" i="544" s="1"/>
  <c r="M321" i="544" s="1"/>
  <c r="J321" i="544" a="1"/>
  <c r="J321" i="544" s="1"/>
  <c r="H321" i="544"/>
  <c r="V320" i="544"/>
  <c r="W320" i="544" s="1"/>
  <c r="N320" i="544"/>
  <c r="N334" i="544" s="1"/>
  <c r="K320" i="544" a="1"/>
  <c r="K320" i="544" s="1"/>
  <c r="J320" i="544" a="1"/>
  <c r="J320" i="544" s="1"/>
  <c r="H320" i="544"/>
  <c r="H334" i="544" s="1"/>
  <c r="AA319" i="544"/>
  <c r="Z319" i="544"/>
  <c r="Y319" i="544"/>
  <c r="X319" i="544"/>
  <c r="U319" i="544"/>
  <c r="T319" i="544"/>
  <c r="S319" i="544"/>
  <c r="Q319" i="544"/>
  <c r="P319" i="544"/>
  <c r="O319" i="544"/>
  <c r="I319" i="544"/>
  <c r="G319" i="544"/>
  <c r="V318" i="544"/>
  <c r="W318" i="544" s="1"/>
  <c r="N318" i="544"/>
  <c r="K318" i="544"/>
  <c r="M318" i="544" s="1"/>
  <c r="K318" i="544" a="1"/>
  <c r="J318" i="544"/>
  <c r="J318" i="544" a="1"/>
  <c r="H318" i="544"/>
  <c r="H316" i="544"/>
  <c r="H315" i="544"/>
  <c r="H314" i="544"/>
  <c r="W313" i="544"/>
  <c r="V313" i="544"/>
  <c r="N313" i="544"/>
  <c r="K313" i="544" a="1"/>
  <c r="K313" i="544" s="1"/>
  <c r="M313" i="544" s="1"/>
  <c r="J313" i="544" a="1"/>
  <c r="J313" i="544" s="1"/>
  <c r="H313" i="544"/>
  <c r="V312" i="544"/>
  <c r="W312" i="544" s="1"/>
  <c r="N312" i="544"/>
  <c r="K312" i="544"/>
  <c r="M312" i="544" s="1"/>
  <c r="K312" i="544" a="1"/>
  <c r="J312" i="544" a="1"/>
  <c r="J312" i="544" s="1"/>
  <c r="H312" i="544"/>
  <c r="W311" i="544"/>
  <c r="V311" i="544"/>
  <c r="N311" i="544"/>
  <c r="K311" i="544" a="1"/>
  <c r="K311" i="544" s="1"/>
  <c r="M311" i="544" s="1"/>
  <c r="J311" i="544" a="1"/>
  <c r="J311" i="544" s="1"/>
  <c r="H311" i="544"/>
  <c r="V310" i="544"/>
  <c r="W310" i="544" s="1"/>
  <c r="N310" i="544"/>
  <c r="K310" i="544" a="1"/>
  <c r="K310" i="544" s="1"/>
  <c r="M310" i="544" s="1"/>
  <c r="J310" i="544" a="1"/>
  <c r="J310" i="544" s="1"/>
  <c r="H310" i="544"/>
  <c r="V309" i="544"/>
  <c r="N309" i="544"/>
  <c r="K309" i="544" a="1"/>
  <c r="K309" i="544" s="1"/>
  <c r="M309" i="544" s="1"/>
  <c r="J309" i="544" a="1"/>
  <c r="J309" i="544" s="1"/>
  <c r="H309" i="544"/>
  <c r="AA308" i="544"/>
  <c r="Z308" i="544"/>
  <c r="Y308" i="544"/>
  <c r="X308" i="544"/>
  <c r="U308" i="544"/>
  <c r="T308" i="544"/>
  <c r="S308" i="544"/>
  <c r="Q308" i="544"/>
  <c r="P308" i="544"/>
  <c r="O308" i="544"/>
  <c r="I308" i="544"/>
  <c r="G308" i="544"/>
  <c r="V307" i="544"/>
  <c r="W307" i="544" s="1"/>
  <c r="N307" i="544"/>
  <c r="K307" i="544" a="1"/>
  <c r="K307" i="544" s="1"/>
  <c r="M307" i="544" s="1"/>
  <c r="J307" i="544" a="1"/>
  <c r="J307" i="544" s="1"/>
  <c r="H307" i="544"/>
  <c r="V306" i="544"/>
  <c r="W306" i="544" s="1"/>
  <c r="N306" i="544"/>
  <c r="K306" i="544" a="1"/>
  <c r="K306" i="544" s="1"/>
  <c r="M306" i="544" s="1"/>
  <c r="J306" i="544" a="1"/>
  <c r="J306" i="544" s="1"/>
  <c r="H306" i="544"/>
  <c r="V305" i="544"/>
  <c r="W305" i="544" s="1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/>
  <c r="M304" i="544" s="1"/>
  <c r="K304" i="544" a="1"/>
  <c r="J304" i="544"/>
  <c r="J304" i="544" a="1"/>
  <c r="H304" i="544"/>
  <c r="V303" i="544"/>
  <c r="W303" i="544" s="1"/>
  <c r="N303" i="544"/>
  <c r="K303" i="544" a="1"/>
  <c r="K303" i="544" s="1"/>
  <c r="M303" i="544" s="1"/>
  <c r="J303" i="544" a="1"/>
  <c r="J303" i="544" s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V301" i="544"/>
  <c r="W301" i="544" s="1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/>
  <c r="M300" i="544" s="1"/>
  <c r="K300" i="544" a="1"/>
  <c r="J300" i="544"/>
  <c r="J300" i="544" a="1"/>
  <c r="H300" i="544"/>
  <c r="V299" i="544"/>
  <c r="W299" i="544" s="1"/>
  <c r="N299" i="544"/>
  <c r="K299" i="544" a="1"/>
  <c r="K299" i="544" s="1"/>
  <c r="M299" i="544" s="1"/>
  <c r="J299" i="544" a="1"/>
  <c r="J299" i="544" s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V297" i="544"/>
  <c r="W297" i="544" s="1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/>
  <c r="M296" i="544" s="1"/>
  <c r="K296" i="544" a="1"/>
  <c r="J296" i="544"/>
  <c r="J296" i="544" a="1"/>
  <c r="H296" i="544"/>
  <c r="V295" i="544"/>
  <c r="W295" i="544" s="1"/>
  <c r="N295" i="544"/>
  <c r="K295" i="544" a="1"/>
  <c r="K295" i="544" s="1"/>
  <c r="M295" i="544" s="1"/>
  <c r="J295" i="544" a="1"/>
  <c r="J295" i="544" s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V293" i="544"/>
  <c r="W293" i="544" s="1"/>
  <c r="N293" i="544"/>
  <c r="K293" i="544" a="1"/>
  <c r="K293" i="544" s="1"/>
  <c r="J293" i="544" a="1"/>
  <c r="J293" i="544" s="1"/>
  <c r="H293" i="544"/>
  <c r="AA292" i="544"/>
  <c r="Z292" i="544"/>
  <c r="Y292" i="544"/>
  <c r="X292" i="544"/>
  <c r="U292" i="544"/>
  <c r="T292" i="544"/>
  <c r="S292" i="544"/>
  <c r="R292" i="544"/>
  <c r="Q292" i="544"/>
  <c r="P292" i="544"/>
  <c r="O292" i="544"/>
  <c r="R339" i="544" s="1"/>
  <c r="I292" i="544"/>
  <c r="G292" i="544"/>
  <c r="V291" i="544"/>
  <c r="W291" i="544" s="1"/>
  <c r="N291" i="544"/>
  <c r="K291" i="544" a="1"/>
  <c r="K291" i="544" s="1"/>
  <c r="M291" i="544" s="1"/>
  <c r="J291" i="544" a="1"/>
  <c r="J291" i="544" s="1"/>
  <c r="H291" i="544"/>
  <c r="V290" i="544"/>
  <c r="W290" i="544" s="1"/>
  <c r="N290" i="544"/>
  <c r="K290" i="544" a="1"/>
  <c r="K290" i="544" s="1"/>
  <c r="M290" i="544" s="1"/>
  <c r="J290" i="544" a="1"/>
  <c r="J290" i="544" s="1"/>
  <c r="H290" i="544"/>
  <c r="V289" i="544"/>
  <c r="W289" i="544" s="1"/>
  <c r="N289" i="544"/>
  <c r="K289" i="544" a="1"/>
  <c r="K289" i="544" s="1"/>
  <c r="M289" i="544" s="1"/>
  <c r="J289" i="544" a="1"/>
  <c r="J289" i="544" s="1"/>
  <c r="H289" i="544"/>
  <c r="H288" i="544"/>
  <c r="H287" i="544"/>
  <c r="H286" i="544"/>
  <c r="V285" i="544"/>
  <c r="W285" i="544" s="1"/>
  <c r="N285" i="544"/>
  <c r="K285" i="544" a="1"/>
  <c r="K285" i="544" s="1"/>
  <c r="M285" i="544" s="1"/>
  <c r="H285" i="544"/>
  <c r="V284" i="544"/>
  <c r="W284" i="544" s="1"/>
  <c r="N284" i="544"/>
  <c r="K284" i="544" a="1"/>
  <c r="K284" i="544" s="1"/>
  <c r="M284" i="544" s="1"/>
  <c r="H284" i="544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V277" i="544"/>
  <c r="W277" i="544" s="1"/>
  <c r="N277" i="544"/>
  <c r="K277" i="544" a="1"/>
  <c r="K277" i="544" s="1"/>
  <c r="M277" i="544" s="1"/>
  <c r="J277" i="544" a="1"/>
  <c r="J277" i="544" s="1"/>
  <c r="H277" i="544"/>
  <c r="V276" i="544"/>
  <c r="W276" i="544" s="1"/>
  <c r="N276" i="544"/>
  <c r="K276" i="544"/>
  <c r="M276" i="544" s="1"/>
  <c r="K276" i="544" a="1"/>
  <c r="J276" i="544"/>
  <c r="J276" i="544" a="1"/>
  <c r="H276" i="544"/>
  <c r="V275" i="544"/>
  <c r="W275" i="544" s="1"/>
  <c r="N275" i="544"/>
  <c r="K275" i="544" a="1"/>
  <c r="K275" i="544" s="1"/>
  <c r="M275" i="544" s="1"/>
  <c r="J275" i="544" a="1"/>
  <c r="J275" i="544" s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V273" i="544"/>
  <c r="W273" i="544" s="1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/>
  <c r="M272" i="544" s="1"/>
  <c r="K272" i="544" a="1"/>
  <c r="J272" i="544"/>
  <c r="J272" i="544" a="1"/>
  <c r="H272" i="544"/>
  <c r="V271" i="544"/>
  <c r="W271" i="544" s="1"/>
  <c r="N271" i="544"/>
  <c r="K271" i="544" a="1"/>
  <c r="K271" i="544" s="1"/>
  <c r="M271" i="544" s="1"/>
  <c r="J271" i="544" a="1"/>
  <c r="J271" i="544" s="1"/>
  <c r="H271" i="544"/>
  <c r="V270" i="544"/>
  <c r="W270" i="544" s="1"/>
  <c r="N270" i="544"/>
  <c r="K270" i="544"/>
  <c r="M270" i="544" s="1"/>
  <c r="K270" i="544" a="1"/>
  <c r="J270" i="544"/>
  <c r="J270" i="544" a="1"/>
  <c r="H270" i="544"/>
  <c r="V269" i="544"/>
  <c r="W269" i="544" s="1"/>
  <c r="N269" i="544"/>
  <c r="K269" i="544" a="1"/>
  <c r="K269" i="544" s="1"/>
  <c r="M269" i="544" s="1"/>
  <c r="J269" i="544" a="1"/>
  <c r="J269" i="544" s="1"/>
  <c r="H269" i="544"/>
  <c r="W268" i="544"/>
  <c r="V268" i="544"/>
  <c r="N268" i="544"/>
  <c r="K268" i="544" a="1"/>
  <c r="K268" i="544" s="1"/>
  <c r="M268" i="544" s="1"/>
  <c r="J268" i="544" a="1"/>
  <c r="J268" i="544" s="1"/>
  <c r="H268" i="544"/>
  <c r="V267" i="544"/>
  <c r="W267" i="544" s="1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/>
  <c r="M266" i="544" s="1"/>
  <c r="K266" i="544" a="1"/>
  <c r="J266" i="544"/>
  <c r="J266" i="544" a="1"/>
  <c r="H266" i="544"/>
  <c r="N265" i="544"/>
  <c r="K265" i="544" a="1"/>
  <c r="K265" i="544" s="1"/>
  <c r="M265" i="544" s="1"/>
  <c r="H265" i="544"/>
  <c r="W264" i="544"/>
  <c r="V264" i="544"/>
  <c r="N264" i="544"/>
  <c r="K264" i="544" a="1"/>
  <c r="K264" i="544" s="1"/>
  <c r="M264" i="544" s="1"/>
  <c r="J264" i="544" a="1"/>
  <c r="J264" i="544" s="1"/>
  <c r="H264" i="544"/>
  <c r="V263" i="544"/>
  <c r="W263" i="544" s="1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/>
  <c r="M262" i="544" s="1"/>
  <c r="K262" i="544" a="1"/>
  <c r="J262" i="544"/>
  <c r="J262" i="544" a="1"/>
  <c r="H262" i="544"/>
  <c r="V261" i="544"/>
  <c r="W261" i="544" s="1"/>
  <c r="N261" i="544"/>
  <c r="K261" i="544" a="1"/>
  <c r="K261" i="544" s="1"/>
  <c r="M261" i="544" s="1"/>
  <c r="J261" i="544" a="1"/>
  <c r="J261" i="544" s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V259" i="544"/>
  <c r="W259" i="544" s="1"/>
  <c r="N259" i="544"/>
  <c r="K259" i="544" a="1"/>
  <c r="K259" i="544" s="1"/>
  <c r="M259" i="544" s="1"/>
  <c r="J259" i="544" a="1"/>
  <c r="J259" i="544" s="1"/>
  <c r="H259" i="544"/>
  <c r="V258" i="544"/>
  <c r="N258" i="544"/>
  <c r="K258" i="544" a="1"/>
  <c r="K258" i="544" s="1"/>
  <c r="J258" i="544" a="1"/>
  <c r="J258" i="544" s="1"/>
  <c r="H258" i="544"/>
  <c r="AA257" i="544"/>
  <c r="Z257" i="544"/>
  <c r="Y257" i="544"/>
  <c r="X257" i="544"/>
  <c r="U257" i="544"/>
  <c r="T257" i="544"/>
  <c r="S257" i="544"/>
  <c r="R257" i="544"/>
  <c r="Q257" i="544"/>
  <c r="P257" i="544"/>
  <c r="O257" i="544"/>
  <c r="R338" i="544" s="1"/>
  <c r="I257" i="544"/>
  <c r="G257" i="544"/>
  <c r="H256" i="544"/>
  <c r="H255" i="544"/>
  <c r="H254" i="544"/>
  <c r="H253" i="544"/>
  <c r="H252" i="544"/>
  <c r="H251" i="544"/>
  <c r="K250" i="544" a="1"/>
  <c r="K250" i="544" s="1"/>
  <c r="M250" i="544" s="1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V246" i="544"/>
  <c r="W246" i="544" s="1"/>
  <c r="N246" i="544"/>
  <c r="K246" i="544" a="1"/>
  <c r="K246" i="544" s="1"/>
  <c r="M246" i="544" s="1"/>
  <c r="J246" i="544" a="1"/>
  <c r="J246" i="544" s="1"/>
  <c r="H246" i="544"/>
  <c r="V245" i="544"/>
  <c r="W245" i="544" s="1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/>
  <c r="M244" i="544" s="1"/>
  <c r="K244" i="544" a="1"/>
  <c r="J244" i="544"/>
  <c r="J244" i="544" a="1"/>
  <c r="H244" i="544"/>
  <c r="V243" i="544"/>
  <c r="W243" i="544" s="1"/>
  <c r="N243" i="544"/>
  <c r="K243" i="544" a="1"/>
  <c r="K243" i="544" s="1"/>
  <c r="M243" i="544" s="1"/>
  <c r="J243" i="544" a="1"/>
  <c r="J243" i="544" s="1"/>
  <c r="H243" i="544"/>
  <c r="M242" i="544"/>
  <c r="H242" i="544"/>
  <c r="V241" i="544"/>
  <c r="W241" i="544" s="1"/>
  <c r="N241" i="544"/>
  <c r="K241" i="544" a="1"/>
  <c r="K241" i="544" s="1"/>
  <c r="M241" i="544" s="1"/>
  <c r="J241" i="544" a="1"/>
  <c r="J241" i="544" s="1"/>
  <c r="H241" i="544"/>
  <c r="V240" i="544"/>
  <c r="W240" i="544" s="1"/>
  <c r="N240" i="544"/>
  <c r="K240" i="544" a="1"/>
  <c r="K240" i="544" s="1"/>
  <c r="M240" i="544" s="1"/>
  <c r="J240" i="544" a="1"/>
  <c r="J240" i="544" s="1"/>
  <c r="H240" i="544"/>
  <c r="K239" i="544" a="1"/>
  <c r="K239" i="544" s="1"/>
  <c r="M239" i="544" s="1"/>
  <c r="H239" i="544"/>
  <c r="H238" i="544"/>
  <c r="V237" i="544"/>
  <c r="W237" i="544" s="1"/>
  <c r="N237" i="544"/>
  <c r="K237" i="544" a="1"/>
  <c r="K237" i="544" s="1"/>
  <c r="M237" i="544" s="1"/>
  <c r="J237" i="544" a="1"/>
  <c r="J237" i="544" s="1"/>
  <c r="H237" i="544"/>
  <c r="V236" i="544"/>
  <c r="W236" i="544" s="1"/>
  <c r="N236" i="544"/>
  <c r="K236" i="544"/>
  <c r="M236" i="544" s="1"/>
  <c r="K236" i="544" a="1"/>
  <c r="J236" i="544"/>
  <c r="J236" i="544" a="1"/>
  <c r="H236" i="544"/>
  <c r="V235" i="544"/>
  <c r="W235" i="544" s="1"/>
  <c r="N235" i="544"/>
  <c r="K235" i="544" a="1"/>
  <c r="K235" i="544" s="1"/>
  <c r="M235" i="544" s="1"/>
  <c r="J235" i="544" a="1"/>
  <c r="J235" i="544" s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V233" i="544"/>
  <c r="W233" i="544" s="1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/>
  <c r="M232" i="544" s="1"/>
  <c r="K232" i="544" a="1"/>
  <c r="J232" i="544"/>
  <c r="J232" i="544" a="1"/>
  <c r="H232" i="544"/>
  <c r="V231" i="544"/>
  <c r="W231" i="544" s="1"/>
  <c r="N231" i="544"/>
  <c r="K231" i="544" a="1"/>
  <c r="K231" i="544" s="1"/>
  <c r="M231" i="544" s="1"/>
  <c r="J231" i="544" a="1"/>
  <c r="J231" i="544" s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V229" i="544"/>
  <c r="W229" i="544" s="1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/>
  <c r="M228" i="544" s="1"/>
  <c r="K228" i="544" a="1"/>
  <c r="J228" i="544"/>
  <c r="J228" i="544" a="1"/>
  <c r="H228" i="544"/>
  <c r="N227" i="544"/>
  <c r="K227" i="544" a="1"/>
  <c r="K227" i="544" s="1"/>
  <c r="M227" i="544" s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/>
  <c r="M224" i="544" s="1"/>
  <c r="K224" i="544" a="1"/>
  <c r="H224" i="544"/>
  <c r="N223" i="544"/>
  <c r="K223" i="544" a="1"/>
  <c r="K223" i="544" s="1"/>
  <c r="M223" i="544" s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/>
  <c r="M220" i="544" s="1"/>
  <c r="K220" i="544" a="1"/>
  <c r="H220" i="544"/>
  <c r="V219" i="544"/>
  <c r="W219" i="544" s="1"/>
  <c r="N219" i="544"/>
  <c r="K219" i="544" a="1"/>
  <c r="K219" i="544" s="1"/>
  <c r="M219" i="544" s="1"/>
  <c r="J219" i="544" a="1"/>
  <c r="J219" i="544" s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V217" i="544"/>
  <c r="W217" i="544" s="1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/>
  <c r="M216" i="544" s="1"/>
  <c r="K216" i="544" a="1"/>
  <c r="J216" i="544"/>
  <c r="J216" i="544" a="1"/>
  <c r="H216" i="544"/>
  <c r="V215" i="544"/>
  <c r="W215" i="544" s="1"/>
  <c r="N215" i="544"/>
  <c r="K215" i="544" a="1"/>
  <c r="K215" i="544" s="1"/>
  <c r="M215" i="544" s="1"/>
  <c r="J215" i="544" a="1"/>
  <c r="J215" i="544" s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V213" i="544"/>
  <c r="W213" i="544" s="1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/>
  <c r="M212" i="544" s="1"/>
  <c r="K212" i="544" a="1"/>
  <c r="J212" i="544"/>
  <c r="J212" i="544" a="1"/>
  <c r="H212" i="544"/>
  <c r="V211" i="544"/>
  <c r="W211" i="544" s="1"/>
  <c r="N211" i="544"/>
  <c r="K211" i="544" a="1"/>
  <c r="K211" i="544" s="1"/>
  <c r="M211" i="544" s="1"/>
  <c r="J211" i="544" a="1"/>
  <c r="J211" i="544" s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V209" i="544"/>
  <c r="W209" i="544" s="1"/>
  <c r="N209" i="544"/>
  <c r="K209" i="544" a="1"/>
  <c r="K209" i="544" s="1"/>
  <c r="M209" i="544" s="1"/>
  <c r="H209" i="544"/>
  <c r="V208" i="544"/>
  <c r="W208" i="544" s="1"/>
  <c r="N208" i="544"/>
  <c r="K208" i="544"/>
  <c r="M208" i="544" s="1"/>
  <c r="K208" i="544" a="1"/>
  <c r="H208" i="544"/>
  <c r="H207" i="544"/>
  <c r="H206" i="544"/>
  <c r="H205" i="544"/>
  <c r="W204" i="544"/>
  <c r="V204" i="544"/>
  <c r="N204" i="544"/>
  <c r="H204" i="544"/>
  <c r="V203" i="544"/>
  <c r="W203" i="544" s="1"/>
  <c r="N203" i="544"/>
  <c r="H203" i="544"/>
  <c r="V202" i="544"/>
  <c r="W202" i="544" s="1"/>
  <c r="N202" i="544"/>
  <c r="H202" i="544"/>
  <c r="H201" i="544"/>
  <c r="V200" i="544"/>
  <c r="N200" i="544"/>
  <c r="K200" i="544" a="1"/>
  <c r="K200" i="544" s="1"/>
  <c r="J200" i="544" a="1"/>
  <c r="J200" i="544" s="1"/>
  <c r="H200" i="544"/>
  <c r="AA199" i="544"/>
  <c r="AA335" i="544" s="1"/>
  <c r="Z199" i="544"/>
  <c r="Z335" i="544" s="1"/>
  <c r="Y199" i="544"/>
  <c r="Y335" i="544" s="1"/>
  <c r="X199" i="544"/>
  <c r="X335" i="544" s="1"/>
  <c r="U199" i="544"/>
  <c r="U335" i="544" s="1"/>
  <c r="T199" i="544"/>
  <c r="T335" i="544" s="1"/>
  <c r="S199" i="544"/>
  <c r="S335" i="544" s="1"/>
  <c r="R199" i="544"/>
  <c r="R335" i="544" s="1"/>
  <c r="Q199" i="544"/>
  <c r="Q335" i="544" s="1"/>
  <c r="P199" i="544"/>
  <c r="O199" i="544"/>
  <c r="I335" i="544"/>
  <c r="B343" i="544" s="1"/>
  <c r="G199" i="544"/>
  <c r="G335" i="544" s="1"/>
  <c r="V198" i="544"/>
  <c r="W198" i="544" s="1"/>
  <c r="N198" i="544"/>
  <c r="K198" i="544" a="1"/>
  <c r="K198" i="544" s="1"/>
  <c r="M198" i="544" s="1"/>
  <c r="J198" i="544" a="1"/>
  <c r="J198" i="544" s="1"/>
  <c r="H198" i="544"/>
  <c r="V197" i="544"/>
  <c r="W197" i="544" s="1"/>
  <c r="N197" i="544"/>
  <c r="K197" i="544" a="1"/>
  <c r="K197" i="544" s="1"/>
  <c r="M197" i="544" s="1"/>
  <c r="J197" i="544" a="1"/>
  <c r="J197" i="544" s="1"/>
  <c r="H197" i="544"/>
  <c r="K196" i="544"/>
  <c r="M196" i="544" s="1"/>
  <c r="K196" i="544" a="1"/>
  <c r="H196" i="544"/>
  <c r="K195" i="544" a="1"/>
  <c r="K195" i="544" s="1"/>
  <c r="M195" i="544" s="1"/>
  <c r="H195" i="544"/>
  <c r="K194" i="544"/>
  <c r="M194" i="544" s="1"/>
  <c r="K194" i="544" a="1"/>
  <c r="H194" i="544"/>
  <c r="K193" i="544" a="1"/>
  <c r="K193" i="544" s="1"/>
  <c r="M193" i="544" s="1"/>
  <c r="H193" i="544"/>
  <c r="V192" i="544"/>
  <c r="W192" i="544" s="1"/>
  <c r="N192" i="544"/>
  <c r="K192" i="544" a="1"/>
  <c r="K192" i="544" s="1"/>
  <c r="M192" i="544" s="1"/>
  <c r="J192" i="544" a="1"/>
  <c r="J192" i="544" s="1"/>
  <c r="H192" i="544"/>
  <c r="V191" i="544"/>
  <c r="W191" i="544" s="1"/>
  <c r="N191" i="544"/>
  <c r="K191" i="544"/>
  <c r="M191" i="544" s="1"/>
  <c r="K191" i="544" a="1"/>
  <c r="J191" i="544"/>
  <c r="J191" i="544" a="1"/>
  <c r="H191" i="544"/>
  <c r="V190" i="544"/>
  <c r="W190" i="544" s="1"/>
  <c r="N190" i="544"/>
  <c r="K190" i="544" a="1"/>
  <c r="K190" i="544" s="1"/>
  <c r="M190" i="544" s="1"/>
  <c r="J190" i="544" a="1"/>
  <c r="J190" i="544" s="1"/>
  <c r="H190" i="544"/>
  <c r="N189" i="544"/>
  <c r="K189" i="544"/>
  <c r="M189" i="544" s="1"/>
  <c r="K189" i="544" a="1"/>
  <c r="J189" i="544"/>
  <c r="J189" i="544" a="1"/>
  <c r="H189" i="544"/>
  <c r="N188" i="544"/>
  <c r="K188" i="544" a="1"/>
  <c r="K188" i="544" s="1"/>
  <c r="M188" i="544" s="1"/>
  <c r="J188" i="544" a="1"/>
  <c r="J188" i="544" s="1"/>
  <c r="H188" i="544"/>
  <c r="V187" i="544"/>
  <c r="W187" i="544" s="1"/>
  <c r="N187" i="544"/>
  <c r="K187" i="544"/>
  <c r="M187" i="544" s="1"/>
  <c r="K187" i="544" a="1"/>
  <c r="J187" i="544"/>
  <c r="J187" i="544" a="1"/>
  <c r="H187" i="544"/>
  <c r="V186" i="544"/>
  <c r="W186" i="544" s="1"/>
  <c r="N186" i="544"/>
  <c r="K186" i="544" a="1"/>
  <c r="K186" i="544" s="1"/>
  <c r="M186" i="544" s="1"/>
  <c r="J186" i="544" a="1"/>
  <c r="J186" i="544" s="1"/>
  <c r="H186" i="544"/>
  <c r="N185" i="544"/>
  <c r="K185" i="544"/>
  <c r="M185" i="544" s="1"/>
  <c r="K185" i="544" a="1"/>
  <c r="H185" i="544"/>
  <c r="N184" i="544"/>
  <c r="K184" i="544" a="1"/>
  <c r="K184" i="544" s="1"/>
  <c r="M184" i="544" s="1"/>
  <c r="H184" i="544"/>
  <c r="W183" i="544"/>
  <c r="V183" i="544"/>
  <c r="N183" i="544"/>
  <c r="K183" i="544" a="1"/>
  <c r="K183" i="544" s="1"/>
  <c r="M183" i="544" s="1"/>
  <c r="J183" i="544" a="1"/>
  <c r="J183" i="544" s="1"/>
  <c r="H183" i="544"/>
  <c r="V182" i="544"/>
  <c r="W182" i="544" s="1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K180" i="544" a="1"/>
  <c r="K180" i="544" s="1"/>
  <c r="M180" i="544" s="1"/>
  <c r="J180" i="544" a="1"/>
  <c r="J180" i="544" s="1"/>
  <c r="H180" i="544"/>
  <c r="V179" i="544"/>
  <c r="W179" i="544" s="1"/>
  <c r="N179" i="544"/>
  <c r="K179" i="544"/>
  <c r="M179" i="544" s="1"/>
  <c r="K179" i="544" a="1"/>
  <c r="J179" i="544"/>
  <c r="J179" i="544" a="1"/>
  <c r="H179" i="544"/>
  <c r="V178" i="544"/>
  <c r="N178" i="544"/>
  <c r="N199" i="544" s="1"/>
  <c r="K178" i="544" a="1"/>
  <c r="K178" i="544" s="1"/>
  <c r="J178" i="544" a="1"/>
  <c r="J178" i="544" s="1"/>
  <c r="H178" i="544"/>
  <c r="X171" i="544"/>
  <c r="Q529" i="544" s="1"/>
  <c r="X170" i="544"/>
  <c r="Q528" i="544" s="1"/>
  <c r="G170" i="544"/>
  <c r="C170" i="544"/>
  <c r="X169" i="544"/>
  <c r="Q527" i="544" s="1"/>
  <c r="I169" i="544"/>
  <c r="E169" i="544"/>
  <c r="K169" i="544" s="1"/>
  <c r="M169" i="544" s="1"/>
  <c r="I168" i="544"/>
  <c r="E168" i="544"/>
  <c r="K168" i="544" s="1"/>
  <c r="M168" i="544" s="1"/>
  <c r="I167" i="544"/>
  <c r="E167" i="544"/>
  <c r="K167" i="544" s="1"/>
  <c r="M167" i="544" s="1"/>
  <c r="X166" i="544"/>
  <c r="Q524" i="544" s="1"/>
  <c r="I166" i="544"/>
  <c r="I170" i="544" s="1"/>
  <c r="E166" i="544"/>
  <c r="E170" i="544" s="1"/>
  <c r="AA163" i="544"/>
  <c r="Z163" i="544"/>
  <c r="Y163" i="544"/>
  <c r="X163" i="544"/>
  <c r="U163" i="544"/>
  <c r="T163" i="544"/>
  <c r="S163" i="544"/>
  <c r="R163" i="544"/>
  <c r="Q163" i="544"/>
  <c r="P163" i="544"/>
  <c r="O163" i="544"/>
  <c r="R171" i="544" s="1"/>
  <c r="I163" i="544"/>
  <c r="G163" i="544"/>
  <c r="C529" i="544" s="1"/>
  <c r="H162" i="544"/>
  <c r="H161" i="544"/>
  <c r="H160" i="544"/>
  <c r="V159" i="544"/>
  <c r="W159" i="544" s="1"/>
  <c r="N159" i="544"/>
  <c r="K159" i="544"/>
  <c r="K159" i="544" a="1"/>
  <c r="J159" i="544" a="1"/>
  <c r="J159" i="544" s="1"/>
  <c r="H159" i="544"/>
  <c r="D159" i="544"/>
  <c r="V158" i="544"/>
  <c r="W158" i="544" s="1"/>
  <c r="N158" i="544"/>
  <c r="K158" i="544" a="1"/>
  <c r="K158" i="544" s="1"/>
  <c r="M158" i="544" s="1"/>
  <c r="J158" i="544" a="1"/>
  <c r="J158" i="544" s="1"/>
  <c r="H158" i="544"/>
  <c r="H157" i="544"/>
  <c r="H156" i="544"/>
  <c r="V155" i="544"/>
  <c r="W155" i="544" s="1"/>
  <c r="N155" i="544"/>
  <c r="K155" i="544" a="1"/>
  <c r="K155" i="544" s="1"/>
  <c r="M155" i="544" s="1"/>
  <c r="J155" i="544" a="1"/>
  <c r="J155" i="544" s="1"/>
  <c r="H155" i="544"/>
  <c r="V154" i="544"/>
  <c r="W154" i="544" s="1"/>
  <c r="N154" i="544"/>
  <c r="K154" i="544"/>
  <c r="M154" i="544" s="1"/>
  <c r="K154" i="544" a="1"/>
  <c r="J154" i="544"/>
  <c r="J154" i="544" a="1"/>
  <c r="H154" i="544"/>
  <c r="H153" i="544"/>
  <c r="V152" i="544"/>
  <c r="W152" i="544" s="1"/>
  <c r="N152" i="544"/>
  <c r="K152" i="544" a="1"/>
  <c r="K152" i="544" s="1"/>
  <c r="M152" i="544" s="1"/>
  <c r="J152" i="544" a="1"/>
  <c r="J152" i="544" s="1"/>
  <c r="H152" i="544"/>
  <c r="V151" i="544"/>
  <c r="W151" i="544" s="1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K150" i="544"/>
  <c r="M150" i="544" s="1"/>
  <c r="K150" i="544" a="1"/>
  <c r="J150" i="544"/>
  <c r="J150" i="544" a="1"/>
  <c r="H150" i="544"/>
  <c r="V149" i="544"/>
  <c r="W149" i="544" s="1"/>
  <c r="N149" i="544"/>
  <c r="N163" i="544" s="1"/>
  <c r="K149" i="544" a="1"/>
  <c r="K149" i="544" s="1"/>
  <c r="J149" i="544" a="1"/>
  <c r="J149" i="544" s="1"/>
  <c r="H149" i="544"/>
  <c r="AA148" i="544"/>
  <c r="Z148" i="544"/>
  <c r="Y148" i="544"/>
  <c r="X148" i="544"/>
  <c r="U148" i="544"/>
  <c r="T148" i="544"/>
  <c r="S148" i="544"/>
  <c r="Q148" i="544"/>
  <c r="P148" i="544"/>
  <c r="O148" i="544"/>
  <c r="I148" i="544"/>
  <c r="G148" i="544"/>
  <c r="C528" i="544" s="1"/>
  <c r="V147" i="544"/>
  <c r="W147" i="544" s="1"/>
  <c r="N147" i="544"/>
  <c r="K147" i="544" a="1"/>
  <c r="K147" i="544" s="1"/>
  <c r="M147" i="544" s="1"/>
  <c r="J147" i="544" a="1"/>
  <c r="J147" i="544" s="1"/>
  <c r="H147" i="544"/>
  <c r="K145" i="544" a="1"/>
  <c r="K145" i="544" s="1"/>
  <c r="H145" i="544"/>
  <c r="K144" i="544" a="1"/>
  <c r="K144" i="544" s="1"/>
  <c r="H144" i="544"/>
  <c r="K143" i="544" a="1"/>
  <c r="K143" i="544" s="1"/>
  <c r="H143" i="544"/>
  <c r="V142" i="544"/>
  <c r="W142" i="544" s="1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V140" i="544"/>
  <c r="W140" i="544" s="1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V138" i="544"/>
  <c r="V148" i="544" s="1"/>
  <c r="W148" i="544" s="1"/>
  <c r="N138" i="544"/>
  <c r="N148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9" i="544" s="1"/>
  <c r="I137" i="544"/>
  <c r="G137" i="544"/>
  <c r="C527" i="544" s="1"/>
  <c r="V136" i="544"/>
  <c r="W136" i="544" s="1"/>
  <c r="N136" i="544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V131" i="544"/>
  <c r="W131" i="544" s="1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V127" i="544"/>
  <c r="W127" i="544" s="1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V123" i="544"/>
  <c r="W123" i="544" s="1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8" i="544" s="1"/>
  <c r="I121" i="544"/>
  <c r="G121" i="544"/>
  <c r="C526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V99" i="544"/>
  <c r="W99" i="544" s="1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V95" i="544"/>
  <c r="W95" i="544" s="1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7" i="544" s="1"/>
  <c r="I86" i="544"/>
  <c r="G86" i="544"/>
  <c r="C525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V75" i="544"/>
  <c r="W75" i="544" s="1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V73" i="544"/>
  <c r="W73" i="544" s="1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V69" i="544"/>
  <c r="W69" i="544" s="1"/>
  <c r="N69" i="544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V65" i="544"/>
  <c r="W65" i="544" s="1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V61" i="544"/>
  <c r="W61" i="544" s="1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V57" i="544"/>
  <c r="W57" i="544" s="1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V48" i="544"/>
  <c r="W48" i="544" s="1"/>
  <c r="N48" i="544"/>
  <c r="K48" i="544" a="1"/>
  <c r="K48" i="544" s="1"/>
  <c r="M48" i="544" s="1"/>
  <c r="J48" i="544" a="1"/>
  <c r="J48" i="544" s="1"/>
  <c r="H48" i="544"/>
  <c r="V47" i="544"/>
  <c r="W47" i="544" s="1"/>
  <c r="N47" i="544"/>
  <c r="K47" i="544" a="1"/>
  <c r="K47" i="544" s="1"/>
  <c r="M47" i="544" s="1"/>
  <c r="J47" i="544" a="1"/>
  <c r="J47" i="544" s="1"/>
  <c r="H47" i="544"/>
  <c r="V46" i="544"/>
  <c r="W46" i="544" s="1"/>
  <c r="N46" i="544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V42" i="544"/>
  <c r="W42" i="544" s="1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4" i="544" s="1"/>
  <c r="Z28" i="544"/>
  <c r="Z164" i="544" s="1"/>
  <c r="Y28" i="544"/>
  <c r="Y164" i="544" s="1"/>
  <c r="X28" i="544"/>
  <c r="X164" i="544" s="1"/>
  <c r="U28" i="544"/>
  <c r="U164" i="544" s="1"/>
  <c r="T28" i="544"/>
  <c r="T164" i="544" s="1"/>
  <c r="S28" i="544"/>
  <c r="S164" i="544" s="1"/>
  <c r="R28" i="544"/>
  <c r="R164" i="544" s="1"/>
  <c r="Q28" i="544"/>
  <c r="Q164" i="544" s="1"/>
  <c r="P28" i="544"/>
  <c r="X167" i="544" s="1"/>
  <c r="O28" i="544"/>
  <c r="O164" i="544" s="1"/>
  <c r="I28" i="544"/>
  <c r="I164" i="544" s="1"/>
  <c r="B172" i="544" s="1"/>
  <c r="G28" i="544"/>
  <c r="C524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V19" i="544"/>
  <c r="W19" i="544" s="1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V11" i="544"/>
  <c r="W11" i="544" s="1"/>
  <c r="N11" i="544"/>
  <c r="K11" i="544" a="1"/>
  <c r="K11" i="544" s="1"/>
  <c r="M11" i="544" s="1"/>
  <c r="J11" i="544" a="1"/>
  <c r="J11" i="544" s="1"/>
  <c r="H11" i="544"/>
  <c r="V10" i="544"/>
  <c r="W10" i="544" s="1"/>
  <c r="N10" i="544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H257" i="544" l="1"/>
  <c r="V257" i="544"/>
  <c r="W257" i="544" s="1"/>
  <c r="H292" i="544"/>
  <c r="V292" i="544"/>
  <c r="W292" i="544" s="1"/>
  <c r="M319" i="544"/>
  <c r="V319" i="544"/>
  <c r="V370" i="544"/>
  <c r="W138" i="544"/>
  <c r="H137" i="544"/>
  <c r="H308" i="544"/>
  <c r="N319" i="544"/>
  <c r="W309" i="544"/>
  <c r="J308" i="544" a="1"/>
  <c r="J308" i="544" s="1"/>
  <c r="J319" i="544" a="1"/>
  <c r="J319" i="544" s="1"/>
  <c r="J292" i="544" a="1"/>
  <c r="J292" i="544" s="1"/>
  <c r="J257" i="544" a="1"/>
  <c r="J257" i="544" s="1"/>
  <c r="H370" i="544"/>
  <c r="N370" i="544"/>
  <c r="H428" i="544"/>
  <c r="V428" i="544"/>
  <c r="W428" i="544" s="1"/>
  <c r="H463" i="544"/>
  <c r="V463" i="544"/>
  <c r="W463" i="544" s="1"/>
  <c r="J463" i="544" a="1"/>
  <c r="J463" i="544" s="1"/>
  <c r="R511" i="544"/>
  <c r="N479" i="544"/>
  <c r="R512" i="544"/>
  <c r="H490" i="544"/>
  <c r="K506" i="544"/>
  <c r="R341" i="544"/>
  <c r="R340" i="544"/>
  <c r="N308" i="544"/>
  <c r="N292" i="544"/>
  <c r="W258" i="544"/>
  <c r="N257" i="544"/>
  <c r="N335" i="544" s="1"/>
  <c r="B344" i="544" s="1"/>
  <c r="H199" i="544"/>
  <c r="V199" i="544"/>
  <c r="H319" i="544"/>
  <c r="W319" i="544"/>
  <c r="H335" i="544"/>
  <c r="E342" i="544" s="1"/>
  <c r="H163" i="544"/>
  <c r="J163" i="544" a="1"/>
  <c r="J163" i="544" s="1"/>
  <c r="R170" i="544"/>
  <c r="M148" i="544"/>
  <c r="N137" i="544"/>
  <c r="N121" i="544"/>
  <c r="V121" i="544"/>
  <c r="W121" i="544" s="1"/>
  <c r="H86" i="544"/>
  <c r="V86" i="544"/>
  <c r="W86" i="544" s="1"/>
  <c r="N28" i="544"/>
  <c r="N164" i="544" s="1"/>
  <c r="B173" i="544" s="1"/>
  <c r="E173" i="544" s="1"/>
  <c r="W7" i="544"/>
  <c r="K28" i="544"/>
  <c r="J148" i="544" a="1"/>
  <c r="J148" i="544" s="1"/>
  <c r="H148" i="544"/>
  <c r="H121" i="544"/>
  <c r="K121" i="544"/>
  <c r="M87" i="544"/>
  <c r="M121" i="544" s="1"/>
  <c r="K137" i="544"/>
  <c r="M122" i="544"/>
  <c r="M137" i="544" s="1"/>
  <c r="K527" i="544"/>
  <c r="K199" i="544"/>
  <c r="M178" i="544"/>
  <c r="M199" i="544" s="1"/>
  <c r="K292" i="544"/>
  <c r="M258" i="544"/>
  <c r="M292" i="544" s="1"/>
  <c r="W28" i="544"/>
  <c r="C520" i="544"/>
  <c r="Q525" i="544"/>
  <c r="K86" i="544"/>
  <c r="M29" i="544"/>
  <c r="M86" i="544" s="1"/>
  <c r="K525" i="544"/>
  <c r="K526" i="544"/>
  <c r="K528" i="544"/>
  <c r="K163" i="544"/>
  <c r="M149" i="544"/>
  <c r="M163" i="544" s="1"/>
  <c r="K529" i="544"/>
  <c r="K257" i="544"/>
  <c r="M200" i="544"/>
  <c r="M257" i="544" s="1"/>
  <c r="M7" i="544"/>
  <c r="M28" i="544" s="1"/>
  <c r="C530" i="544"/>
  <c r="E524" i="544" s="1"/>
  <c r="V137" i="544"/>
  <c r="W137" i="544" s="1"/>
  <c r="K148" i="544"/>
  <c r="V163" i="544"/>
  <c r="W163" i="544" s="1"/>
  <c r="G164" i="544"/>
  <c r="P164" i="544"/>
  <c r="X168" i="544" s="1"/>
  <c r="X173" i="544" s="1"/>
  <c r="K166" i="544"/>
  <c r="R166" i="544"/>
  <c r="J335" i="544" a="1"/>
  <c r="J335" i="544" s="1"/>
  <c r="M342" i="544" s="1"/>
  <c r="B342" i="544"/>
  <c r="O335" i="544"/>
  <c r="R337" i="544"/>
  <c r="K308" i="544"/>
  <c r="M293" i="544"/>
  <c r="M308" i="544" s="1"/>
  <c r="K334" i="544"/>
  <c r="M320" i="544"/>
  <c r="M334" i="544" s="1"/>
  <c r="W334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8" i="544"/>
  <c r="W199" i="544" s="1"/>
  <c r="J199" i="544" a="1"/>
  <c r="J199" i="544" s="1"/>
  <c r="X338" i="544"/>
  <c r="P335" i="544"/>
  <c r="X339" i="544" s="1"/>
  <c r="X344" i="544" s="1"/>
  <c r="W200" i="544"/>
  <c r="V308" i="544"/>
  <c r="W308" i="544" s="1"/>
  <c r="K319" i="544"/>
  <c r="V334" i="544"/>
  <c r="K337" i="544"/>
  <c r="K370" i="544"/>
  <c r="W349" i="544"/>
  <c r="W370" i="544" s="1"/>
  <c r="M464" i="544"/>
  <c r="M479" i="544" s="1"/>
  <c r="K479" i="544"/>
  <c r="M349" i="544"/>
  <c r="M370" i="544" s="1"/>
  <c r="K428" i="544"/>
  <c r="M429" i="544"/>
  <c r="M463" i="544" s="1"/>
  <c r="K463" i="544"/>
  <c r="J507" i="544" a="1"/>
  <c r="J507" i="544" s="1"/>
  <c r="M514" i="544" s="1"/>
  <c r="B514" i="544"/>
  <c r="X509" i="544"/>
  <c r="O507" i="544"/>
  <c r="X510" i="544" s="1"/>
  <c r="R509" i="544"/>
  <c r="M371" i="544"/>
  <c r="M428" i="544" s="1"/>
  <c r="W429" i="544"/>
  <c r="V479" i="544"/>
  <c r="W479" i="544" s="1"/>
  <c r="J370" i="544" a="1"/>
  <c r="J370" i="544" s="1"/>
  <c r="K490" i="544"/>
  <c r="M480" i="544"/>
  <c r="M490" i="544" s="1"/>
  <c r="V490" i="544"/>
  <c r="W490" i="544" s="1"/>
  <c r="W506" i="544"/>
  <c r="V506" i="544"/>
  <c r="K509" i="544"/>
  <c r="M491" i="544"/>
  <c r="M506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6" i="542" a="1"/>
  <c r="J286" i="542" s="1"/>
  <c r="J316" i="542" a="1"/>
  <c r="J316" i="542" s="1"/>
  <c r="J315" i="542" a="1"/>
  <c r="J315" i="542" s="1"/>
  <c r="J314" i="542" a="1"/>
  <c r="J314" i="542" s="1"/>
  <c r="M316" i="542"/>
  <c r="M315" i="542"/>
  <c r="M314" i="542"/>
  <c r="M286" i="542"/>
  <c r="K316" i="542" a="1"/>
  <c r="K316" i="542" s="1"/>
  <c r="K315" i="542" a="1"/>
  <c r="K315" i="542" s="1"/>
  <c r="K314" i="542" a="1"/>
  <c r="K314" i="542" s="1"/>
  <c r="I286" i="542"/>
  <c r="K286" i="542" a="1"/>
  <c r="K286" i="542" s="1"/>
  <c r="I217" i="542"/>
  <c r="I216" i="542"/>
  <c r="I209" i="542"/>
  <c r="I208" i="542"/>
  <c r="I181" i="542"/>
  <c r="I182" i="542"/>
  <c r="I306" i="542"/>
  <c r="I263" i="542"/>
  <c r="I192" i="542"/>
  <c r="I190" i="542"/>
  <c r="I429" i="542"/>
  <c r="I434" i="542"/>
  <c r="N507" i="544" l="1"/>
  <c r="B516" i="544" s="1"/>
  <c r="E516" i="544" s="1"/>
  <c r="H507" i="544"/>
  <c r="E514" i="544" s="1"/>
  <c r="E344" i="544"/>
  <c r="C521" i="544"/>
  <c r="E529" i="544"/>
  <c r="E528" i="544"/>
  <c r="K164" i="544"/>
  <c r="E172" i="544" s="1"/>
  <c r="I172" i="544" s="1"/>
  <c r="M172" i="544" s="1"/>
  <c r="Z167" i="544"/>
  <c r="Z169" i="544"/>
  <c r="Z171" i="544"/>
  <c r="Z170" i="544"/>
  <c r="H164" i="544"/>
  <c r="E171" i="544" s="1"/>
  <c r="G519" i="544" s="1"/>
  <c r="E526" i="544"/>
  <c r="M164" i="544"/>
  <c r="E527" i="544"/>
  <c r="E525" i="544"/>
  <c r="Z337" i="544" a="1"/>
  <c r="Z337" i="544" s="1"/>
  <c r="Z340" i="544"/>
  <c r="Z341" i="544"/>
  <c r="Z342" i="544"/>
  <c r="Z343" i="544"/>
  <c r="T509" i="544" a="1"/>
  <c r="T509" i="544" s="1"/>
  <c r="R516" i="544"/>
  <c r="X516" i="544"/>
  <c r="Z509" i="544" s="1" a="1"/>
  <c r="Z509" i="544" s="1"/>
  <c r="V507" i="544"/>
  <c r="M337" i="544"/>
  <c r="K341" i="544"/>
  <c r="M341" i="544" s="1"/>
  <c r="Z338" i="544"/>
  <c r="W335" i="544"/>
  <c r="M166" i="544"/>
  <c r="K170" i="544"/>
  <c r="M170" i="544" s="1"/>
  <c r="J164" i="544" a="1"/>
  <c r="J164" i="544" s="1"/>
  <c r="M171" i="544" s="1"/>
  <c r="B171" i="544"/>
  <c r="C519" i="544" s="1"/>
  <c r="W164" i="544"/>
  <c r="V335" i="544"/>
  <c r="I344" i="544" s="1"/>
  <c r="M344" i="544" s="1" a="1"/>
  <c r="M344" i="544" s="1"/>
  <c r="K335" i="544"/>
  <c r="G521" i="544"/>
  <c r="M509" i="544"/>
  <c r="K513" i="544"/>
  <c r="M513" i="544" s="1"/>
  <c r="M507" i="544"/>
  <c r="K507" i="544"/>
  <c r="Z339" i="544"/>
  <c r="R344" i="544"/>
  <c r="T337" i="544" s="1" a="1"/>
  <c r="T337" i="544" s="1"/>
  <c r="Z172" i="544"/>
  <c r="Z166" i="544" a="1"/>
  <c r="Z166" i="544" s="1"/>
  <c r="K524" i="544"/>
  <c r="R173" i="544"/>
  <c r="T166" i="544" s="1" a="1"/>
  <c r="T166" i="544" s="1"/>
  <c r="Q526" i="544"/>
  <c r="Z168" i="544"/>
  <c r="V164" i="544"/>
  <c r="I173" i="544" s="1"/>
  <c r="M335" i="544"/>
  <c r="J19" i="542" a="1"/>
  <c r="J19" i="542" s="1"/>
  <c r="M286" i="543"/>
  <c r="K286" i="543" a="1"/>
  <c r="K286" i="543" s="1"/>
  <c r="J239" i="543" a="1"/>
  <c r="J239" i="543" s="1"/>
  <c r="J286" i="543" a="1"/>
  <c r="J286" i="543" s="1"/>
  <c r="I286" i="543"/>
  <c r="I197" i="543"/>
  <c r="I208" i="543"/>
  <c r="I239" i="543"/>
  <c r="I190" i="543"/>
  <c r="G209" i="542"/>
  <c r="L164" i="544" l="1"/>
  <c r="I171" i="544" s="1"/>
  <c r="Z510" i="544"/>
  <c r="E530" i="544"/>
  <c r="M173" i="544" a="1"/>
  <c r="M173" i="544" s="1"/>
  <c r="E515" i="544"/>
  <c r="I515" i="544" s="1"/>
  <c r="M515" i="544" s="1"/>
  <c r="L507" i="544"/>
  <c r="I514" i="544" s="1"/>
  <c r="T515" i="544"/>
  <c r="T511" i="544"/>
  <c r="T514" i="544"/>
  <c r="T513" i="544"/>
  <c r="T510" i="544"/>
  <c r="T512" i="544"/>
  <c r="Q530" i="544"/>
  <c r="S526" i="544" s="1"/>
  <c r="K530" i="544"/>
  <c r="T172" i="544"/>
  <c r="T169" i="544"/>
  <c r="T167" i="544"/>
  <c r="T168" i="544"/>
  <c r="T170" i="544"/>
  <c r="T171" i="544"/>
  <c r="T343" i="544"/>
  <c r="T340" i="544"/>
  <c r="T339" i="544"/>
  <c r="T338" i="544"/>
  <c r="T341" i="544"/>
  <c r="T342" i="544"/>
  <c r="E343" i="544"/>
  <c r="L335" i="544"/>
  <c r="I342" i="544" s="1"/>
  <c r="O519" i="544" a="1"/>
  <c r="O519" i="544" s="1"/>
  <c r="I516" i="544"/>
  <c r="M516" i="544" s="1" a="1"/>
  <c r="M516" i="544" s="1"/>
  <c r="W507" i="544"/>
  <c r="Z515" i="544"/>
  <c r="Z513" i="544"/>
  <c r="Z512" i="544"/>
  <c r="Z511" i="544"/>
  <c r="Z514" i="544"/>
  <c r="G37" i="542"/>
  <c r="G208" i="542"/>
  <c r="G219" i="543"/>
  <c r="G197" i="543"/>
  <c r="D535" i="542"/>
  <c r="D533" i="542"/>
  <c r="M528" i="544" l="1"/>
  <c r="M525" i="544"/>
  <c r="M527" i="544"/>
  <c r="M529" i="544"/>
  <c r="M526" i="544"/>
  <c r="I343" i="544"/>
  <c r="M343" i="544" s="1"/>
  <c r="G520" i="544"/>
  <c r="S528" i="544"/>
  <c r="S524" i="544" a="1"/>
  <c r="S524" i="544" s="1"/>
  <c r="S527" i="544"/>
  <c r="S529" i="544"/>
  <c r="S525" i="544"/>
  <c r="M524" i="544" a="1"/>
  <c r="M524" i="544" s="1"/>
  <c r="K521" i="544"/>
  <c r="O521" i="544" s="1" a="1"/>
  <c r="O521" i="544" s="1"/>
  <c r="G306" i="542"/>
  <c r="G286" i="542"/>
  <c r="G190" i="542"/>
  <c r="G182" i="542"/>
  <c r="G216" i="542"/>
  <c r="G181" i="542"/>
  <c r="G197" i="542"/>
  <c r="G192" i="542"/>
  <c r="G429" i="542"/>
  <c r="G434" i="542"/>
  <c r="G45" i="542"/>
  <c r="G115" i="542"/>
  <c r="G92" i="542"/>
  <c r="G11" i="542"/>
  <c r="G48" i="542"/>
  <c r="G135" i="542"/>
  <c r="G68" i="542"/>
  <c r="G19" i="542"/>
  <c r="G21" i="542"/>
  <c r="P536" i="543"/>
  <c r="O536" i="543"/>
  <c r="N536" i="543"/>
  <c r="M536" i="543"/>
  <c r="L536" i="543"/>
  <c r="K536" i="543"/>
  <c r="I536" i="543"/>
  <c r="H536" i="543"/>
  <c r="G536" i="543"/>
  <c r="F536" i="543"/>
  <c r="E536" i="543"/>
  <c r="D536" i="543"/>
  <c r="C535" i="543"/>
  <c r="J535" i="543" s="1"/>
  <c r="Q535" i="543" s="1"/>
  <c r="C534" i="543"/>
  <c r="C533" i="543"/>
  <c r="J533" i="543" s="1"/>
  <c r="G517" i="543"/>
  <c r="N517" i="543" s="1"/>
  <c r="X515" i="543"/>
  <c r="X514" i="543"/>
  <c r="X513" i="543"/>
  <c r="G513" i="543"/>
  <c r="C513" i="543"/>
  <c r="X512" i="543"/>
  <c r="I512" i="543"/>
  <c r="E512" i="543"/>
  <c r="K512" i="543" s="1"/>
  <c r="M512" i="543" s="1"/>
  <c r="X511" i="543"/>
  <c r="I511" i="543"/>
  <c r="E511" i="543"/>
  <c r="K511" i="543" s="1"/>
  <c r="M511" i="543" s="1"/>
  <c r="I510" i="543"/>
  <c r="E510" i="543"/>
  <c r="K510" i="543" s="1"/>
  <c r="M510" i="543" s="1"/>
  <c r="I509" i="543"/>
  <c r="I513" i="543" s="1"/>
  <c r="E509" i="543"/>
  <c r="E513" i="543" s="1"/>
  <c r="AA506" i="543"/>
  <c r="Z506" i="543"/>
  <c r="Y506" i="543"/>
  <c r="X506" i="543"/>
  <c r="U506" i="543"/>
  <c r="T506" i="543"/>
  <c r="S506" i="543"/>
  <c r="R506" i="543"/>
  <c r="Q506" i="543"/>
  <c r="P506" i="543"/>
  <c r="O506" i="543"/>
  <c r="R514" i="543" s="1"/>
  <c r="I506" i="543"/>
  <c r="G506" i="543"/>
  <c r="J506" i="543" s="1" a="1"/>
  <c r="J506" i="543" s="1"/>
  <c r="H505" i="543"/>
  <c r="H504" i="543"/>
  <c r="H503" i="543"/>
  <c r="D502" i="543"/>
  <c r="H502" i="543" s="1"/>
  <c r="V501" i="543"/>
  <c r="W501" i="543" s="1"/>
  <c r="N501" i="543"/>
  <c r="K501" i="543" a="1"/>
  <c r="K501" i="543" s="1"/>
  <c r="M501" i="543" s="1"/>
  <c r="J501" i="543" a="1"/>
  <c r="J501" i="543" s="1"/>
  <c r="H501" i="543"/>
  <c r="H500" i="543"/>
  <c r="H499" i="543"/>
  <c r="V498" i="543"/>
  <c r="W498" i="543" s="1"/>
  <c r="N498" i="543"/>
  <c r="K498" i="543"/>
  <c r="M498" i="543" s="1"/>
  <c r="K498" i="543" a="1"/>
  <c r="J498" i="543"/>
  <c r="J498" i="543" a="1"/>
  <c r="H498" i="543"/>
  <c r="V497" i="543"/>
  <c r="W497" i="543" s="1"/>
  <c r="N497" i="543"/>
  <c r="K497" i="543" a="1"/>
  <c r="K497" i="543" s="1"/>
  <c r="M497" i="543" s="1"/>
  <c r="J497" i="543" a="1"/>
  <c r="J497" i="543" s="1"/>
  <c r="H497" i="543"/>
  <c r="H496" i="543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V493" i="543"/>
  <c r="W493" i="543" s="1"/>
  <c r="N493" i="543"/>
  <c r="K493" i="543" a="1"/>
  <c r="K493" i="543" s="1"/>
  <c r="M493" i="543" s="1"/>
  <c r="J493" i="543" a="1"/>
  <c r="J493" i="543" s="1"/>
  <c r="H493" i="543"/>
  <c r="V492" i="543"/>
  <c r="W492" i="543" s="1"/>
  <c r="N492" i="543"/>
  <c r="K492" i="543"/>
  <c r="M492" i="543" s="1"/>
  <c r="K492" i="543" a="1"/>
  <c r="J492" i="543"/>
  <c r="J492" i="543" a="1"/>
  <c r="H492" i="543"/>
  <c r="V491" i="543"/>
  <c r="V506" i="543" s="1"/>
  <c r="N491" i="543"/>
  <c r="N506" i="543" s="1"/>
  <c r="K491" i="543" a="1"/>
  <c r="K491" i="543" s="1"/>
  <c r="J491" i="543" a="1"/>
  <c r="J491" i="543" s="1"/>
  <c r="H491" i="543"/>
  <c r="H506" i="543" s="1"/>
  <c r="AA490" i="543"/>
  <c r="Z490" i="543"/>
  <c r="Y490" i="543"/>
  <c r="X490" i="543"/>
  <c r="U490" i="543"/>
  <c r="T490" i="543"/>
  <c r="S490" i="543"/>
  <c r="Q490" i="543"/>
  <c r="P490" i="543"/>
  <c r="O490" i="543"/>
  <c r="I490" i="543"/>
  <c r="G490" i="543"/>
  <c r="J490" i="543" s="1" a="1"/>
  <c r="J490" i="543" s="1"/>
  <c r="V489" i="543"/>
  <c r="W489" i="543" s="1"/>
  <c r="N489" i="543"/>
  <c r="K489" i="543" a="1"/>
  <c r="K489" i="543" s="1"/>
  <c r="M489" i="543" s="1"/>
  <c r="J489" i="543" a="1"/>
  <c r="J489" i="543" s="1"/>
  <c r="H489" i="543"/>
  <c r="H487" i="543"/>
  <c r="H486" i="543"/>
  <c r="H485" i="543"/>
  <c r="V484" i="543"/>
  <c r="W484" i="543" s="1"/>
  <c r="N484" i="543"/>
  <c r="K484" i="543"/>
  <c r="M484" i="543" s="1"/>
  <c r="K484" i="543" a="1"/>
  <c r="J484" i="543"/>
  <c r="J484" i="543" a="1"/>
  <c r="H484" i="543"/>
  <c r="V483" i="543"/>
  <c r="W483" i="543" s="1"/>
  <c r="N483" i="543"/>
  <c r="K483" i="543" a="1"/>
  <c r="K483" i="543" s="1"/>
  <c r="M483" i="543" s="1"/>
  <c r="J483" i="543" a="1"/>
  <c r="J483" i="543" s="1"/>
  <c r="H483" i="543"/>
  <c r="V482" i="543"/>
  <c r="W482" i="543" s="1"/>
  <c r="N482" i="543"/>
  <c r="K482" i="543" a="1"/>
  <c r="K482" i="543" s="1"/>
  <c r="M482" i="543" s="1"/>
  <c r="J482" i="543" a="1"/>
  <c r="J482" i="543" s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V490" i="543" s="1"/>
  <c r="W490" i="543" s="1"/>
  <c r="N480" i="543"/>
  <c r="N490" i="543" s="1"/>
  <c r="K480" i="543"/>
  <c r="M480" i="543" s="1"/>
  <c r="K480" i="543" a="1"/>
  <c r="J480" i="543"/>
  <c r="J480" i="543" a="1"/>
  <c r="H480" i="543"/>
  <c r="H490" i="543" s="1"/>
  <c r="AA479" i="543"/>
  <c r="Z479" i="543"/>
  <c r="Y479" i="543"/>
  <c r="X479" i="543"/>
  <c r="U479" i="543"/>
  <c r="T479" i="543"/>
  <c r="S479" i="543"/>
  <c r="Q479" i="543"/>
  <c r="P479" i="543"/>
  <c r="O479" i="543"/>
  <c r="R512" i="543" s="1"/>
  <c r="I479" i="543"/>
  <c r="G479" i="543"/>
  <c r="J479" i="543" s="1" a="1"/>
  <c r="J479" i="543" s="1"/>
  <c r="V478" i="543"/>
  <c r="W478" i="543" s="1"/>
  <c r="N478" i="543"/>
  <c r="K478" i="543" a="1"/>
  <c r="K478" i="543" s="1"/>
  <c r="M478" i="543" s="1"/>
  <c r="J478" i="543" a="1"/>
  <c r="J478" i="543" s="1"/>
  <c r="H478" i="543"/>
  <c r="W477" i="543"/>
  <c r="V477" i="543"/>
  <c r="N477" i="543"/>
  <c r="K477" i="543" a="1"/>
  <c r="K477" i="543" s="1"/>
  <c r="M477" i="543" s="1"/>
  <c r="J477" i="543" a="1"/>
  <c r="J477" i="543" s="1"/>
  <c r="H477" i="543"/>
  <c r="V476" i="543"/>
  <c r="W476" i="543" s="1"/>
  <c r="N476" i="543"/>
  <c r="K476" i="543" a="1"/>
  <c r="K476" i="543" s="1"/>
  <c r="M476" i="543" s="1"/>
  <c r="J476" i="543" a="1"/>
  <c r="J476" i="543" s="1"/>
  <c r="H476" i="543"/>
  <c r="V475" i="543"/>
  <c r="W475" i="543" s="1"/>
  <c r="N475" i="543"/>
  <c r="K475" i="543"/>
  <c r="M475" i="543" s="1"/>
  <c r="K475" i="543" a="1"/>
  <c r="J475" i="543"/>
  <c r="J475" i="543" a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 a="1"/>
  <c r="K473" i="543" s="1"/>
  <c r="M473" i="543" s="1"/>
  <c r="J473" i="543" a="1"/>
  <c r="J473" i="543" s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V471" i="543"/>
  <c r="W471" i="543" s="1"/>
  <c r="N471" i="543"/>
  <c r="K471" i="543"/>
  <c r="M471" i="543" s="1"/>
  <c r="K471" i="543" a="1"/>
  <c r="J471" i="543"/>
  <c r="J471" i="543" a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W469" i="543"/>
  <c r="V469" i="543"/>
  <c r="N469" i="543"/>
  <c r="K469" i="543" a="1"/>
  <c r="K469" i="543" s="1"/>
  <c r="M469" i="543" s="1"/>
  <c r="J469" i="543" a="1"/>
  <c r="J469" i="543" s="1"/>
  <c r="H469" i="543"/>
  <c r="V468" i="543"/>
  <c r="W468" i="543" s="1"/>
  <c r="N468" i="543"/>
  <c r="M468" i="543"/>
  <c r="K468" i="543" a="1"/>
  <c r="K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N464" i="543"/>
  <c r="M464" i="543"/>
  <c r="K464" i="543" a="1"/>
  <c r="K464" i="543" s="1"/>
  <c r="J464" i="543" a="1"/>
  <c r="J464" i="543" s="1"/>
  <c r="H464" i="543"/>
  <c r="AA463" i="543"/>
  <c r="Z463" i="543"/>
  <c r="Y463" i="543"/>
  <c r="X463" i="543"/>
  <c r="U463" i="543"/>
  <c r="T463" i="543"/>
  <c r="S463" i="543"/>
  <c r="R463" i="543"/>
  <c r="Q463" i="543"/>
  <c r="P463" i="543"/>
  <c r="O463" i="543"/>
  <c r="R511" i="543" s="1"/>
  <c r="I463" i="543"/>
  <c r="G463" i="543"/>
  <c r="V462" i="543"/>
  <c r="W462" i="543" s="1"/>
  <c r="N462" i="543"/>
  <c r="K462" i="543" a="1"/>
  <c r="K462" i="543" s="1"/>
  <c r="M462" i="543" s="1"/>
  <c r="J462" i="543" a="1"/>
  <c r="J462" i="543" s="1"/>
  <c r="H462" i="543"/>
  <c r="V461" i="543"/>
  <c r="W461" i="543" s="1"/>
  <c r="N461" i="543"/>
  <c r="K461" i="543" a="1"/>
  <c r="K461" i="543" s="1"/>
  <c r="M461" i="543" s="1"/>
  <c r="J461" i="543" a="1"/>
  <c r="J461" i="543" s="1"/>
  <c r="H461" i="543"/>
  <c r="V460" i="543"/>
  <c r="W460" i="543" s="1"/>
  <c r="N460" i="543"/>
  <c r="K460" i="543" a="1"/>
  <c r="K460" i="543" s="1"/>
  <c r="M460" i="543" s="1"/>
  <c r="J460" i="543" a="1"/>
  <c r="J460" i="543" s="1"/>
  <c r="H460" i="543"/>
  <c r="K459" i="543" a="1"/>
  <c r="K459" i="543" s="1"/>
  <c r="M459" i="543" s="1"/>
  <c r="H459" i="543"/>
  <c r="K458" i="543" a="1"/>
  <c r="K458" i="543" s="1"/>
  <c r="M458" i="543" s="1"/>
  <c r="H458" i="543"/>
  <c r="K457" i="543" a="1"/>
  <c r="K457" i="543" s="1"/>
  <c r="M457" i="543" s="1"/>
  <c r="H457" i="543"/>
  <c r="V456" i="543"/>
  <c r="W456" i="543" s="1"/>
  <c r="N456" i="543"/>
  <c r="K456" i="543"/>
  <c r="M456" i="543" s="1"/>
  <c r="K456" i="543" a="1"/>
  <c r="J456" i="543"/>
  <c r="J456" i="543" a="1"/>
  <c r="H456" i="543"/>
  <c r="V455" i="543"/>
  <c r="W455" i="543" s="1"/>
  <c r="N455" i="543"/>
  <c r="K455" i="543" a="1"/>
  <c r="K455" i="543" s="1"/>
  <c r="M455" i="543" s="1"/>
  <c r="J455" i="543" a="1"/>
  <c r="J455" i="543" s="1"/>
  <c r="H455" i="543"/>
  <c r="N454" i="543"/>
  <c r="K454" i="543" a="1"/>
  <c r="K454" i="543" s="1"/>
  <c r="M454" i="543" s="1"/>
  <c r="H454" i="543"/>
  <c r="N453" i="543"/>
  <c r="K453" i="543" a="1"/>
  <c r="K453" i="543" s="1"/>
  <c r="M453" i="543" s="1"/>
  <c r="H453" i="543"/>
  <c r="N452" i="543"/>
  <c r="K452" i="543"/>
  <c r="M452" i="543" s="1"/>
  <c r="K452" i="543" a="1"/>
  <c r="H452" i="543"/>
  <c r="N451" i="543"/>
  <c r="K451" i="543" a="1"/>
  <c r="K451" i="543" s="1"/>
  <c r="M451" i="543" s="1"/>
  <c r="H451" i="543"/>
  <c r="N450" i="543"/>
  <c r="K450" i="543" a="1"/>
  <c r="K450" i="543" s="1"/>
  <c r="M450" i="543" s="1"/>
  <c r="H450" i="543"/>
  <c r="N449" i="543"/>
  <c r="K449" i="543" a="1"/>
  <c r="K449" i="543" s="1"/>
  <c r="M449" i="543" s="1"/>
  <c r="H449" i="543"/>
  <c r="V448" i="543"/>
  <c r="W448" i="543" s="1"/>
  <c r="N448" i="543"/>
  <c r="K448" i="543"/>
  <c r="M448" i="543" s="1"/>
  <c r="K448" i="543" a="1"/>
  <c r="J448" i="543"/>
  <c r="J448" i="543" a="1"/>
  <c r="H448" i="543"/>
  <c r="V447" i="543"/>
  <c r="W447" i="543" s="1"/>
  <c r="N447" i="543"/>
  <c r="K447" i="543" a="1"/>
  <c r="K447" i="543" s="1"/>
  <c r="M447" i="543" s="1"/>
  <c r="J447" i="543" a="1"/>
  <c r="J447" i="543" s="1"/>
  <c r="H447" i="543"/>
  <c r="V446" i="543"/>
  <c r="W446" i="543" s="1"/>
  <c r="N446" i="543"/>
  <c r="K446" i="543" a="1"/>
  <c r="K446" i="543" s="1"/>
  <c r="M446" i="543" s="1"/>
  <c r="J446" i="543" a="1"/>
  <c r="J446" i="543" s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V444" i="543"/>
  <c r="W444" i="543" s="1"/>
  <c r="N444" i="543"/>
  <c r="K444" i="543"/>
  <c r="M444" i="543" s="1"/>
  <c r="K444" i="543" a="1"/>
  <c r="J444" i="543"/>
  <c r="J444" i="543" a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 a="1"/>
  <c r="K442" i="543" s="1"/>
  <c r="M442" i="543" s="1"/>
  <c r="J442" i="543" a="1"/>
  <c r="J442" i="543" s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V440" i="543"/>
  <c r="W440" i="543" s="1"/>
  <c r="N440" i="543"/>
  <c r="K440" i="543"/>
  <c r="M440" i="543" s="1"/>
  <c r="K440" i="543" a="1"/>
  <c r="J440" i="543"/>
  <c r="J440" i="543" a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W438" i="543"/>
  <c r="V438" i="543"/>
  <c r="N438" i="543"/>
  <c r="K438" i="543" a="1"/>
  <c r="K438" i="543" s="1"/>
  <c r="M438" i="543" s="1"/>
  <c r="J438" i="543" a="1"/>
  <c r="J438" i="543" s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N436" i="543"/>
  <c r="K436" i="543"/>
  <c r="M436" i="543" s="1"/>
  <c r="K436" i="543" a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V434" i="543"/>
  <c r="W434" i="543" s="1"/>
  <c r="N434" i="543"/>
  <c r="K434" i="543" a="1"/>
  <c r="K434" i="543" s="1"/>
  <c r="M434" i="543" s="1"/>
  <c r="J434" i="543" a="1"/>
  <c r="J434" i="543" s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V432" i="543"/>
  <c r="W432" i="543" s="1"/>
  <c r="N432" i="543"/>
  <c r="K432" i="543"/>
  <c r="M432" i="543" s="1"/>
  <c r="K432" i="543" a="1"/>
  <c r="J432" i="543"/>
  <c r="J432" i="543" a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 a="1"/>
  <c r="K430" i="543" s="1"/>
  <c r="M430" i="543" s="1"/>
  <c r="J430" i="543" a="1"/>
  <c r="J430" i="543" s="1"/>
  <c r="H430" i="543"/>
  <c r="V429" i="543"/>
  <c r="N429" i="543"/>
  <c r="K429" i="543" a="1"/>
  <c r="K429" i="543" s="1"/>
  <c r="J429" i="543" a="1"/>
  <c r="J429" i="543" s="1"/>
  <c r="H429" i="543"/>
  <c r="AA428" i="543"/>
  <c r="Z428" i="543"/>
  <c r="Y428" i="543"/>
  <c r="X428" i="543"/>
  <c r="U428" i="543"/>
  <c r="T428" i="543"/>
  <c r="S428" i="543"/>
  <c r="R428" i="543"/>
  <c r="Q428" i="543"/>
  <c r="P428" i="543"/>
  <c r="O428" i="543"/>
  <c r="I428" i="543"/>
  <c r="G428" i="543"/>
  <c r="K427" i="543"/>
  <c r="M427" i="543" s="1"/>
  <c r="K427" i="543" a="1"/>
  <c r="H427" i="543"/>
  <c r="K426" i="543" a="1"/>
  <c r="K426" i="543" s="1"/>
  <c r="M426" i="543" s="1"/>
  <c r="H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V417" i="543"/>
  <c r="W417" i="543" s="1"/>
  <c r="N417" i="543"/>
  <c r="K417" i="543"/>
  <c r="M417" i="543" s="1"/>
  <c r="K417" i="543" a="1"/>
  <c r="J417" i="543" a="1"/>
  <c r="J417" i="543" s="1"/>
  <c r="H417" i="543"/>
  <c r="W416" i="543"/>
  <c r="V416" i="543"/>
  <c r="N416" i="543"/>
  <c r="K416" i="543" a="1"/>
  <c r="K416" i="543" s="1"/>
  <c r="M416" i="543" s="1"/>
  <c r="J416" i="543" a="1"/>
  <c r="J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H413" i="543"/>
  <c r="V412" i="543"/>
  <c r="W412" i="543" s="1"/>
  <c r="N412" i="543"/>
  <c r="K412" i="543" a="1"/>
  <c r="K412" i="543" s="1"/>
  <c r="M412" i="543" s="1"/>
  <c r="J412" i="543" a="1"/>
  <c r="J412" i="543" s="1"/>
  <c r="H412" i="543"/>
  <c r="V411" i="543"/>
  <c r="W411" i="543" s="1"/>
  <c r="N411" i="543"/>
  <c r="K411" i="543"/>
  <c r="M411" i="543" s="1"/>
  <c r="K411" i="543" a="1"/>
  <c r="J411" i="543"/>
  <c r="J411" i="543" a="1"/>
  <c r="H411" i="543"/>
  <c r="H410" i="543"/>
  <c r="K409" i="543" a="1"/>
  <c r="K409" i="543" s="1"/>
  <c r="H409" i="543"/>
  <c r="V408" i="543"/>
  <c r="W408" i="543" s="1"/>
  <c r="N408" i="543"/>
  <c r="K408" i="543" a="1"/>
  <c r="K408" i="543" s="1"/>
  <c r="M408" i="543" s="1"/>
  <c r="J408" i="543" a="1"/>
  <c r="J408" i="543" s="1"/>
  <c r="H408" i="543"/>
  <c r="V407" i="543"/>
  <c r="W407" i="543" s="1"/>
  <c r="N407" i="543"/>
  <c r="K407" i="543"/>
  <c r="M407" i="543" s="1"/>
  <c r="K407" i="543" a="1"/>
  <c r="J407" i="543"/>
  <c r="J407" i="543" a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 a="1"/>
  <c r="K405" i="543" s="1"/>
  <c r="M405" i="543" s="1"/>
  <c r="J405" i="543" a="1"/>
  <c r="J405" i="543" s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V403" i="543"/>
  <c r="W403" i="543" s="1"/>
  <c r="N403" i="543"/>
  <c r="K403" i="543"/>
  <c r="M403" i="543" s="1"/>
  <c r="K403" i="543" a="1"/>
  <c r="J403" i="543"/>
  <c r="J403" i="543" a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 a="1"/>
  <c r="K401" i="543" s="1"/>
  <c r="M401" i="543" s="1"/>
  <c r="J401" i="543" a="1"/>
  <c r="J401" i="543" s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V399" i="543"/>
  <c r="W399" i="543" s="1"/>
  <c r="N399" i="543"/>
  <c r="K399" i="543"/>
  <c r="M399" i="543" s="1"/>
  <c r="K399" i="543" a="1"/>
  <c r="J399" i="543"/>
  <c r="J399" i="543" a="1"/>
  <c r="H399" i="543"/>
  <c r="K398" i="543" a="1"/>
  <c r="K398" i="543" s="1"/>
  <c r="M398" i="543" s="1"/>
  <c r="H398" i="543"/>
  <c r="K397" i="543" a="1"/>
  <c r="K397" i="543" s="1"/>
  <c r="M397" i="543" s="1"/>
  <c r="H397" i="543"/>
  <c r="K396" i="543" a="1"/>
  <c r="K396" i="543" s="1"/>
  <c r="M396" i="543" s="1"/>
  <c r="H396" i="543"/>
  <c r="K395" i="543" a="1"/>
  <c r="K395" i="543" s="1"/>
  <c r="M395" i="543" s="1"/>
  <c r="H395" i="543"/>
  <c r="N394" i="543"/>
  <c r="K394" i="543" a="1"/>
  <c r="K394" i="543" s="1"/>
  <c r="M394" i="543" s="1"/>
  <c r="H394" i="543"/>
  <c r="N393" i="543"/>
  <c r="K393" i="543" a="1"/>
  <c r="K393" i="543" s="1"/>
  <c r="M393" i="543" s="1"/>
  <c r="H393" i="543"/>
  <c r="N392" i="543"/>
  <c r="K392" i="543"/>
  <c r="M392" i="543" s="1"/>
  <c r="K392" i="543" a="1"/>
  <c r="H392" i="543"/>
  <c r="N391" i="543"/>
  <c r="K391" i="543" a="1"/>
  <c r="K391" i="543" s="1"/>
  <c r="M391" i="543" s="1"/>
  <c r="H391" i="543"/>
  <c r="W390" i="543"/>
  <c r="V390" i="543"/>
  <c r="N390" i="543"/>
  <c r="K390" i="543" a="1"/>
  <c r="K390" i="543" s="1"/>
  <c r="M390" i="543" s="1"/>
  <c r="J390" i="543" a="1"/>
  <c r="J390" i="543" s="1"/>
  <c r="H390" i="543"/>
  <c r="V389" i="543"/>
  <c r="W389" i="543" s="1"/>
  <c r="N389" i="543"/>
  <c r="K389" i="543" a="1"/>
  <c r="K389" i="543" s="1"/>
  <c r="M389" i="543" s="1"/>
  <c r="J389" i="543" a="1"/>
  <c r="J389" i="543" s="1"/>
  <c r="H389" i="543"/>
  <c r="V388" i="543"/>
  <c r="W388" i="543" s="1"/>
  <c r="N388" i="543"/>
  <c r="K388" i="543"/>
  <c r="M388" i="543" s="1"/>
  <c r="K388" i="543" a="1"/>
  <c r="J388" i="543"/>
  <c r="J388" i="543" a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 a="1"/>
  <c r="K386" i="543" s="1"/>
  <c r="M386" i="543" s="1"/>
  <c r="J386" i="543" a="1"/>
  <c r="J386" i="543" s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V384" i="543"/>
  <c r="W384" i="543" s="1"/>
  <c r="N384" i="543"/>
  <c r="K384" i="543"/>
  <c r="M384" i="543" s="1"/>
  <c r="K384" i="543" a="1"/>
  <c r="J384" i="543"/>
  <c r="J384" i="543" a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 a="1"/>
  <c r="K382" i="543" s="1"/>
  <c r="M382" i="543" s="1"/>
  <c r="J382" i="543" a="1"/>
  <c r="J382" i="543" s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V380" i="543"/>
  <c r="W380" i="543" s="1"/>
  <c r="N380" i="543"/>
  <c r="K380" i="543"/>
  <c r="M380" i="543" s="1"/>
  <c r="K380" i="543" a="1"/>
  <c r="J380" i="543"/>
  <c r="J380" i="543" a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K378" i="543" a="1"/>
  <c r="K378" i="543" s="1"/>
  <c r="M378" i="543" s="1"/>
  <c r="H378" i="543"/>
  <c r="K377" i="543" a="1"/>
  <c r="K377" i="543" s="1"/>
  <c r="M377" i="543" s="1"/>
  <c r="H377" i="543"/>
  <c r="K376" i="543" a="1"/>
  <c r="K376" i="543" s="1"/>
  <c r="M376" i="543" s="1"/>
  <c r="H376" i="543"/>
  <c r="V375" i="543"/>
  <c r="W375" i="543" s="1"/>
  <c r="N375" i="543"/>
  <c r="K375" i="543" a="1"/>
  <c r="K375" i="543" s="1"/>
  <c r="M375" i="543" s="1"/>
  <c r="J375" i="543" a="1"/>
  <c r="J375" i="543" s="1"/>
  <c r="H375" i="543"/>
  <c r="V374" i="543"/>
  <c r="W374" i="543" s="1"/>
  <c r="N374" i="543"/>
  <c r="K374" i="543" a="1"/>
  <c r="K374" i="543" s="1"/>
  <c r="M374" i="543" s="1"/>
  <c r="J374" i="543" a="1"/>
  <c r="J374" i="543" s="1"/>
  <c r="H374" i="543"/>
  <c r="V373" i="543"/>
  <c r="W373" i="543" s="1"/>
  <c r="N373" i="543"/>
  <c r="K373" i="543"/>
  <c r="M373" i="543" s="1"/>
  <c r="K373" i="543" a="1"/>
  <c r="J373" i="543"/>
  <c r="J373" i="543" a="1"/>
  <c r="H373" i="543"/>
  <c r="K372" i="543" a="1"/>
  <c r="K372" i="543" s="1"/>
  <c r="H372" i="543"/>
  <c r="V371" i="543"/>
  <c r="V428" i="543" s="1"/>
  <c r="W428" i="543" s="1"/>
  <c r="N371" i="543"/>
  <c r="K371" i="543"/>
  <c r="K371" i="543" a="1"/>
  <c r="J371" i="543"/>
  <c r="J371" i="543" a="1"/>
  <c r="H371" i="543"/>
  <c r="H428" i="543" s="1"/>
  <c r="AA370" i="543"/>
  <c r="AA507" i="543" s="1"/>
  <c r="Z370" i="543"/>
  <c r="Z507" i="543" s="1"/>
  <c r="Y370" i="543"/>
  <c r="Y507" i="543" s="1"/>
  <c r="X370" i="543"/>
  <c r="X507" i="543" s="1"/>
  <c r="U370" i="543"/>
  <c r="U507" i="543" s="1"/>
  <c r="T370" i="543"/>
  <c r="T507" i="543" s="1"/>
  <c r="S370" i="543"/>
  <c r="S507" i="543" s="1"/>
  <c r="R370" i="543"/>
  <c r="R507" i="543" s="1"/>
  <c r="Q370" i="543"/>
  <c r="Q507" i="543" s="1"/>
  <c r="P370" i="543"/>
  <c r="P507" i="543" s="1"/>
  <c r="O370" i="543"/>
  <c r="I370" i="543"/>
  <c r="I507" i="543" s="1"/>
  <c r="B515" i="543" s="1"/>
  <c r="G370" i="543"/>
  <c r="G507" i="543" s="1"/>
  <c r="V369" i="543"/>
  <c r="W369" i="543" s="1"/>
  <c r="N369" i="543"/>
  <c r="K369" i="543" a="1"/>
  <c r="K369" i="543" s="1"/>
  <c r="M369" i="543" s="1"/>
  <c r="J369" i="543" a="1"/>
  <c r="J369" i="543" s="1"/>
  <c r="H369" i="543"/>
  <c r="V368" i="543"/>
  <c r="W368" i="543" s="1"/>
  <c r="N368" i="543"/>
  <c r="K368" i="543"/>
  <c r="M368" i="543" s="1"/>
  <c r="K368" i="543" a="1"/>
  <c r="J368" i="543"/>
  <c r="J368" i="543" a="1"/>
  <c r="H368" i="543"/>
  <c r="K367" i="543" a="1"/>
  <c r="K367" i="543" s="1"/>
  <c r="M367" i="543" s="1"/>
  <c r="H367" i="543"/>
  <c r="K366" i="543"/>
  <c r="M366" i="543" s="1"/>
  <c r="K366" i="543" a="1"/>
  <c r="H366" i="543"/>
  <c r="K365" i="543" a="1"/>
  <c r="K365" i="543" s="1"/>
  <c r="M365" i="543" s="1"/>
  <c r="H365" i="543"/>
  <c r="K364" i="543" a="1"/>
  <c r="K364" i="543" s="1"/>
  <c r="M364" i="543" s="1"/>
  <c r="H364" i="543"/>
  <c r="V363" i="543"/>
  <c r="W363" i="543" s="1"/>
  <c r="N363" i="543"/>
  <c r="K363" i="543" a="1"/>
  <c r="K363" i="543" s="1"/>
  <c r="M363" i="543" s="1"/>
  <c r="J363" i="543" a="1"/>
  <c r="J363" i="543" s="1"/>
  <c r="H363" i="543"/>
  <c r="V362" i="543"/>
  <c r="W362" i="543" s="1"/>
  <c r="N362" i="543"/>
  <c r="K362" i="543"/>
  <c r="M362" i="543" s="1"/>
  <c r="K362" i="543" a="1"/>
  <c r="J362" i="543"/>
  <c r="J362" i="543" a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H360" i="543"/>
  <c r="H359" i="543"/>
  <c r="W358" i="543"/>
  <c r="V358" i="543"/>
  <c r="N358" i="543"/>
  <c r="K358" i="543" a="1"/>
  <c r="K358" i="543" s="1"/>
  <c r="M358" i="543" s="1"/>
  <c r="J358" i="543" a="1"/>
  <c r="J358" i="543" s="1"/>
  <c r="H358" i="543"/>
  <c r="V357" i="543"/>
  <c r="W357" i="543" s="1"/>
  <c r="N357" i="543"/>
  <c r="K357" i="543" a="1"/>
  <c r="K357" i="543" s="1"/>
  <c r="M357" i="543" s="1"/>
  <c r="J357" i="543" a="1"/>
  <c r="J357" i="543" s="1"/>
  <c r="H357" i="543"/>
  <c r="K356" i="543" a="1"/>
  <c r="K356" i="543" s="1"/>
  <c r="M356" i="543" s="1"/>
  <c r="H356" i="543"/>
  <c r="K355" i="543" a="1"/>
  <c r="K355" i="543" s="1"/>
  <c r="M355" i="543" s="1"/>
  <c r="H355" i="543"/>
  <c r="V354" i="543"/>
  <c r="W354" i="543" s="1"/>
  <c r="N354" i="543"/>
  <c r="K354" i="543"/>
  <c r="M354" i="543" s="1"/>
  <c r="K354" i="543" a="1"/>
  <c r="J354" i="543"/>
  <c r="J354" i="543" a="1"/>
  <c r="H354" i="543"/>
  <c r="V353" i="543"/>
  <c r="W353" i="543" s="1"/>
  <c r="N353" i="543"/>
  <c r="K353" i="543" a="1"/>
  <c r="K353" i="543" s="1"/>
  <c r="M353" i="543" s="1"/>
  <c r="J353" i="543" a="1"/>
  <c r="J353" i="543" s="1"/>
  <c r="H353" i="543"/>
  <c r="W352" i="543"/>
  <c r="V352" i="543"/>
  <c r="N352" i="543"/>
  <c r="K352" i="543" a="1"/>
  <c r="K352" i="543" s="1"/>
  <c r="M352" i="543" s="1"/>
  <c r="J352" i="543" a="1"/>
  <c r="J352" i="543" s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V350" i="543"/>
  <c r="W350" i="543" s="1"/>
  <c r="N350" i="543"/>
  <c r="K350" i="543"/>
  <c r="M350" i="543" s="1"/>
  <c r="K350" i="543" a="1"/>
  <c r="J350" i="543"/>
  <c r="J350" i="543" a="1"/>
  <c r="H350" i="543"/>
  <c r="V349" i="543"/>
  <c r="V370" i="543" s="1"/>
  <c r="N349" i="543"/>
  <c r="N370" i="543" s="1"/>
  <c r="K349" i="543" a="1"/>
  <c r="K349" i="543" s="1"/>
  <c r="J349" i="543" a="1"/>
  <c r="J349" i="543" s="1"/>
  <c r="H349" i="543"/>
  <c r="H370" i="543" s="1"/>
  <c r="X343" i="543"/>
  <c r="X342" i="543"/>
  <c r="X341" i="543"/>
  <c r="G341" i="543"/>
  <c r="C341" i="543"/>
  <c r="X340" i="543"/>
  <c r="I340" i="543"/>
  <c r="E340" i="543"/>
  <c r="K340" i="543" s="1"/>
  <c r="M340" i="543" s="1"/>
  <c r="I339" i="543"/>
  <c r="E339" i="543"/>
  <c r="K339" i="543" s="1"/>
  <c r="M339" i="543" s="1"/>
  <c r="I338" i="543"/>
  <c r="E338" i="543"/>
  <c r="K338" i="543" s="1"/>
  <c r="M338" i="543" s="1"/>
  <c r="X337" i="543"/>
  <c r="I337" i="543"/>
  <c r="I341" i="543" s="1"/>
  <c r="E337" i="543"/>
  <c r="AA334" i="543"/>
  <c r="Z334" i="543"/>
  <c r="Y334" i="543"/>
  <c r="X334" i="543"/>
  <c r="U334" i="543"/>
  <c r="T334" i="543"/>
  <c r="S334" i="543"/>
  <c r="R334" i="543"/>
  <c r="Q334" i="543"/>
  <c r="P334" i="543"/>
  <c r="O334" i="543"/>
  <c r="R342" i="543" s="1"/>
  <c r="I334" i="543"/>
  <c r="G334" i="543"/>
  <c r="K333" i="543" a="1"/>
  <c r="K333" i="543" s="1"/>
  <c r="H333" i="543"/>
  <c r="K332" i="543"/>
  <c r="K332" i="543" a="1"/>
  <c r="H332" i="543"/>
  <c r="K331" i="543" a="1"/>
  <c r="K331" i="543" s="1"/>
  <c r="H331" i="543"/>
  <c r="V330" i="543"/>
  <c r="W330" i="543" s="1"/>
  <c r="N330" i="543"/>
  <c r="K330" i="543" a="1"/>
  <c r="K330" i="543" s="1"/>
  <c r="D330" i="543"/>
  <c r="H330" i="543" s="1"/>
  <c r="H329" i="543"/>
  <c r="K328" i="543" a="1"/>
  <c r="K328" i="543" s="1"/>
  <c r="H328" i="543"/>
  <c r="H327" i="543"/>
  <c r="V326" i="543"/>
  <c r="W326" i="543" s="1"/>
  <c r="N326" i="543"/>
  <c r="K326" i="543" a="1"/>
  <c r="K326" i="543" s="1"/>
  <c r="M326" i="543" s="1"/>
  <c r="J326" i="543" a="1"/>
  <c r="J326" i="543" s="1"/>
  <c r="H326" i="543"/>
  <c r="V325" i="543"/>
  <c r="W325" i="543" s="1"/>
  <c r="N325" i="543"/>
  <c r="K325" i="543" a="1"/>
  <c r="K325" i="543" s="1"/>
  <c r="M325" i="543" s="1"/>
  <c r="J325" i="543" a="1"/>
  <c r="J325" i="543" s="1"/>
  <c r="H325" i="543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V322" i="543"/>
  <c r="W322" i="543" s="1"/>
  <c r="N322" i="543"/>
  <c r="K322" i="543"/>
  <c r="M322" i="543" s="1"/>
  <c r="K322" i="543" a="1"/>
  <c r="J322" i="543"/>
  <c r="J322" i="543" a="1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V334" i="543" s="1"/>
  <c r="N320" i="543"/>
  <c r="N334" i="543" s="1"/>
  <c r="K320" i="543" a="1"/>
  <c r="K320" i="543" s="1"/>
  <c r="J320" i="543" a="1"/>
  <c r="J320" i="543" s="1"/>
  <c r="H320" i="543"/>
  <c r="H334" i="543" s="1"/>
  <c r="AA319" i="543"/>
  <c r="Z319" i="543"/>
  <c r="Y319" i="543"/>
  <c r="X319" i="543"/>
  <c r="U319" i="543"/>
  <c r="T319" i="543"/>
  <c r="S319" i="543"/>
  <c r="Q319" i="543"/>
  <c r="P319" i="543"/>
  <c r="O319" i="543"/>
  <c r="R341" i="543" s="1"/>
  <c r="I319" i="543"/>
  <c r="G319" i="543"/>
  <c r="J319" i="543" s="1" a="1"/>
  <c r="J319" i="543" s="1"/>
  <c r="V318" i="543"/>
  <c r="W318" i="543" s="1"/>
  <c r="N318" i="543"/>
  <c r="K318" i="543" a="1"/>
  <c r="K318" i="543" s="1"/>
  <c r="M318" i="543" s="1"/>
  <c r="J318" i="543" a="1"/>
  <c r="J318" i="543" s="1"/>
  <c r="H318" i="543"/>
  <c r="H316" i="543"/>
  <c r="H315" i="543"/>
  <c r="H314" i="543"/>
  <c r="V313" i="543"/>
  <c r="W313" i="543" s="1"/>
  <c r="N313" i="543"/>
  <c r="K313" i="543" a="1"/>
  <c r="K313" i="543" s="1"/>
  <c r="M313" i="543" s="1"/>
  <c r="J313" i="543" a="1"/>
  <c r="J313" i="543" s="1"/>
  <c r="H313" i="543"/>
  <c r="V312" i="543"/>
  <c r="W312" i="543" s="1"/>
  <c r="N312" i="543"/>
  <c r="K312" i="543"/>
  <c r="M312" i="543" s="1"/>
  <c r="K312" i="543" a="1"/>
  <c r="J312" i="543"/>
  <c r="J312" i="543" a="1"/>
  <c r="H312" i="543"/>
  <c r="V311" i="543"/>
  <c r="W311" i="543" s="1"/>
  <c r="N311" i="543"/>
  <c r="K311" i="543" a="1"/>
  <c r="K311" i="543" s="1"/>
  <c r="M311" i="543" s="1"/>
  <c r="J311" i="543" a="1"/>
  <c r="J311" i="543" s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V319" i="543" s="1"/>
  <c r="W319" i="543" s="1"/>
  <c r="N309" i="543"/>
  <c r="N319" i="543" s="1"/>
  <c r="K309" i="543" a="1"/>
  <c r="K309" i="543" s="1"/>
  <c r="J309" i="543" a="1"/>
  <c r="J309" i="543" s="1"/>
  <c r="H309" i="543"/>
  <c r="H319" i="543" s="1"/>
  <c r="AA308" i="543"/>
  <c r="Z308" i="543"/>
  <c r="Y308" i="543"/>
  <c r="X308" i="543"/>
  <c r="U308" i="543"/>
  <c r="T308" i="543"/>
  <c r="S308" i="543"/>
  <c r="Q308" i="543"/>
  <c r="P308" i="543"/>
  <c r="O308" i="543"/>
  <c r="I308" i="543"/>
  <c r="V307" i="543"/>
  <c r="W307" i="543" s="1"/>
  <c r="N307" i="543"/>
  <c r="K307" i="543" a="1"/>
  <c r="K307" i="543" s="1"/>
  <c r="M307" i="543" s="1"/>
  <c r="J307" i="543" a="1"/>
  <c r="J307" i="543" s="1"/>
  <c r="H307" i="543"/>
  <c r="V306" i="543"/>
  <c r="W306" i="543" s="1"/>
  <c r="N306" i="543"/>
  <c r="G306" i="543"/>
  <c r="K306" i="543" s="1" a="1"/>
  <c r="K306" i="543" s="1"/>
  <c r="M306" i="543" s="1"/>
  <c r="V305" i="543"/>
  <c r="W305" i="543" s="1"/>
  <c r="N305" i="543"/>
  <c r="K305" i="543" a="1"/>
  <c r="K305" i="543" s="1"/>
  <c r="M305" i="543" s="1"/>
  <c r="J305" i="543" a="1"/>
  <c r="J305" i="543" s="1"/>
  <c r="H305" i="543"/>
  <c r="V304" i="543"/>
  <c r="W304" i="543" s="1"/>
  <c r="N304" i="543"/>
  <c r="K304" i="543"/>
  <c r="M304" i="543" s="1"/>
  <c r="K304" i="543" a="1"/>
  <c r="J304" i="543"/>
  <c r="J304" i="543" a="1"/>
  <c r="H304" i="543"/>
  <c r="V303" i="543"/>
  <c r="W303" i="543" s="1"/>
  <c r="N303" i="543"/>
  <c r="K303" i="543" a="1"/>
  <c r="K303" i="543" s="1"/>
  <c r="M303" i="543" s="1"/>
  <c r="J303" i="543" a="1"/>
  <c r="J303" i="543" s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V301" i="543"/>
  <c r="W301" i="543" s="1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/>
  <c r="M300" i="543" s="1"/>
  <c r="K300" i="543" a="1"/>
  <c r="J300" i="543"/>
  <c r="J300" i="543" a="1"/>
  <c r="H300" i="543"/>
  <c r="V299" i="543"/>
  <c r="W299" i="543" s="1"/>
  <c r="N299" i="543"/>
  <c r="K299" i="543" a="1"/>
  <c r="K299" i="543" s="1"/>
  <c r="M299" i="543" s="1"/>
  <c r="J299" i="543" a="1"/>
  <c r="J299" i="543" s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V297" i="543"/>
  <c r="W297" i="543" s="1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/>
  <c r="M296" i="543" s="1"/>
  <c r="K296" i="543" a="1"/>
  <c r="J296" i="543"/>
  <c r="J296" i="543" a="1"/>
  <c r="H296" i="543"/>
  <c r="V295" i="543"/>
  <c r="W295" i="543" s="1"/>
  <c r="N295" i="543"/>
  <c r="K295" i="543" a="1"/>
  <c r="K295" i="543" s="1"/>
  <c r="M295" i="543" s="1"/>
  <c r="J295" i="543" a="1"/>
  <c r="J295" i="543" s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V293" i="543"/>
  <c r="N293" i="543"/>
  <c r="K293" i="543" a="1"/>
  <c r="K293" i="543" s="1"/>
  <c r="J293" i="543" a="1"/>
  <c r="J293" i="543" s="1"/>
  <c r="H293" i="543"/>
  <c r="AA292" i="543"/>
  <c r="Z292" i="543"/>
  <c r="Y292" i="543"/>
  <c r="X292" i="543"/>
  <c r="U292" i="543"/>
  <c r="T292" i="543"/>
  <c r="S292" i="543"/>
  <c r="R292" i="543"/>
  <c r="Q292" i="543"/>
  <c r="P292" i="543"/>
  <c r="O292" i="543"/>
  <c r="R339" i="543" s="1"/>
  <c r="I292" i="543"/>
  <c r="G292" i="543"/>
  <c r="V291" i="543"/>
  <c r="W291" i="543" s="1"/>
  <c r="N291" i="543"/>
  <c r="K291" i="543" a="1"/>
  <c r="K291" i="543" s="1"/>
  <c r="M291" i="543" s="1"/>
  <c r="J291" i="543" a="1"/>
  <c r="J291" i="543" s="1"/>
  <c r="H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H288" i="543"/>
  <c r="H287" i="543"/>
  <c r="H286" i="543"/>
  <c r="G286" i="543"/>
  <c r="V285" i="543"/>
  <c r="W285" i="543" s="1"/>
  <c r="N285" i="543"/>
  <c r="K285" i="543"/>
  <c r="M285" i="543" s="1"/>
  <c r="K285" i="543" a="1"/>
  <c r="J285" i="543"/>
  <c r="J285" i="543" a="1"/>
  <c r="H285" i="543"/>
  <c r="V284" i="543"/>
  <c r="W284" i="543" s="1"/>
  <c r="N284" i="543"/>
  <c r="K284" i="543" a="1"/>
  <c r="K284" i="543" s="1"/>
  <c r="M284" i="543" s="1"/>
  <c r="J284" i="543" a="1"/>
  <c r="J284" i="543" s="1"/>
  <c r="H284" i="543"/>
  <c r="N283" i="543"/>
  <c r="K283" i="543" a="1"/>
  <c r="K283" i="543" s="1"/>
  <c r="M283" i="543" s="1"/>
  <c r="H283" i="543"/>
  <c r="N282" i="543"/>
  <c r="K282" i="543" a="1"/>
  <c r="K282" i="543" s="1"/>
  <c r="M282" i="543" s="1"/>
  <c r="H282" i="543"/>
  <c r="N281" i="543"/>
  <c r="K281" i="543"/>
  <c r="M281" i="543" s="1"/>
  <c r="K281" i="543" a="1"/>
  <c r="H281" i="543"/>
  <c r="N280" i="543"/>
  <c r="K280" i="543" a="1"/>
  <c r="K280" i="543" s="1"/>
  <c r="M280" i="543" s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V277" i="543"/>
  <c r="W277" i="543" s="1"/>
  <c r="N277" i="543"/>
  <c r="K277" i="543"/>
  <c r="M277" i="543" s="1"/>
  <c r="K277" i="543" a="1"/>
  <c r="J277" i="543"/>
  <c r="J277" i="543" a="1"/>
  <c r="H277" i="543"/>
  <c r="V276" i="543"/>
  <c r="W276" i="543" s="1"/>
  <c r="N276" i="543"/>
  <c r="K276" i="543" a="1"/>
  <c r="K276" i="543" s="1"/>
  <c r="M276" i="543" s="1"/>
  <c r="J276" i="543" a="1"/>
  <c r="J276" i="543" s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/>
  <c r="M273" i="543" s="1"/>
  <c r="K273" i="543" a="1"/>
  <c r="J273" i="543"/>
  <c r="J273" i="543" a="1"/>
  <c r="H273" i="543"/>
  <c r="V272" i="543"/>
  <c r="W272" i="543" s="1"/>
  <c r="N272" i="543"/>
  <c r="K272" i="543" a="1"/>
  <c r="K272" i="543" s="1"/>
  <c r="M272" i="543" s="1"/>
  <c r="J272" i="543" a="1"/>
  <c r="J272" i="543" s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V270" i="543"/>
  <c r="W270" i="543" s="1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/>
  <c r="M269" i="543" s="1"/>
  <c r="K269" i="543" a="1"/>
  <c r="J269" i="543"/>
  <c r="J269" i="543" a="1"/>
  <c r="H269" i="543"/>
  <c r="V268" i="543"/>
  <c r="W268" i="543" s="1"/>
  <c r="N268" i="543"/>
  <c r="K268" i="543" a="1"/>
  <c r="K268" i="543" s="1"/>
  <c r="M268" i="543" s="1"/>
  <c r="J268" i="543" a="1"/>
  <c r="J268" i="543" s="1"/>
  <c r="H268" i="543"/>
  <c r="W267" i="543"/>
  <c r="V267" i="543"/>
  <c r="N267" i="543"/>
  <c r="K267" i="543" a="1"/>
  <c r="K267" i="543" s="1"/>
  <c r="M267" i="543" s="1"/>
  <c r="J267" i="543" a="1"/>
  <c r="J267" i="543" s="1"/>
  <c r="H267" i="543"/>
  <c r="V266" i="543"/>
  <c r="W266" i="543" s="1"/>
  <c r="N266" i="543"/>
  <c r="K266" i="543" a="1"/>
  <c r="K266" i="543" s="1"/>
  <c r="M266" i="543" s="1"/>
  <c r="J266" i="543" a="1"/>
  <c r="J266" i="543" s="1"/>
  <c r="H266" i="543"/>
  <c r="N265" i="543"/>
  <c r="K265" i="543"/>
  <c r="M265" i="543" s="1"/>
  <c r="K265" i="543" a="1"/>
  <c r="H265" i="543"/>
  <c r="V264" i="543"/>
  <c r="W264" i="543" s="1"/>
  <c r="N264" i="543"/>
  <c r="K264" i="543" a="1"/>
  <c r="K264" i="543" s="1"/>
  <c r="M264" i="543" s="1"/>
  <c r="J264" i="543" a="1"/>
  <c r="J264" i="543" s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V262" i="543"/>
  <c r="W262" i="543" s="1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/>
  <c r="M261" i="543" s="1"/>
  <c r="K261" i="543" a="1"/>
  <c r="J261" i="543" a="1"/>
  <c r="J261" i="543" s="1"/>
  <c r="H261" i="543"/>
  <c r="V260" i="543"/>
  <c r="W260" i="543" s="1"/>
  <c r="N260" i="543"/>
  <c r="K260" i="543" a="1"/>
  <c r="K260" i="543" s="1"/>
  <c r="M260" i="543" s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V292" i="543" s="1"/>
  <c r="W292" i="543" s="1"/>
  <c r="N258" i="543"/>
  <c r="N292" i="543" s="1"/>
  <c r="K258" i="543" a="1"/>
  <c r="K258" i="543" s="1"/>
  <c r="J258" i="543" a="1"/>
  <c r="J258" i="543" s="1"/>
  <c r="H258" i="543"/>
  <c r="H292" i="543" s="1"/>
  <c r="AA257" i="543"/>
  <c r="Z257" i="543"/>
  <c r="Y257" i="543"/>
  <c r="X257" i="543"/>
  <c r="U257" i="543"/>
  <c r="T257" i="543"/>
  <c r="S257" i="543"/>
  <c r="R257" i="543"/>
  <c r="Q257" i="543"/>
  <c r="P257" i="543"/>
  <c r="O257" i="543"/>
  <c r="R338" i="543" s="1"/>
  <c r="I257" i="543"/>
  <c r="H256" i="543"/>
  <c r="H255" i="543"/>
  <c r="H254" i="543"/>
  <c r="H253" i="543"/>
  <c r="H252" i="543"/>
  <c r="H251" i="543"/>
  <c r="K250" i="543" a="1"/>
  <c r="K250" i="543" s="1"/>
  <c r="M250" i="543" s="1"/>
  <c r="H250" i="543"/>
  <c r="K249" i="543"/>
  <c r="M249" i="543" s="1"/>
  <c r="K249" i="543" a="1"/>
  <c r="H249" i="543"/>
  <c r="K248" i="543" a="1"/>
  <c r="K248" i="543" s="1"/>
  <c r="M248" i="543" s="1"/>
  <c r="H248" i="543"/>
  <c r="K247" i="543"/>
  <c r="M247" i="543" s="1"/>
  <c r="K247" i="543" a="1"/>
  <c r="H247" i="543"/>
  <c r="V246" i="543"/>
  <c r="W246" i="543" s="1"/>
  <c r="N246" i="543"/>
  <c r="K246" i="543" a="1"/>
  <c r="K246" i="543" s="1"/>
  <c r="M246" i="543" s="1"/>
  <c r="J246" i="543" a="1"/>
  <c r="J246" i="543" s="1"/>
  <c r="H246" i="543"/>
  <c r="V245" i="543"/>
  <c r="W245" i="543" s="1"/>
  <c r="N245" i="543"/>
  <c r="K245" i="543"/>
  <c r="M245" i="543" s="1"/>
  <c r="K245" i="543" a="1"/>
  <c r="J245" i="543"/>
  <c r="J245" i="543" a="1"/>
  <c r="H245" i="543"/>
  <c r="V244" i="543"/>
  <c r="W244" i="543" s="1"/>
  <c r="N244" i="543"/>
  <c r="K244" i="543" a="1"/>
  <c r="K244" i="543" s="1"/>
  <c r="M244" i="543" s="1"/>
  <c r="J244" i="543" a="1"/>
  <c r="J244" i="543" s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M242" i="543"/>
  <c r="H242" i="543"/>
  <c r="V241" i="543"/>
  <c r="W241" i="543" s="1"/>
  <c r="N241" i="543"/>
  <c r="K241" i="543" a="1"/>
  <c r="K241" i="543" s="1"/>
  <c r="M241" i="543" s="1"/>
  <c r="J241" i="543" a="1"/>
  <c r="J241" i="543" s="1"/>
  <c r="H241" i="543"/>
  <c r="V240" i="543"/>
  <c r="W240" i="543" s="1"/>
  <c r="N240" i="543"/>
  <c r="K240" i="543"/>
  <c r="M240" i="543" s="1"/>
  <c r="K240" i="543" a="1"/>
  <c r="J240" i="543"/>
  <c r="J240" i="543" a="1"/>
  <c r="H240" i="543"/>
  <c r="H239" i="543"/>
  <c r="G239" i="543"/>
  <c r="K239" i="543" s="1" a="1"/>
  <c r="K239" i="543" s="1"/>
  <c r="M239" i="543" s="1"/>
  <c r="H238" i="543"/>
  <c r="V237" i="543"/>
  <c r="W237" i="543" s="1"/>
  <c r="N237" i="543"/>
  <c r="K237" i="543" a="1"/>
  <c r="K237" i="543" s="1"/>
  <c r="M237" i="543" s="1"/>
  <c r="J237" i="543" a="1"/>
  <c r="J237" i="543" s="1"/>
  <c r="H237" i="543"/>
  <c r="V236" i="543"/>
  <c r="W236" i="543" s="1"/>
  <c r="N236" i="543"/>
  <c r="K236" i="543"/>
  <c r="M236" i="543" s="1"/>
  <c r="K236" i="543" a="1"/>
  <c r="J236" i="543" a="1"/>
  <c r="J236" i="543" s="1"/>
  <c r="H236" i="543"/>
  <c r="V235" i="543"/>
  <c r="W235" i="543" s="1"/>
  <c r="N235" i="543"/>
  <c r="K235" i="543" a="1"/>
  <c r="K235" i="543" s="1"/>
  <c r="M235" i="543" s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/>
  <c r="M232" i="543" s="1"/>
  <c r="K232" i="543" a="1"/>
  <c r="J232" i="543"/>
  <c r="J232" i="543" a="1"/>
  <c r="H232" i="543"/>
  <c r="V231" i="543"/>
  <c r="W231" i="543" s="1"/>
  <c r="N231" i="543"/>
  <c r="K231" i="543" a="1"/>
  <c r="K231" i="543" s="1"/>
  <c r="M231" i="543" s="1"/>
  <c r="J231" i="543" a="1"/>
  <c r="J231" i="543" s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/>
  <c r="M228" i="543" s="1"/>
  <c r="K228" i="543" a="1"/>
  <c r="J228" i="543"/>
  <c r="J228" i="543" a="1"/>
  <c r="H228" i="543"/>
  <c r="N227" i="543"/>
  <c r="K227" i="543" a="1"/>
  <c r="K227" i="543" s="1"/>
  <c r="M227" i="543" s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V219" i="543"/>
  <c r="W219" i="543" s="1"/>
  <c r="N219" i="543"/>
  <c r="H219" i="543"/>
  <c r="V218" i="543"/>
  <c r="W218" i="543" s="1"/>
  <c r="N218" i="543"/>
  <c r="K218" i="543" a="1"/>
  <c r="K218" i="543" s="1"/>
  <c r="M218" i="543" s="1"/>
  <c r="J218" i="543" a="1"/>
  <c r="J218" i="543" s="1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/>
  <c r="M215" i="543" s="1"/>
  <c r="K215" i="543" a="1"/>
  <c r="J215" i="543"/>
  <c r="J215" i="543" a="1"/>
  <c r="H215" i="543"/>
  <c r="V214" i="543"/>
  <c r="W214" i="543" s="1"/>
  <c r="N214" i="543"/>
  <c r="K214" i="543" a="1"/>
  <c r="K214" i="543" s="1"/>
  <c r="M214" i="543" s="1"/>
  <c r="J214" i="543" a="1"/>
  <c r="J214" i="543" s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/>
  <c r="M211" i="543" s="1"/>
  <c r="K211" i="543" a="1"/>
  <c r="J211" i="543"/>
  <c r="J211" i="543" a="1"/>
  <c r="H211" i="543"/>
  <c r="V210" i="543"/>
  <c r="W210" i="543" s="1"/>
  <c r="N210" i="543"/>
  <c r="K210" i="543" a="1"/>
  <c r="K210" i="543" s="1"/>
  <c r="M210" i="543" s="1"/>
  <c r="J210" i="543" a="1"/>
  <c r="J210" i="543" s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G208" i="543"/>
  <c r="G257" i="543" s="1"/>
  <c r="J257" i="543" s="1" a="1"/>
  <c r="J257" i="543" s="1"/>
  <c r="H207" i="543"/>
  <c r="H206" i="543"/>
  <c r="H205" i="543"/>
  <c r="V204" i="543"/>
  <c r="W204" i="543" s="1"/>
  <c r="N204" i="543"/>
  <c r="K204" i="543" a="1"/>
  <c r="K204" i="543" s="1"/>
  <c r="M204" i="543" s="1"/>
  <c r="J204" i="543" a="1"/>
  <c r="J204" i="543" s="1"/>
  <c r="H204" i="543"/>
  <c r="V203" i="543"/>
  <c r="W203" i="543" s="1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/>
  <c r="M202" i="543" s="1"/>
  <c r="K202" i="543" a="1"/>
  <c r="J202" i="543"/>
  <c r="J202" i="543" a="1"/>
  <c r="H202" i="543"/>
  <c r="H201" i="543"/>
  <c r="W200" i="543"/>
  <c r="V200" i="543"/>
  <c r="N200" i="543"/>
  <c r="N257" i="543" s="1"/>
  <c r="K200" i="543" a="1"/>
  <c r="K200" i="543" s="1"/>
  <c r="J200" i="543" a="1"/>
  <c r="J200" i="543" s="1"/>
  <c r="H200" i="543"/>
  <c r="AA199" i="543"/>
  <c r="AA335" i="543" s="1"/>
  <c r="Z199" i="543"/>
  <c r="Z335" i="543" s="1"/>
  <c r="Y199" i="543"/>
  <c r="Y335" i="543" s="1"/>
  <c r="X199" i="543"/>
  <c r="X335" i="543" s="1"/>
  <c r="U199" i="543"/>
  <c r="U335" i="543" s="1"/>
  <c r="T199" i="543"/>
  <c r="T335" i="543" s="1"/>
  <c r="S199" i="543"/>
  <c r="S335" i="543" s="1"/>
  <c r="R199" i="543"/>
  <c r="R335" i="543" s="1"/>
  <c r="Q199" i="543"/>
  <c r="Q335" i="543" s="1"/>
  <c r="P199" i="543"/>
  <c r="O199" i="543"/>
  <c r="I199" i="543"/>
  <c r="I335" i="543" s="1"/>
  <c r="B343" i="543" s="1"/>
  <c r="V198" i="543"/>
  <c r="N198" i="543"/>
  <c r="H198" i="543"/>
  <c r="K198" i="543" a="1"/>
  <c r="K198" i="543" s="1"/>
  <c r="M198" i="543" s="1"/>
  <c r="V197" i="543"/>
  <c r="W197" i="543" s="1"/>
  <c r="N197" i="543"/>
  <c r="K197" i="543" a="1"/>
  <c r="K197" i="543" s="1"/>
  <c r="M197" i="543" s="1"/>
  <c r="J197" i="543" a="1"/>
  <c r="J197" i="543" s="1"/>
  <c r="H197" i="543"/>
  <c r="K196" i="543" a="1"/>
  <c r="K196" i="543" s="1"/>
  <c r="M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V192" i="543"/>
  <c r="W192" i="543" s="1"/>
  <c r="N192" i="543"/>
  <c r="K192" i="543" a="1"/>
  <c r="K192" i="543" s="1"/>
  <c r="M192" i="543" s="1"/>
  <c r="J192" i="543" a="1"/>
  <c r="J192" i="543" s="1"/>
  <c r="H192" i="543"/>
  <c r="V191" i="543"/>
  <c r="W191" i="543" s="1"/>
  <c r="N191" i="543"/>
  <c r="K191" i="543" a="1"/>
  <c r="K191" i="543" s="1"/>
  <c r="M191" i="543" s="1"/>
  <c r="J191" i="543" a="1"/>
  <c r="J191" i="543" s="1"/>
  <c r="H191" i="543"/>
  <c r="V190" i="543"/>
  <c r="N190" i="543"/>
  <c r="H190" i="543"/>
  <c r="G190" i="543"/>
  <c r="G199" i="543" s="1"/>
  <c r="N189" i="543"/>
  <c r="K189" i="543" a="1"/>
  <c r="K189" i="543" s="1"/>
  <c r="M189" i="543" s="1"/>
  <c r="J189" i="543" a="1"/>
  <c r="J189" i="543" s="1"/>
  <c r="H189" i="543"/>
  <c r="N188" i="543"/>
  <c r="K188" i="543" a="1"/>
  <c r="K188" i="543" s="1"/>
  <c r="M188" i="543" s="1"/>
  <c r="J188" i="543" a="1"/>
  <c r="J188" i="543" s="1"/>
  <c r="H188" i="543"/>
  <c r="V187" i="543"/>
  <c r="W187" i="543" s="1"/>
  <c r="N187" i="543"/>
  <c r="K187" i="543"/>
  <c r="M187" i="543" s="1"/>
  <c r="K187" i="543" a="1"/>
  <c r="J187" i="543" a="1"/>
  <c r="J187" i="543" s="1"/>
  <c r="H187" i="543"/>
  <c r="V186" i="543"/>
  <c r="W186" i="543" s="1"/>
  <c r="N186" i="543"/>
  <c r="K186" i="543" a="1"/>
  <c r="K186" i="543" s="1"/>
  <c r="M186" i="543" s="1"/>
  <c r="J186" i="543" a="1"/>
  <c r="J186" i="543" s="1"/>
  <c r="H186" i="543"/>
  <c r="N185" i="543"/>
  <c r="K185" i="543"/>
  <c r="M185" i="543" s="1"/>
  <c r="K185" i="543" a="1"/>
  <c r="H185" i="543"/>
  <c r="N184" i="543"/>
  <c r="K184" i="543" a="1"/>
  <c r="K184" i="543" s="1"/>
  <c r="M184" i="543" s="1"/>
  <c r="H184" i="543"/>
  <c r="V183" i="543"/>
  <c r="W183" i="543" s="1"/>
  <c r="N183" i="543"/>
  <c r="K183" i="543" a="1"/>
  <c r="K183" i="543" s="1"/>
  <c r="M183" i="543" s="1"/>
  <c r="J183" i="543" a="1"/>
  <c r="J183" i="543" s="1"/>
  <c r="H183" i="543"/>
  <c r="V182" i="543"/>
  <c r="W182" i="543" s="1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/>
  <c r="M181" i="543" s="1"/>
  <c r="K181" i="543" a="1"/>
  <c r="J181" i="543"/>
  <c r="J181" i="543" a="1"/>
  <c r="H181" i="543"/>
  <c r="V180" i="543"/>
  <c r="W180" i="543" s="1"/>
  <c r="N180" i="543"/>
  <c r="K180" i="543" a="1"/>
  <c r="K180" i="543" s="1"/>
  <c r="M180" i="543" s="1"/>
  <c r="J180" i="543" a="1"/>
  <c r="J180" i="543" s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V178" i="543"/>
  <c r="V199" i="543" s="1"/>
  <c r="N178" i="543"/>
  <c r="K178" i="543" a="1"/>
  <c r="K178" i="543" s="1"/>
  <c r="J178" i="543" a="1"/>
  <c r="J178" i="543" s="1"/>
  <c r="H178" i="543"/>
  <c r="H199" i="543" s="1"/>
  <c r="X171" i="543"/>
  <c r="Q529" i="543" s="1"/>
  <c r="X170" i="543"/>
  <c r="Q528" i="543" s="1"/>
  <c r="G170" i="543"/>
  <c r="C170" i="543"/>
  <c r="X169" i="543"/>
  <c r="Q527" i="543" s="1"/>
  <c r="I169" i="543"/>
  <c r="E169" i="543"/>
  <c r="K169" i="543" s="1"/>
  <c r="M169" i="543" s="1"/>
  <c r="I168" i="543"/>
  <c r="E168" i="543"/>
  <c r="K168" i="543" s="1"/>
  <c r="M168" i="543" s="1"/>
  <c r="I167" i="543"/>
  <c r="E167" i="543"/>
  <c r="K167" i="543" s="1"/>
  <c r="M167" i="543" s="1"/>
  <c r="X166" i="543"/>
  <c r="Q524" i="543" s="1"/>
  <c r="I166" i="543"/>
  <c r="I170" i="543" s="1"/>
  <c r="E166" i="543"/>
  <c r="K166" i="543" s="1"/>
  <c r="AA163" i="543"/>
  <c r="Z163" i="543"/>
  <c r="Y163" i="543"/>
  <c r="X163" i="543"/>
  <c r="U163" i="543"/>
  <c r="T163" i="543"/>
  <c r="S163" i="543"/>
  <c r="R163" i="543"/>
  <c r="Q163" i="543"/>
  <c r="P163" i="543"/>
  <c r="O163" i="543"/>
  <c r="R171" i="543" s="1"/>
  <c r="I163" i="543"/>
  <c r="G163" i="543"/>
  <c r="C529" i="543" s="1"/>
  <c r="H162" i="543"/>
  <c r="H161" i="543"/>
  <c r="H160" i="543"/>
  <c r="V159" i="543"/>
  <c r="W159" i="543" s="1"/>
  <c r="N159" i="543"/>
  <c r="K159" i="543"/>
  <c r="K159" i="543" a="1"/>
  <c r="J159" i="543" a="1"/>
  <c r="J159" i="543" s="1"/>
  <c r="H159" i="543"/>
  <c r="D159" i="543"/>
  <c r="V158" i="543"/>
  <c r="W158" i="543" s="1"/>
  <c r="N158" i="543"/>
  <c r="K158" i="543" a="1"/>
  <c r="K158" i="543" s="1"/>
  <c r="M158" i="543" s="1"/>
  <c r="J158" i="543" a="1"/>
  <c r="J158" i="543" s="1"/>
  <c r="H158" i="543"/>
  <c r="H157" i="543"/>
  <c r="H156" i="543"/>
  <c r="V155" i="543"/>
  <c r="W155" i="543" s="1"/>
  <c r="N155" i="543"/>
  <c r="K155" i="543" a="1"/>
  <c r="K155" i="543" s="1"/>
  <c r="M155" i="543" s="1"/>
  <c r="J155" i="543" a="1"/>
  <c r="J155" i="543" s="1"/>
  <c r="H155" i="543"/>
  <c r="V154" i="543"/>
  <c r="W154" i="543" s="1"/>
  <c r="N154" i="543"/>
  <c r="K154" i="543"/>
  <c r="M154" i="543" s="1"/>
  <c r="K154" i="543" a="1"/>
  <c r="J154" i="543"/>
  <c r="J154" i="543" a="1"/>
  <c r="H154" i="543"/>
  <c r="H153" i="543"/>
  <c r="V152" i="543"/>
  <c r="W152" i="543" s="1"/>
  <c r="N152" i="543"/>
  <c r="K152" i="543" a="1"/>
  <c r="K152" i="543" s="1"/>
  <c r="M152" i="543" s="1"/>
  <c r="J152" i="543" a="1"/>
  <c r="J152" i="543" s="1"/>
  <c r="H152" i="543"/>
  <c r="V151" i="543"/>
  <c r="W151" i="543" s="1"/>
  <c r="N151" i="543"/>
  <c r="K151" i="543"/>
  <c r="M151" i="543" s="1"/>
  <c r="K151" i="543" a="1"/>
  <c r="J151" i="543"/>
  <c r="J151" i="543" a="1"/>
  <c r="H151" i="543"/>
  <c r="V150" i="543"/>
  <c r="W150" i="543" s="1"/>
  <c r="N150" i="543"/>
  <c r="K150" i="543" a="1"/>
  <c r="K150" i="543" s="1"/>
  <c r="M150" i="543" s="1"/>
  <c r="J150" i="543" a="1"/>
  <c r="J150" i="543" s="1"/>
  <c r="H150" i="543"/>
  <c r="V149" i="543"/>
  <c r="V163" i="543" s="1"/>
  <c r="W163" i="543" s="1"/>
  <c r="N149" i="543"/>
  <c r="K149" i="543"/>
  <c r="K149" i="543" a="1"/>
  <c r="J149" i="543"/>
  <c r="J149" i="543" a="1"/>
  <c r="H149" i="543"/>
  <c r="AA148" i="543"/>
  <c r="Z148" i="543"/>
  <c r="Y148" i="543"/>
  <c r="X148" i="543"/>
  <c r="U148" i="543"/>
  <c r="T148" i="543"/>
  <c r="S148" i="543"/>
  <c r="Q148" i="543"/>
  <c r="P148" i="543"/>
  <c r="O148" i="543"/>
  <c r="R170" i="543" s="1"/>
  <c r="I148" i="543"/>
  <c r="G148" i="543"/>
  <c r="C528" i="543" s="1"/>
  <c r="V147" i="543"/>
  <c r="W147" i="543" s="1"/>
  <c r="N147" i="543"/>
  <c r="K147" i="543" a="1"/>
  <c r="K147" i="543" s="1"/>
  <c r="M147" i="543" s="1"/>
  <c r="J147" i="543" a="1"/>
  <c r="J147" i="543" s="1"/>
  <c r="H147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K138" i="543" a="1"/>
  <c r="K138" i="543" s="1"/>
  <c r="J138" i="543" a="1"/>
  <c r="J138" i="543" s="1"/>
  <c r="H138" i="543"/>
  <c r="AA137" i="543"/>
  <c r="Z137" i="543"/>
  <c r="Y137" i="543"/>
  <c r="X137" i="543"/>
  <c r="U137" i="543"/>
  <c r="T137" i="543"/>
  <c r="S137" i="543"/>
  <c r="Q137" i="543"/>
  <c r="P137" i="543"/>
  <c r="O137" i="543"/>
  <c r="R169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V132" i="543"/>
  <c r="W132" i="543" s="1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V124" i="543"/>
  <c r="W124" i="543" s="1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N122" i="543"/>
  <c r="K122" i="543"/>
  <c r="M122" i="543" s="1"/>
  <c r="K122" i="543" a="1"/>
  <c r="J122" i="543"/>
  <c r="J122" i="543" a="1"/>
  <c r="H122" i="543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6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V103" i="543"/>
  <c r="W103" i="543" s="1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V99" i="543"/>
  <c r="W99" i="543" s="1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V95" i="543"/>
  <c r="W95" i="543" s="1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V92" i="543"/>
  <c r="W92" i="543" s="1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7" i="543" s="1"/>
  <c r="I86" i="543"/>
  <c r="G86" i="543"/>
  <c r="C525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V75" i="543"/>
  <c r="W75" i="543" s="1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V73" i="543"/>
  <c r="W73" i="543" s="1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V69" i="543"/>
  <c r="W69" i="543" s="1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V65" i="543"/>
  <c r="W65" i="543" s="1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V61" i="543"/>
  <c r="W61" i="543" s="1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V57" i="543"/>
  <c r="W57" i="543" s="1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V45" i="543"/>
  <c r="W45" i="543" s="1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V41" i="543"/>
  <c r="W41" i="543" s="1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V37" i="543"/>
  <c r="W37" i="543" s="1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V31" i="543"/>
  <c r="W31" i="543" s="1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4" i="543" s="1"/>
  <c r="Z28" i="543"/>
  <c r="Z164" i="543" s="1"/>
  <c r="Y28" i="543"/>
  <c r="Y164" i="543" s="1"/>
  <c r="X28" i="543"/>
  <c r="X164" i="543" s="1"/>
  <c r="U28" i="543"/>
  <c r="U164" i="543" s="1"/>
  <c r="T28" i="543"/>
  <c r="T164" i="543" s="1"/>
  <c r="S28" i="543"/>
  <c r="S164" i="543" s="1"/>
  <c r="R28" i="543"/>
  <c r="R164" i="543" s="1"/>
  <c r="Q28" i="543"/>
  <c r="Q164" i="543" s="1"/>
  <c r="P28" i="543"/>
  <c r="X167" i="543" s="1"/>
  <c r="O28" i="543"/>
  <c r="R166" i="543" s="1"/>
  <c r="I28" i="543"/>
  <c r="I164" i="543" s="1"/>
  <c r="B172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V26" i="543"/>
  <c r="W26" i="543" s="1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V19" i="543"/>
  <c r="W19" i="543" s="1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V9" i="543"/>
  <c r="W9" i="543" s="1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V463" i="543" l="1"/>
  <c r="W463" i="543" s="1"/>
  <c r="V137" i="543"/>
  <c r="W137" i="543" s="1"/>
  <c r="N121" i="543"/>
  <c r="H137" i="543"/>
  <c r="H148" i="543"/>
  <c r="N163" i="543"/>
  <c r="V308" i="543"/>
  <c r="N148" i="543"/>
  <c r="H163" i="543"/>
  <c r="S530" i="544"/>
  <c r="K520" i="544"/>
  <c r="O520" i="544" s="1"/>
  <c r="K519" i="544"/>
  <c r="J292" i="543" a="1"/>
  <c r="J292" i="543" s="1"/>
  <c r="J534" i="543"/>
  <c r="Q534" i="543" s="1"/>
  <c r="D534" i="542"/>
  <c r="H28" i="543"/>
  <c r="V28" i="543"/>
  <c r="H86" i="543"/>
  <c r="V86" i="543"/>
  <c r="W86" i="543" s="1"/>
  <c r="H121" i="543"/>
  <c r="V121" i="543"/>
  <c r="W121" i="543" s="1"/>
  <c r="R168" i="543"/>
  <c r="N137" i="543"/>
  <c r="N164" i="543" s="1"/>
  <c r="B173" i="543" s="1"/>
  <c r="E173" i="543" s="1"/>
  <c r="W122" i="543"/>
  <c r="W149" i="543"/>
  <c r="J163" i="543" a="1"/>
  <c r="J163" i="543" s="1"/>
  <c r="M137" i="543"/>
  <c r="K163" i="543"/>
  <c r="N428" i="543"/>
  <c r="W371" i="543"/>
  <c r="J428" i="543" a="1"/>
  <c r="J428" i="543" s="1"/>
  <c r="R510" i="543"/>
  <c r="H479" i="543"/>
  <c r="K479" i="543"/>
  <c r="W480" i="543"/>
  <c r="K428" i="543"/>
  <c r="M490" i="543"/>
  <c r="W320" i="543"/>
  <c r="W334" i="543" s="1"/>
  <c r="N308" i="543"/>
  <c r="N199" i="543"/>
  <c r="K28" i="543"/>
  <c r="M7" i="543"/>
  <c r="M28" i="543" s="1"/>
  <c r="W28" i="543"/>
  <c r="K524" i="543"/>
  <c r="R173" i="543"/>
  <c r="K525" i="543"/>
  <c r="K527" i="543"/>
  <c r="K148" i="543"/>
  <c r="M138" i="543"/>
  <c r="M148" i="543" s="1"/>
  <c r="K528" i="543"/>
  <c r="T170" i="543"/>
  <c r="K529" i="543"/>
  <c r="T171" i="543"/>
  <c r="J199" i="543" a="1"/>
  <c r="J199" i="543" s="1"/>
  <c r="W7" i="543"/>
  <c r="C520" i="543"/>
  <c r="Q525" i="543"/>
  <c r="M86" i="543"/>
  <c r="M87" i="543"/>
  <c r="M121" i="543" s="1"/>
  <c r="K121" i="543"/>
  <c r="K526" i="543"/>
  <c r="T168" i="543"/>
  <c r="K170" i="543"/>
  <c r="M166" i="543"/>
  <c r="M178" i="543"/>
  <c r="J86" i="543" a="1"/>
  <c r="J86" i="543" s="1"/>
  <c r="K86" i="543"/>
  <c r="W87" i="543"/>
  <c r="J121" i="543" a="1"/>
  <c r="J121" i="543" s="1"/>
  <c r="K137" i="543"/>
  <c r="V148" i="543"/>
  <c r="W148" i="543" s="1"/>
  <c r="O164" i="543"/>
  <c r="E170" i="543"/>
  <c r="W178" i="543"/>
  <c r="J190" i="543" a="1"/>
  <c r="J190" i="543" s="1"/>
  <c r="K190" i="543" a="1"/>
  <c r="K190" i="543" s="1"/>
  <c r="M190" i="543" s="1"/>
  <c r="W198" i="543"/>
  <c r="X338" i="543"/>
  <c r="P335" i="543"/>
  <c r="X339" i="543" s="1"/>
  <c r="J208" i="543" a="1"/>
  <c r="J208" i="543" s="1"/>
  <c r="K208" i="543" a="1"/>
  <c r="K208" i="543" s="1"/>
  <c r="M208" i="543" s="1"/>
  <c r="J219" i="543" a="1"/>
  <c r="J219" i="543" s="1"/>
  <c r="K219" i="543" a="1"/>
  <c r="K219" i="543" s="1"/>
  <c r="M219" i="543" s="1"/>
  <c r="M258" i="543"/>
  <c r="M292" i="543" s="1"/>
  <c r="K292" i="543"/>
  <c r="M309" i="543"/>
  <c r="M319" i="543" s="1"/>
  <c r="K319" i="543"/>
  <c r="C524" i="543"/>
  <c r="J148" i="543" a="1"/>
  <c r="J148" i="543" s="1"/>
  <c r="M149" i="543"/>
  <c r="M163" i="543" s="1"/>
  <c r="G164" i="543"/>
  <c r="P164" i="543"/>
  <c r="X168" i="543" s="1"/>
  <c r="X173" i="543" s="1"/>
  <c r="W190" i="543"/>
  <c r="J198" i="543" a="1"/>
  <c r="J198" i="543" s="1"/>
  <c r="O335" i="543"/>
  <c r="R337" i="543"/>
  <c r="M200" i="543"/>
  <c r="V257" i="543"/>
  <c r="W257" i="543" s="1"/>
  <c r="H208" i="543"/>
  <c r="H257" i="543" s="1"/>
  <c r="K308" i="543"/>
  <c r="M293" i="543"/>
  <c r="M308" i="543" s="1"/>
  <c r="K334" i="543"/>
  <c r="W258" i="543"/>
  <c r="W293" i="543"/>
  <c r="H306" i="543"/>
  <c r="H308" i="543" s="1"/>
  <c r="G308" i="543"/>
  <c r="J308" i="543" s="1" a="1"/>
  <c r="J308" i="543" s="1"/>
  <c r="R340" i="543"/>
  <c r="W309" i="543"/>
  <c r="M320" i="543"/>
  <c r="M334" i="543" s="1"/>
  <c r="E341" i="543"/>
  <c r="K337" i="543"/>
  <c r="M349" i="543"/>
  <c r="M370" i="543" s="1"/>
  <c r="K370" i="543"/>
  <c r="J306" i="543" a="1"/>
  <c r="J306" i="543" s="1"/>
  <c r="K463" i="543"/>
  <c r="M429" i="543"/>
  <c r="M463" i="543" s="1"/>
  <c r="W349" i="543"/>
  <c r="W370" i="543" s="1"/>
  <c r="J370" i="543" a="1"/>
  <c r="J370" i="543" s="1"/>
  <c r="M479" i="543"/>
  <c r="W464" i="543"/>
  <c r="V479" i="543"/>
  <c r="W479" i="543" s="1"/>
  <c r="B514" i="543"/>
  <c r="J507" i="543" a="1"/>
  <c r="J507" i="543" s="1"/>
  <c r="M514" i="543" s="1"/>
  <c r="X509" i="543"/>
  <c r="O507" i="543"/>
  <c r="X510" i="543" s="1"/>
  <c r="R509" i="543"/>
  <c r="M371" i="543"/>
  <c r="M428" i="543" s="1"/>
  <c r="H463" i="543"/>
  <c r="H507" i="543" s="1"/>
  <c r="E514" i="543" s="1"/>
  <c r="N463" i="543"/>
  <c r="N507" i="543" s="1"/>
  <c r="B516" i="543" s="1"/>
  <c r="W429" i="543"/>
  <c r="J463" i="543" a="1"/>
  <c r="J463" i="543" s="1"/>
  <c r="N479" i="543"/>
  <c r="K506" i="543"/>
  <c r="M491" i="543"/>
  <c r="M506" i="543" s="1"/>
  <c r="K490" i="543"/>
  <c r="R534" i="543"/>
  <c r="S534" i="543" a="1"/>
  <c r="S534" i="543" s="1"/>
  <c r="R513" i="543"/>
  <c r="W491" i="543"/>
  <c r="W506" i="543" s="1"/>
  <c r="K509" i="543"/>
  <c r="J536" i="543"/>
  <c r="Q533" i="543"/>
  <c r="R535" i="543"/>
  <c r="S535" i="543" a="1"/>
  <c r="S535" i="543" s="1"/>
  <c r="T533" i="543" a="1"/>
  <c r="T533" i="543" s="1"/>
  <c r="T534" i="543" a="1"/>
  <c r="T534" i="543" s="1"/>
  <c r="T535" i="543" a="1"/>
  <c r="T535" i="543" s="1"/>
  <c r="C536" i="543"/>
  <c r="T536" i="543" s="1" a="1"/>
  <c r="T536" i="543" s="1"/>
  <c r="N335" i="543" l="1"/>
  <c r="B344" i="543" s="1"/>
  <c r="E344" i="543" s="1"/>
  <c r="X344" i="543"/>
  <c r="Z342" i="543" s="1"/>
  <c r="H164" i="543"/>
  <c r="E171" i="543" s="1"/>
  <c r="M257" i="543"/>
  <c r="E516" i="543"/>
  <c r="C521" i="543"/>
  <c r="G521" i="543" s="1"/>
  <c r="H335" i="543"/>
  <c r="E342" i="543" s="1"/>
  <c r="R533" i="543"/>
  <c r="R536" i="543" s="1"/>
  <c r="Q536" i="543"/>
  <c r="S536" i="543" s="1" a="1"/>
  <c r="S536" i="543" s="1"/>
  <c r="S533" i="543" a="1"/>
  <c r="S533" i="543" s="1"/>
  <c r="K513" i="543"/>
  <c r="M513" i="543" s="1"/>
  <c r="M509" i="543"/>
  <c r="K507" i="543"/>
  <c r="K341" i="543"/>
  <c r="M341" i="543" s="1"/>
  <c r="M337" i="543"/>
  <c r="Z166" i="543" a="1"/>
  <c r="Z166" i="543" s="1"/>
  <c r="Z172" i="543"/>
  <c r="Q526" i="543"/>
  <c r="Z168" i="543"/>
  <c r="C527" i="543"/>
  <c r="Z338" i="543"/>
  <c r="W199" i="543"/>
  <c r="Z170" i="543"/>
  <c r="Z169" i="543"/>
  <c r="V335" i="543"/>
  <c r="I344" i="543" s="1"/>
  <c r="M199" i="543"/>
  <c r="M335" i="543" s="1"/>
  <c r="G335" i="543"/>
  <c r="K530" i="543"/>
  <c r="M529" i="543" s="1"/>
  <c r="T172" i="543"/>
  <c r="W164" i="543"/>
  <c r="M164" i="543"/>
  <c r="R516" i="543"/>
  <c r="T509" i="543" s="1" a="1"/>
  <c r="T509" i="543" s="1"/>
  <c r="X516" i="543"/>
  <c r="Z510" i="543" s="1"/>
  <c r="V507" i="543"/>
  <c r="M507" i="543"/>
  <c r="Z340" i="543"/>
  <c r="Z337" i="543" a="1"/>
  <c r="Z337" i="543" s="1"/>
  <c r="W308" i="543"/>
  <c r="R344" i="543"/>
  <c r="T337" i="543" s="1" a="1"/>
  <c r="T337" i="543" s="1"/>
  <c r="B171" i="543"/>
  <c r="J164" i="543" a="1"/>
  <c r="J164" i="543" s="1"/>
  <c r="M171" i="543" s="1"/>
  <c r="C530" i="543"/>
  <c r="E524" i="543" s="1"/>
  <c r="K257" i="543"/>
  <c r="Z339" i="543"/>
  <c r="Z171" i="543"/>
  <c r="K199" i="543"/>
  <c r="M170" i="543"/>
  <c r="Z167" i="543"/>
  <c r="T169" i="543"/>
  <c r="T167" i="543"/>
  <c r="T166" i="543" a="1"/>
  <c r="T166" i="543" s="1"/>
  <c r="M524" i="543" a="1"/>
  <c r="M524" i="543" s="1"/>
  <c r="V164" i="543"/>
  <c r="I173" i="543" s="1"/>
  <c r="K164" i="543"/>
  <c r="E172" i="543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G169" i="489"/>
  <c r="C169" i="489"/>
  <c r="G168" i="489"/>
  <c r="C168" i="489"/>
  <c r="G167" i="489"/>
  <c r="C167" i="489"/>
  <c r="G166" i="489"/>
  <c r="C166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G157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5" i="508"/>
  <c r="O535" i="508"/>
  <c r="N535" i="508"/>
  <c r="M535" i="508"/>
  <c r="L535" i="508"/>
  <c r="K535" i="508"/>
  <c r="I535" i="508"/>
  <c r="H535" i="508"/>
  <c r="G535" i="508"/>
  <c r="F535" i="508"/>
  <c r="E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G157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6" i="542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K511" i="542" s="1"/>
  <c r="M511" i="542" s="1"/>
  <c r="I510" i="542"/>
  <c r="E510" i="542"/>
  <c r="K510" i="542" s="1"/>
  <c r="M510" i="542" s="1"/>
  <c r="I509" i="542"/>
  <c r="I513" i="542" s="1"/>
  <c r="E509" i="542"/>
  <c r="K509" i="542" s="1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/>
  <c r="M492" i="542" s="1"/>
  <c r="K492" i="542" a="1"/>
  <c r="J492" i="542"/>
  <c r="J492" i="542" a="1"/>
  <c r="H492" i="542"/>
  <c r="V491" i="542"/>
  <c r="N491" i="542"/>
  <c r="N506" i="542" s="1"/>
  <c r="K491" i="542" a="1"/>
  <c r="K491" i="542" s="1"/>
  <c r="J491" i="542" a="1"/>
  <c r="J491" i="542" s="1"/>
  <c r="H491" i="542"/>
  <c r="H506" i="542" s="1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J490" i="542" s="1" a="1"/>
  <c r="J490" i="542" s="1"/>
  <c r="V489" i="542"/>
  <c r="W489" i="542" s="1"/>
  <c r="N489" i="542"/>
  <c r="K489" i="542"/>
  <c r="M489" i="542" s="1"/>
  <c r="K489" i="542" a="1"/>
  <c r="J489" i="542"/>
  <c r="J489" i="542" a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/>
  <c r="M482" i="542" s="1"/>
  <c r="K482" i="542" a="1"/>
  <c r="J482" i="542"/>
  <c r="J482" i="542" a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W480" i="542"/>
  <c r="V480" i="542"/>
  <c r="V490" i="542" s="1"/>
  <c r="W490" i="542" s="1"/>
  <c r="N480" i="542"/>
  <c r="N490" i="542" s="1"/>
  <c r="K480" i="542" a="1"/>
  <c r="K480" i="542" s="1"/>
  <c r="M480" i="542" s="1"/>
  <c r="J480" i="542" a="1"/>
  <c r="J480" i="542" s="1"/>
  <c r="H480" i="542"/>
  <c r="H490" i="542" s="1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J479" i="542" s="1" a="1"/>
  <c r="J479" i="542" s="1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/>
  <c r="M477" i="542" s="1"/>
  <c r="K477" i="542" a="1"/>
  <c r="J477" i="542"/>
  <c r="J477" i="542" a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/>
  <c r="M471" i="542" s="1"/>
  <c r="K471" i="542" a="1"/>
  <c r="J471" i="542"/>
  <c r="J471" i="542" a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W469" i="542"/>
  <c r="V469" i="542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/>
  <c r="M467" i="542" s="1"/>
  <c r="K467" i="542" a="1"/>
  <c r="J467" i="542"/>
  <c r="J467" i="542" a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R511" i="542" s="1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/>
  <c r="M458" i="542" s="1"/>
  <c r="K458" i="542" a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/>
  <c r="M455" i="542" s="1"/>
  <c r="K455" i="542" a="1"/>
  <c r="J455" i="542"/>
  <c r="J455" i="542" a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/>
  <c r="M451" i="542" s="1"/>
  <c r="K451" i="542" a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/>
  <c r="M447" i="542" s="1"/>
  <c r="K447" i="542" a="1"/>
  <c r="J447" i="542"/>
  <c r="J447" i="542" a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/>
  <c r="M443" i="542" s="1"/>
  <c r="K443" i="542" a="1"/>
  <c r="J443" i="542"/>
  <c r="J443" i="542" a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/>
  <c r="M439" i="542" s="1"/>
  <c r="K439" i="542" a="1"/>
  <c r="J439" i="542"/>
  <c r="J439" i="542" a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W437" i="542"/>
  <c r="V437" i="542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/>
  <c r="M435" i="542" s="1"/>
  <c r="K435" i="542" a="1"/>
  <c r="J435" i="542"/>
  <c r="J435" i="542" a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/>
  <c r="M431" i="542" s="1"/>
  <c r="K431" i="542" a="1"/>
  <c r="J431" i="542"/>
  <c r="J431" i="542" a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N463" i="542" s="1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R510" i="542" s="1"/>
  <c r="I428" i="542"/>
  <c r="G428" i="542"/>
  <c r="J428" i="542" s="1" a="1"/>
  <c r="J428" i="542" s="1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/>
  <c r="M415" i="542" s="1"/>
  <c r="K415" i="542" a="1"/>
  <c r="J415" i="542"/>
  <c r="J415" i="542" a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/>
  <c r="M399" i="542" s="1"/>
  <c r="K399" i="542" a="1"/>
  <c r="J399" i="542"/>
  <c r="J399" i="542" a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/>
  <c r="M388" i="542" s="1"/>
  <c r="K388" i="542" a="1"/>
  <c r="J388" i="542"/>
  <c r="J388" i="542" a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/>
  <c r="M384" i="542" s="1"/>
  <c r="K384" i="542" a="1"/>
  <c r="J384" i="542"/>
  <c r="J384" i="542" a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W382" i="542"/>
  <c r="V382" i="542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/>
  <c r="M380" i="542" s="1"/>
  <c r="K380" i="542" a="1"/>
  <c r="J380" i="542"/>
  <c r="J380" i="542" a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/>
  <c r="M373" i="542" s="1"/>
  <c r="K373" i="542" a="1"/>
  <c r="J373" i="542"/>
  <c r="J373" i="542" a="1"/>
  <c r="H373" i="542"/>
  <c r="K372" i="542" a="1"/>
  <c r="K372" i="542" s="1"/>
  <c r="H372" i="542"/>
  <c r="V371" i="542"/>
  <c r="V428" i="542" s="1"/>
  <c r="W428" i="542" s="1"/>
  <c r="N371" i="542"/>
  <c r="K371" i="542"/>
  <c r="K371" i="542" a="1"/>
  <c r="J371" i="542"/>
  <c r="J371" i="542" a="1"/>
  <c r="H371" i="542"/>
  <c r="H428" i="542" s="1"/>
  <c r="AA370" i="542"/>
  <c r="AA507" i="542" s="1"/>
  <c r="Z370" i="542"/>
  <c r="Z507" i="542" s="1"/>
  <c r="Y370" i="542"/>
  <c r="Y507" i="542" s="1"/>
  <c r="X370" i="542"/>
  <c r="X507" i="542" s="1"/>
  <c r="U370" i="542"/>
  <c r="U507" i="542" s="1"/>
  <c r="T370" i="542"/>
  <c r="T507" i="542" s="1"/>
  <c r="S370" i="542"/>
  <c r="S507" i="542" s="1"/>
  <c r="R370" i="542"/>
  <c r="R507" i="542" s="1"/>
  <c r="Q370" i="542"/>
  <c r="Q507" i="542" s="1"/>
  <c r="P370" i="542"/>
  <c r="P507" i="542" s="1"/>
  <c r="O370" i="542"/>
  <c r="I370" i="542"/>
  <c r="I507" i="542" s="1"/>
  <c r="B515" i="542" s="1"/>
  <c r="G370" i="542"/>
  <c r="G507" i="542" s="1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/>
  <c r="M368" i="542" s="1"/>
  <c r="K368" i="542" a="1"/>
  <c r="J368" i="542"/>
  <c r="J368" i="542" a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W363" i="542"/>
  <c r="V363" i="542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K340" i="542" s="1"/>
  <c r="M340" i="542" s="1"/>
  <c r="I339" i="542"/>
  <c r="E339" i="542"/>
  <c r="K339" i="542" s="1"/>
  <c r="M339" i="542" s="1"/>
  <c r="I338" i="542"/>
  <c r="E338" i="542"/>
  <c r="K338" i="542" s="1"/>
  <c r="M338" i="542" s="1"/>
  <c r="X337" i="542"/>
  <c r="I337" i="542"/>
  <c r="I341" i="542" s="1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R341" i="542" s="1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/>
  <c r="M312" i="542" s="1"/>
  <c r="K312" i="542" a="1"/>
  <c r="J312" i="542"/>
  <c r="J312" i="542" a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N319" i="542" s="1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/>
  <c r="M307" i="542" s="1"/>
  <c r="K307" i="542" a="1"/>
  <c r="J307" i="542"/>
  <c r="J307" i="542" a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/>
  <c r="M303" i="542" s="1"/>
  <c r="K303" i="542" a="1"/>
  <c r="J303" i="542"/>
  <c r="J303" i="542" a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/>
  <c r="M299" i="542" s="1"/>
  <c r="K299" i="542" a="1"/>
  <c r="J299" i="542"/>
  <c r="J299" i="542" a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W297" i="542"/>
  <c r="V297" i="542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/>
  <c r="M295" i="542" s="1"/>
  <c r="K295" i="542" a="1"/>
  <c r="J295" i="542"/>
  <c r="J295" i="542" a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N308" i="542" s="1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/>
  <c r="M291" i="542" s="1"/>
  <c r="K291" i="542" a="1"/>
  <c r="J291" i="542"/>
  <c r="J291" i="542" a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/>
  <c r="M285" i="542" s="1"/>
  <c r="K285" i="542" a="1"/>
  <c r="J285" i="542"/>
  <c r="J285" i="542" a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/>
  <c r="M281" i="542" s="1"/>
  <c r="K281" i="542" a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/>
  <c r="M277" i="542" s="1"/>
  <c r="K277" i="542" a="1"/>
  <c r="J277" i="542"/>
  <c r="J277" i="542" a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/>
  <c r="M273" i="542" s="1"/>
  <c r="K273" i="542" a="1"/>
  <c r="J273" i="542"/>
  <c r="J273" i="542" a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/>
  <c r="M269" i="542" s="1"/>
  <c r="K269" i="542" a="1"/>
  <c r="J269" i="542"/>
  <c r="J269" i="542" a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W267" i="542"/>
  <c r="V267" i="542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/>
  <c r="M265" i="542" s="1"/>
  <c r="K265" i="542" a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/>
  <c r="M261" i="542" s="1"/>
  <c r="K261" i="542" a="1"/>
  <c r="J261" i="542"/>
  <c r="J261" i="542" a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/>
  <c r="M249" i="542" s="1"/>
  <c r="K249" i="542" a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/>
  <c r="M245" i="542" s="1"/>
  <c r="K245" i="542" a="1"/>
  <c r="J245" i="542"/>
  <c r="J245" i="542" a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/>
  <c r="M240" i="542" s="1"/>
  <c r="K240" i="542" a="1"/>
  <c r="J240" i="542"/>
  <c r="J240" i="542" a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/>
  <c r="M235" i="542" s="1"/>
  <c r="K235" i="542" a="1"/>
  <c r="J235" i="542"/>
  <c r="J235" i="542" a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/>
  <c r="M231" i="542" s="1"/>
  <c r="K231" i="542" a="1"/>
  <c r="J231" i="542"/>
  <c r="J231" i="542" a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/>
  <c r="M227" i="542" s="1"/>
  <c r="K227" i="542" a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/>
  <c r="M223" i="542" s="1"/>
  <c r="K223" i="542" a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V257" i="542" s="1"/>
  <c r="W257" i="542" s="1"/>
  <c r="N200" i="542"/>
  <c r="K200" i="542" a="1"/>
  <c r="K200" i="542" s="1"/>
  <c r="J200" i="542" a="1"/>
  <c r="J200" i="542" s="1"/>
  <c r="H200" i="542"/>
  <c r="AA199" i="542"/>
  <c r="AA335" i="542" s="1"/>
  <c r="Z199" i="542"/>
  <c r="Y199" i="542"/>
  <c r="Y335" i="542" s="1"/>
  <c r="X199" i="542"/>
  <c r="U199" i="542"/>
  <c r="U335" i="542" s="1"/>
  <c r="T199" i="542"/>
  <c r="S199" i="542"/>
  <c r="S335" i="542" s="1"/>
  <c r="R199" i="542"/>
  <c r="Q199" i="542"/>
  <c r="Q335" i="542" s="1"/>
  <c r="P199" i="542"/>
  <c r="O199" i="542"/>
  <c r="I199" i="542"/>
  <c r="G199" i="542"/>
  <c r="G335" i="542" s="1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/>
  <c r="M195" i="542" s="1"/>
  <c r="K195" i="542" a="1"/>
  <c r="H195" i="542"/>
  <c r="K194" i="542" a="1"/>
  <c r="K194" i="542" s="1"/>
  <c r="M194" i="542" s="1"/>
  <c r="H194" i="542"/>
  <c r="K193" i="542"/>
  <c r="M193" i="542" s="1"/>
  <c r="K193" i="542" a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W187" i="542"/>
  <c r="V187" i="542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/>
  <c r="M185" i="542" s="1"/>
  <c r="K185" i="542" a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W181" i="542"/>
  <c r="V181" i="542"/>
  <c r="N181" i="542"/>
  <c r="K181" i="542"/>
  <c r="M181" i="542" s="1"/>
  <c r="K181" i="542" a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K169" i="542" s="1"/>
  <c r="M169" i="542" s="1"/>
  <c r="I168" i="542"/>
  <c r="E168" i="542"/>
  <c r="K168" i="542" s="1"/>
  <c r="M168" i="542" s="1"/>
  <c r="I167" i="542"/>
  <c r="E167" i="542"/>
  <c r="K167" i="542" s="1"/>
  <c r="M167" i="542" s="1"/>
  <c r="X166" i="542"/>
  <c r="Q524" i="542" s="1"/>
  <c r="I166" i="542"/>
  <c r="I170" i="542" s="1"/>
  <c r="E166" i="542"/>
  <c r="E170" i="542" s="1"/>
  <c r="AA163" i="542"/>
  <c r="Z163" i="542"/>
  <c r="Y163" i="542"/>
  <c r="X163" i="542"/>
  <c r="U163" i="542"/>
  <c r="T163" i="542"/>
  <c r="S163" i="542"/>
  <c r="R163" i="542"/>
  <c r="Q163" i="542"/>
  <c r="P163" i="542"/>
  <c r="O163" i="542"/>
  <c r="R171" i="542" s="1"/>
  <c r="I163" i="542"/>
  <c r="G163" i="542"/>
  <c r="C529" i="542" s="1"/>
  <c r="H162" i="542"/>
  <c r="H161" i="542"/>
  <c r="H160" i="542"/>
  <c r="V159" i="542"/>
  <c r="W159" i="542" s="1"/>
  <c r="N159" i="542"/>
  <c r="K159" i="542"/>
  <c r="K159" i="542" a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/>
  <c r="M154" i="542" s="1"/>
  <c r="K154" i="542" a="1"/>
  <c r="J154" i="542"/>
  <c r="J154" i="542" a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/>
  <c r="M150" i="542" s="1"/>
  <c r="K150" i="542" a="1"/>
  <c r="J150" i="542"/>
  <c r="J150" i="542" a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/>
  <c r="M147" i="542" s="1"/>
  <c r="K147" i="542" a="1"/>
  <c r="J147" i="542"/>
  <c r="J147" i="542" a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M14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8" i="542" s="1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7" i="542" s="1"/>
  <c r="I86" i="542"/>
  <c r="G86" i="542"/>
  <c r="C525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4" i="542" s="1"/>
  <c r="Z28" i="542"/>
  <c r="Z164" i="542" s="1"/>
  <c r="Y28" i="542"/>
  <c r="Y164" i="542" s="1"/>
  <c r="X28" i="542"/>
  <c r="X164" i="542" s="1"/>
  <c r="U28" i="542"/>
  <c r="U164" i="542" s="1"/>
  <c r="T28" i="542"/>
  <c r="T164" i="542" s="1"/>
  <c r="S28" i="542"/>
  <c r="S164" i="542" s="1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K511" i="541" s="1"/>
  <c r="M511" i="541" s="1"/>
  <c r="I510" i="541"/>
  <c r="E510" i="541"/>
  <c r="K510" i="541" s="1"/>
  <c r="M510" i="541" s="1"/>
  <c r="I509" i="541"/>
  <c r="I513" i="541" s="1"/>
  <c r="E509" i="541"/>
  <c r="E513" i="541" s="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J506" i="541" s="1" a="1"/>
  <c r="J506" i="541" s="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/>
  <c r="M498" i="541" s="1"/>
  <c r="K498" i="541" a="1"/>
  <c r="J498" i="541"/>
  <c r="J498" i="541" a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H506" i="541" s="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J490" i="541" s="1" a="1"/>
  <c r="J490" i="541" s="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N490" i="541" s="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M472" i="541"/>
  <c r="K472" i="541" a="1"/>
  <c r="K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M464" i="541"/>
  <c r="K464" i="541" a="1"/>
  <c r="K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R511" i="541" s="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/>
  <c r="M461" i="541" s="1"/>
  <c r="K461" i="541" a="1"/>
  <c r="J461" i="541"/>
  <c r="J461" i="541" a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/>
  <c r="M450" i="541" s="1"/>
  <c r="K450" i="541" a="1"/>
  <c r="H450" i="541"/>
  <c r="N449" i="541"/>
  <c r="K449" i="541" a="1"/>
  <c r="K449" i="541" s="1"/>
  <c r="M449" i="541" s="1"/>
  <c r="H449" i="541"/>
  <c r="W448" i="541"/>
  <c r="V448" i="54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/>
  <c r="M438" i="541" s="1"/>
  <c r="K438" i="541" a="1"/>
  <c r="J438" i="541"/>
  <c r="J438" i="541" a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/>
  <c r="M430" i="541" s="1"/>
  <c r="K430" i="541" a="1"/>
  <c r="J430" i="541"/>
  <c r="J430" i="541" a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R510" i="541" s="1"/>
  <c r="I428" i="541"/>
  <c r="G428" i="541"/>
  <c r="J428" i="541" s="1" a="1"/>
  <c r="J428" i="541" s="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/>
  <c r="M416" i="541" s="1"/>
  <c r="K416" i="541" a="1"/>
  <c r="J416" i="541"/>
  <c r="J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/>
  <c r="M412" i="541" s="1"/>
  <c r="K412" i="541" a="1"/>
  <c r="J412" i="541"/>
  <c r="J412" i="541" a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/>
  <c r="M408" i="541" s="1"/>
  <c r="K408" i="541" a="1"/>
  <c r="J408" i="541"/>
  <c r="J408" i="541" a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/>
  <c r="M404" i="541" s="1"/>
  <c r="K404" i="541" a="1"/>
  <c r="J404" i="541"/>
  <c r="J404" i="541" a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W402" i="541"/>
  <c r="V402" i="54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/>
  <c r="M392" i="541" s="1"/>
  <c r="K392" i="541" a="1"/>
  <c r="H392" i="541"/>
  <c r="N391" i="541"/>
  <c r="K391" i="541" a="1"/>
  <c r="K391" i="541" s="1"/>
  <c r="M391" i="541" s="1"/>
  <c r="H391" i="541"/>
  <c r="W390" i="541"/>
  <c r="V390" i="54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W382" i="541"/>
  <c r="V382" i="54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/>
  <c r="M380" i="541" s="1"/>
  <c r="K380" i="541" a="1"/>
  <c r="J380" i="541"/>
  <c r="J380" i="541" a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/>
  <c r="M373" i="541" s="1"/>
  <c r="K373" i="541" a="1"/>
  <c r="J373" i="541"/>
  <c r="J373" i="541" a="1"/>
  <c r="H373" i="541"/>
  <c r="K372" i="541" a="1"/>
  <c r="K372" i="541" s="1"/>
  <c r="H372" i="541"/>
  <c r="V371" i="541"/>
  <c r="N371" i="541"/>
  <c r="K371" i="541"/>
  <c r="K371" i="541" a="1"/>
  <c r="J371" i="541"/>
  <c r="J371" i="541" a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/>
  <c r="M368" i="541" s="1"/>
  <c r="K368" i="541" a="1"/>
  <c r="J368" i="541"/>
  <c r="J368" i="541" a="1"/>
  <c r="H368" i="541"/>
  <c r="K367" i="541" a="1"/>
  <c r="K367" i="541" s="1"/>
  <c r="M367" i="541" s="1"/>
  <c r="H367" i="541"/>
  <c r="K366" i="541"/>
  <c r="M366" i="541" s="1"/>
  <c r="K366" i="541" a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/>
  <c r="M362" i="541" s="1"/>
  <c r="K362" i="541" a="1"/>
  <c r="J362" i="541"/>
  <c r="J362" i="541" a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W358" i="541"/>
  <c r="V358" i="54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/>
  <c r="M354" i="541" s="1"/>
  <c r="K354" i="541" a="1"/>
  <c r="J354" i="541"/>
  <c r="J354" i="541" a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W352" i="541"/>
  <c r="V352" i="54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K340" i="541" s="1"/>
  <c r="M340" i="541" s="1"/>
  <c r="I339" i="541"/>
  <c r="E339" i="541"/>
  <c r="K339" i="541" s="1"/>
  <c r="M339" i="541" s="1"/>
  <c r="I338" i="541"/>
  <c r="E338" i="541"/>
  <c r="K338" i="541" s="1"/>
  <c r="M338" i="541" s="1"/>
  <c r="X337" i="541"/>
  <c r="I337" i="541"/>
  <c r="I341" i="541" s="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R342" i="541" s="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/>
  <c r="M323" i="541" s="1"/>
  <c r="K323" i="541" a="1"/>
  <c r="J323" i="541"/>
  <c r="J323" i="541" a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N334" i="541" s="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/>
  <c r="M318" i="541" s="1"/>
  <c r="K318" i="541" a="1"/>
  <c r="J318" i="541"/>
  <c r="J318" i="541" a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/>
  <c r="M311" i="541" s="1"/>
  <c r="K311" i="541" a="1"/>
  <c r="J311" i="541"/>
  <c r="J311" i="541" a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V319" i="541" s="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/>
  <c r="M304" i="541" s="1"/>
  <c r="K304" i="541" a="1"/>
  <c r="J304" i="541"/>
  <c r="J304" i="541" a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/>
  <c r="M300" i="541" s="1"/>
  <c r="K300" i="541" a="1"/>
  <c r="J300" i="541"/>
  <c r="J300" i="541" a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/>
  <c r="M296" i="541" s="1"/>
  <c r="K296" i="541" a="1"/>
  <c r="J296" i="541"/>
  <c r="J296" i="541" a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R339" i="541" s="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/>
  <c r="M280" i="541" s="1"/>
  <c r="K280" i="541" a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/>
  <c r="M276" i="541" s="1"/>
  <c r="K276" i="541" a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/>
  <c r="M272" i="541" s="1"/>
  <c r="K272" i="541" a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W266" i="541"/>
  <c r="V266" i="54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/>
  <c r="M264" i="541" s="1"/>
  <c r="K264" i="541" a="1"/>
  <c r="J264" i="541"/>
  <c r="J264" i="541" a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N292" i="541" s="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R338" i="541" s="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/>
  <c r="M245" i="541" s="1"/>
  <c r="K245" i="541" a="1"/>
  <c r="J245" i="541"/>
  <c r="J245" i="541" a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/>
  <c r="M240" i="541" s="1"/>
  <c r="K240" i="541" a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/>
  <c r="M232" i="541" s="1"/>
  <c r="K232" i="541" a="1"/>
  <c r="J232" i="541"/>
  <c r="J232" i="541" a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/>
  <c r="M228" i="541" s="1"/>
  <c r="K228" i="541" a="1"/>
  <c r="J228" i="541"/>
  <c r="J228" i="541" a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/>
  <c r="M224" i="541" s="1"/>
  <c r="K224" i="541" a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/>
  <c r="M216" i="541" s="1"/>
  <c r="K216" i="541" a="1"/>
  <c r="J216" i="541"/>
  <c r="J216" i="541" a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/>
  <c r="M212" i="541" s="1"/>
  <c r="K212" i="541" a="1"/>
  <c r="J212" i="541"/>
  <c r="J212" i="541" a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/>
  <c r="M208" i="541" s="1"/>
  <c r="K208" i="541" a="1"/>
  <c r="J208" i="541"/>
  <c r="J208" i="541" a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/>
  <c r="M196" i="541" s="1"/>
  <c r="K196" i="541" a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W187" i="541"/>
  <c r="V187" i="541"/>
  <c r="N187" i="541"/>
  <c r="K187" i="541"/>
  <c r="M187" i="541" s="1"/>
  <c r="K187" i="541" a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E170" i="541" s="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/>
  <c r="M142" i="541" s="1"/>
  <c r="K142" i="541" a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/>
  <c r="M140" i="541" s="1"/>
  <c r="K140" i="541" a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/>
  <c r="M133" i="541" s="1"/>
  <c r="K133" i="541" a="1"/>
  <c r="J133" i="541"/>
  <c r="J133" i="541" a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/>
  <c r="M129" i="541" s="1"/>
  <c r="K129" i="541" a="1"/>
  <c r="J129" i="541"/>
  <c r="J129" i="541" a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/>
  <c r="M125" i="541" s="1"/>
  <c r="K125" i="541" a="1"/>
  <c r="J125" i="541"/>
  <c r="J125" i="541" a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/>
  <c r="M119" i="541" s="1"/>
  <c r="K119" i="541" a="1"/>
  <c r="J119" i="541"/>
  <c r="J119" i="541" a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H117" i="541"/>
  <c r="K116" i="541" a="1"/>
  <c r="K116" i="541" s="1"/>
  <c r="H116" i="541"/>
  <c r="K115" i="541" a="1"/>
  <c r="K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/>
  <c r="M113" i="541" s="1"/>
  <c r="K113" i="541" a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/>
  <c r="M109" i="541" s="1"/>
  <c r="K109" i="541" a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/>
  <c r="M97" i="541" s="1"/>
  <c r="K97" i="541" a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/>
  <c r="M92" i="541" s="1"/>
  <c r="K92" i="541" a="1"/>
  <c r="J92" i="541"/>
  <c r="J92" i="541" a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/>
  <c r="M88" i="541" s="1"/>
  <c r="K88" i="541" a="1"/>
  <c r="J88" i="541"/>
  <c r="J88" i="541" a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R167" i="541" s="1"/>
  <c r="I86" i="541"/>
  <c r="G86" i="541"/>
  <c r="C525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/>
  <c r="M74" i="541" s="1"/>
  <c r="K74" i="541" a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/>
  <c r="M72" i="541" s="1"/>
  <c r="K72" i="541" a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/>
  <c r="M50" i="541" s="1"/>
  <c r="K50" i="541" a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/>
  <c r="M42" i="541" s="1"/>
  <c r="K42" i="541" a="1"/>
  <c r="J42" i="541"/>
  <c r="J42" i="541" a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/>
  <c r="M9" i="541" s="1"/>
  <c r="K9" i="541" a="1"/>
  <c r="J9" i="541"/>
  <c r="J9" i="541" a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W480" i="541" l="1"/>
  <c r="N190" i="508"/>
  <c r="H292" i="542"/>
  <c r="H334" i="541"/>
  <c r="N370" i="541"/>
  <c r="H428" i="541"/>
  <c r="V428" i="541"/>
  <c r="W428" i="541" s="1"/>
  <c r="N217" i="508"/>
  <c r="M308" i="542"/>
  <c r="H479" i="542"/>
  <c r="N21" i="489"/>
  <c r="H257" i="541"/>
  <c r="V257" i="541"/>
  <c r="W257" i="541" s="1"/>
  <c r="N38" i="489"/>
  <c r="N121" i="542"/>
  <c r="H137" i="542"/>
  <c r="N148" i="542"/>
  <c r="N163" i="542"/>
  <c r="N151" i="489"/>
  <c r="N191" i="489"/>
  <c r="N209" i="489"/>
  <c r="N213" i="489"/>
  <c r="N240" i="489"/>
  <c r="J534" i="542"/>
  <c r="Q534" i="542" s="1"/>
  <c r="D534" i="541"/>
  <c r="N21" i="508"/>
  <c r="N181" i="489"/>
  <c r="N182" i="489"/>
  <c r="N192" i="489"/>
  <c r="W309" i="541"/>
  <c r="N10" i="489"/>
  <c r="N16" i="489"/>
  <c r="N20" i="489"/>
  <c r="N69" i="489"/>
  <c r="N102" i="508"/>
  <c r="H103" i="489"/>
  <c r="N106" i="508"/>
  <c r="H107" i="489"/>
  <c r="N109" i="489"/>
  <c r="H111" i="489"/>
  <c r="N114" i="508"/>
  <c r="N136" i="489"/>
  <c r="V199" i="542"/>
  <c r="N187" i="489"/>
  <c r="N218" i="489"/>
  <c r="J533" i="542"/>
  <c r="D533" i="541"/>
  <c r="J535" i="542"/>
  <c r="Q535" i="542" s="1"/>
  <c r="D535" i="541"/>
  <c r="N181" i="508"/>
  <c r="N182" i="508"/>
  <c r="N192" i="508"/>
  <c r="N190" i="489"/>
  <c r="N217" i="489"/>
  <c r="J308" i="541" a="1"/>
  <c r="J308" i="541" s="1"/>
  <c r="J292" i="541" a="1"/>
  <c r="J292" i="541" s="1"/>
  <c r="J257" i="541" a="1"/>
  <c r="J257" i="541" s="1"/>
  <c r="J319" i="541" a="1"/>
  <c r="J319" i="541" s="1"/>
  <c r="H308" i="541"/>
  <c r="H152" i="489"/>
  <c r="H153" i="489"/>
  <c r="N154" i="489"/>
  <c r="H155" i="489"/>
  <c r="H161" i="489"/>
  <c r="N152" i="489"/>
  <c r="H154" i="489"/>
  <c r="N155" i="489"/>
  <c r="H156" i="489"/>
  <c r="H159" i="489"/>
  <c r="N159" i="489"/>
  <c r="J148" i="541" a="1"/>
  <c r="J148" i="541" s="1"/>
  <c r="N163" i="541"/>
  <c r="H140" i="489"/>
  <c r="H142" i="489"/>
  <c r="H144" i="508"/>
  <c r="H147" i="489"/>
  <c r="H150" i="489"/>
  <c r="H148" i="541"/>
  <c r="N148" i="541"/>
  <c r="W138" i="541"/>
  <c r="R170" i="541"/>
  <c r="H163" i="541"/>
  <c r="N140" i="489"/>
  <c r="N142" i="489"/>
  <c r="N147" i="489"/>
  <c r="N150" i="489"/>
  <c r="N137" i="541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R169" i="541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4" i="541"/>
  <c r="B172" i="541" s="1"/>
  <c r="X167" i="541"/>
  <c r="R164" i="541"/>
  <c r="T164" i="541"/>
  <c r="X164" i="541"/>
  <c r="Z164" i="541"/>
  <c r="R168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H28" i="541"/>
  <c r="V28" i="541"/>
  <c r="N8" i="489"/>
  <c r="N9" i="489"/>
  <c r="N7" i="489"/>
  <c r="J163" i="541" a="1"/>
  <c r="J163" i="541" s="1"/>
  <c r="H151" i="489"/>
  <c r="H94" i="508"/>
  <c r="H136" i="489"/>
  <c r="H121" i="541"/>
  <c r="H108" i="508"/>
  <c r="N308" i="541"/>
  <c r="R340" i="541"/>
  <c r="H292" i="541"/>
  <c r="K292" i="541"/>
  <c r="V292" i="541"/>
  <c r="W292" i="541" s="1"/>
  <c r="N243" i="489"/>
  <c r="N244" i="489"/>
  <c r="N246" i="489"/>
  <c r="N241" i="489"/>
  <c r="N245" i="489"/>
  <c r="N219" i="489"/>
  <c r="N220" i="489"/>
  <c r="N222" i="489"/>
  <c r="N223" i="489"/>
  <c r="N225" i="489"/>
  <c r="N229" i="489"/>
  <c r="N230" i="489"/>
  <c r="N232" i="489"/>
  <c r="N235" i="489"/>
  <c r="N237" i="489"/>
  <c r="N221" i="489"/>
  <c r="N224" i="489"/>
  <c r="N226" i="489"/>
  <c r="N227" i="489"/>
  <c r="N228" i="489"/>
  <c r="N231" i="489"/>
  <c r="N233" i="489"/>
  <c r="N234" i="489"/>
  <c r="N236" i="489"/>
  <c r="N215" i="489"/>
  <c r="N214" i="489"/>
  <c r="N211" i="489"/>
  <c r="N210" i="489"/>
  <c r="N212" i="489"/>
  <c r="N203" i="489"/>
  <c r="N257" i="541"/>
  <c r="N202" i="489"/>
  <c r="N204" i="489"/>
  <c r="N208" i="489"/>
  <c r="N198" i="489"/>
  <c r="N197" i="508"/>
  <c r="N197" i="489"/>
  <c r="N188" i="489"/>
  <c r="N189" i="489"/>
  <c r="N184" i="489"/>
  <c r="N185" i="489"/>
  <c r="N186" i="489"/>
  <c r="N183" i="489"/>
  <c r="N180" i="489"/>
  <c r="N199" i="541"/>
  <c r="N179" i="489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N219" i="508"/>
  <c r="N200" i="508"/>
  <c r="N202" i="508"/>
  <c r="N216" i="508"/>
  <c r="N216" i="489"/>
  <c r="Z341" i="543"/>
  <c r="Z343" i="543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N208" i="508"/>
  <c r="N198" i="508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40" i="508"/>
  <c r="N241" i="508"/>
  <c r="N243" i="508"/>
  <c r="N244" i="508"/>
  <c r="N245" i="508"/>
  <c r="N246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37" i="508"/>
  <c r="N218" i="508"/>
  <c r="N209" i="508"/>
  <c r="N210" i="508"/>
  <c r="N211" i="508"/>
  <c r="N212" i="508"/>
  <c r="N213" i="508"/>
  <c r="N214" i="508"/>
  <c r="N215" i="508"/>
  <c r="N203" i="508"/>
  <c r="N257" i="542"/>
  <c r="J257" i="542" a="1"/>
  <c r="J257" i="542" s="1"/>
  <c r="R338" i="542"/>
  <c r="N204" i="508"/>
  <c r="N200" i="489"/>
  <c r="N199" i="542"/>
  <c r="N191" i="508"/>
  <c r="H199" i="542"/>
  <c r="N183" i="508"/>
  <c r="N184" i="508"/>
  <c r="N185" i="508"/>
  <c r="N186" i="508"/>
  <c r="N187" i="508"/>
  <c r="N188" i="508"/>
  <c r="N189" i="508"/>
  <c r="N178" i="508"/>
  <c r="N179" i="508"/>
  <c r="N180" i="508"/>
  <c r="N178" i="489"/>
  <c r="H319" i="542"/>
  <c r="G519" i="543"/>
  <c r="J148" i="542" a="1"/>
  <c r="J148" i="542" s="1"/>
  <c r="J163" i="542" a="1"/>
  <c r="J163" i="542" s="1"/>
  <c r="H138" i="508"/>
  <c r="N138" i="508"/>
  <c r="H140" i="508"/>
  <c r="N140" i="508"/>
  <c r="H142" i="508"/>
  <c r="N142" i="508"/>
  <c r="H145" i="508"/>
  <c r="H147" i="508"/>
  <c r="N147" i="508"/>
  <c r="H150" i="508"/>
  <c r="N150" i="508"/>
  <c r="H152" i="508"/>
  <c r="N152" i="508"/>
  <c r="H154" i="508"/>
  <c r="N154" i="508"/>
  <c r="H156" i="508"/>
  <c r="H159" i="508"/>
  <c r="N159" i="508"/>
  <c r="H161" i="508"/>
  <c r="H139" i="489"/>
  <c r="N139" i="489"/>
  <c r="H141" i="489"/>
  <c r="N141" i="489"/>
  <c r="H143" i="489"/>
  <c r="H144" i="489"/>
  <c r="H145" i="489"/>
  <c r="H157" i="489"/>
  <c r="H158" i="489"/>
  <c r="N158" i="489"/>
  <c r="H160" i="489"/>
  <c r="H162" i="489"/>
  <c r="H148" i="542"/>
  <c r="V148" i="542"/>
  <c r="W148" i="542" s="1"/>
  <c r="R170" i="542"/>
  <c r="H163" i="542"/>
  <c r="H139" i="508"/>
  <c r="N139" i="508"/>
  <c r="H141" i="508"/>
  <c r="N141" i="508"/>
  <c r="H143" i="508"/>
  <c r="H149" i="508"/>
  <c r="N149" i="508"/>
  <c r="H151" i="508"/>
  <c r="N151" i="508"/>
  <c r="H153" i="508"/>
  <c r="H155" i="508"/>
  <c r="N155" i="508"/>
  <c r="H157" i="508"/>
  <c r="H158" i="508"/>
  <c r="N158" i="508"/>
  <c r="H160" i="508"/>
  <c r="H162" i="508"/>
  <c r="H138" i="489"/>
  <c r="N138" i="489"/>
  <c r="H149" i="489"/>
  <c r="N149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9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3" i="543" a="1"/>
  <c r="M173" i="543" s="1"/>
  <c r="M526" i="543"/>
  <c r="K335" i="543"/>
  <c r="E343" i="543" s="1"/>
  <c r="I343" i="543" s="1"/>
  <c r="M343" i="543" s="1"/>
  <c r="T343" i="543"/>
  <c r="T338" i="543"/>
  <c r="T341" i="543"/>
  <c r="T339" i="543"/>
  <c r="T342" i="543"/>
  <c r="Z509" i="543" a="1"/>
  <c r="Z509" i="543" s="1"/>
  <c r="M525" i="543"/>
  <c r="M528" i="543"/>
  <c r="B342" i="543"/>
  <c r="C519" i="543" s="1"/>
  <c r="J335" i="543" a="1"/>
  <c r="J335" i="543" s="1"/>
  <c r="M342" i="543" s="1"/>
  <c r="M344" i="543" a="1"/>
  <c r="M344" i="543" s="1"/>
  <c r="T340" i="543"/>
  <c r="I172" i="543"/>
  <c r="M172" i="543" s="1"/>
  <c r="E526" i="543"/>
  <c r="E528" i="543"/>
  <c r="E529" i="543"/>
  <c r="E525" i="543"/>
  <c r="L164" i="543"/>
  <c r="I171" i="543" s="1"/>
  <c r="I516" i="543"/>
  <c r="M516" i="543" s="1" a="1"/>
  <c r="M516" i="543" s="1"/>
  <c r="W507" i="543"/>
  <c r="Z515" i="543"/>
  <c r="Z514" i="543"/>
  <c r="Z511" i="543"/>
  <c r="Z512" i="543"/>
  <c r="Z513" i="543"/>
  <c r="T515" i="543"/>
  <c r="T510" i="543"/>
  <c r="T511" i="543"/>
  <c r="T512" i="543"/>
  <c r="T514" i="543"/>
  <c r="M527" i="543"/>
  <c r="W335" i="543"/>
  <c r="E527" i="543"/>
  <c r="Q530" i="543"/>
  <c r="S526" i="543" s="1"/>
  <c r="E515" i="543"/>
  <c r="I515" i="543" s="1"/>
  <c r="M515" i="543" s="1"/>
  <c r="L507" i="543"/>
  <c r="I514" i="543" s="1"/>
  <c r="T513" i="543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3" i="508"/>
  <c r="D536" i="541"/>
  <c r="D534" i="508"/>
  <c r="C534" i="541"/>
  <c r="C535" i="541"/>
  <c r="D535" i="508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L335" i="543"/>
  <c r="I342" i="543" s="1"/>
  <c r="Z337" i="542" a="1"/>
  <c r="Z337" i="542" s="1"/>
  <c r="Z343" i="542"/>
  <c r="Z340" i="542"/>
  <c r="Z341" i="542"/>
  <c r="Z342" i="542"/>
  <c r="E530" i="543"/>
  <c r="Z169" i="542"/>
  <c r="Z171" i="542"/>
  <c r="Z170" i="542"/>
  <c r="E529" i="542"/>
  <c r="E528" i="542"/>
  <c r="O519" i="543" a="1"/>
  <c r="O519" i="543" s="1"/>
  <c r="G520" i="543"/>
  <c r="K520" i="543" s="1"/>
  <c r="O520" i="543" s="1"/>
  <c r="K521" i="543"/>
  <c r="O521" i="543" s="1" a="1"/>
  <c r="O521" i="543" s="1"/>
  <c r="S527" i="543"/>
  <c r="S529" i="543"/>
  <c r="S524" i="543" a="1"/>
  <c r="S524" i="543" s="1"/>
  <c r="S528" i="543"/>
  <c r="S525" i="543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C521" i="541"/>
  <c r="G521" i="541" s="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D533" i="544" l="1"/>
  <c r="J533" i="541"/>
  <c r="T533" i="541" a="1"/>
  <c r="T533" i="541" s="1"/>
  <c r="C536" i="541"/>
  <c r="T536" i="541" s="1" a="1"/>
  <c r="T536" i="541" s="1"/>
  <c r="C533" i="508"/>
  <c r="D535" i="544"/>
  <c r="T535" i="541" a="1"/>
  <c r="T535" i="541" s="1"/>
  <c r="J535" i="541"/>
  <c r="Q535" i="541" s="1"/>
  <c r="C535" i="508"/>
  <c r="D534" i="544"/>
  <c r="J534" i="541"/>
  <c r="Q534" i="541" s="1"/>
  <c r="C534" i="508"/>
  <c r="T534" i="541" a="1"/>
  <c r="T534" i="541" s="1"/>
  <c r="G519" i="541"/>
  <c r="L164" i="541"/>
  <c r="I171" i="541" s="1"/>
  <c r="E530" i="541"/>
  <c r="T513" i="541"/>
  <c r="E530" i="542"/>
  <c r="S530" i="543"/>
  <c r="K519" i="543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C534" i="544"/>
  <c r="R535" i="541"/>
  <c r="S535" i="541" a="1"/>
  <c r="S535" i="541" s="1"/>
  <c r="C535" i="544"/>
  <c r="J536" i="541"/>
  <c r="Q533" i="541"/>
  <c r="D536" i="544"/>
  <c r="C533" i="544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J533" i="544" l="1"/>
  <c r="D533" i="545"/>
  <c r="C536" i="544"/>
  <c r="T536" i="544" s="1" a="1"/>
  <c r="T536" i="544" s="1"/>
  <c r="T533" i="544" a="1"/>
  <c r="T533" i="544" s="1"/>
  <c r="Q536" i="541"/>
  <c r="S536" i="541" s="1" a="1"/>
  <c r="S536" i="541" s="1"/>
  <c r="R533" i="541"/>
  <c r="R536" i="541" s="1"/>
  <c r="S533" i="541" a="1"/>
  <c r="S533" i="541" s="1"/>
  <c r="J535" i="544"/>
  <c r="Q535" i="544" s="1"/>
  <c r="D535" i="545"/>
  <c r="T535" i="544" a="1"/>
  <c r="T535" i="544" s="1"/>
  <c r="J534" i="544"/>
  <c r="Q534" i="544" s="1"/>
  <c r="D534" i="545"/>
  <c r="T534" i="544" a="1"/>
  <c r="T534" i="544" s="1"/>
  <c r="S530" i="542"/>
  <c r="K520" i="542"/>
  <c r="O520" i="542" s="1"/>
  <c r="K519" i="542"/>
  <c r="S530" i="541"/>
  <c r="K520" i="541"/>
  <c r="O520" i="541" s="1"/>
  <c r="K519" i="541"/>
  <c r="C534" i="545" l="1"/>
  <c r="C535" i="545"/>
  <c r="D536" i="545"/>
  <c r="C533" i="545"/>
  <c r="R534" i="544"/>
  <c r="S534" i="544" a="1"/>
  <c r="S534" i="544" s="1"/>
  <c r="S535" i="544" a="1"/>
  <c r="S535" i="544" s="1"/>
  <c r="R535" i="544"/>
  <c r="Q533" i="544"/>
  <c r="J536" i="544"/>
  <c r="K10" i="534"/>
  <c r="I11" i="534"/>
  <c r="F11" i="534"/>
  <c r="C11" i="534"/>
  <c r="J10" i="534"/>
  <c r="G10" i="534"/>
  <c r="D10" i="534"/>
  <c r="Q536" i="544" l="1"/>
  <c r="S536" i="544" s="1" a="1"/>
  <c r="S536" i="544" s="1"/>
  <c r="R533" i="544"/>
  <c r="R536" i="544" s="1"/>
  <c r="S533" i="544" a="1"/>
  <c r="S533" i="544" s="1"/>
  <c r="J533" i="545"/>
  <c r="T533" i="545" a="1"/>
  <c r="T533" i="545" s="1"/>
  <c r="C536" i="545"/>
  <c r="T536" i="545" s="1" a="1"/>
  <c r="T536" i="545" s="1"/>
  <c r="J535" i="545"/>
  <c r="Q535" i="545" s="1"/>
  <c r="T535" i="545" a="1"/>
  <c r="T535" i="545" s="1"/>
  <c r="J534" i="545"/>
  <c r="Q534" i="545" s="1"/>
  <c r="T534" i="545" a="1"/>
  <c r="T534" i="545" s="1"/>
  <c r="H486" i="434"/>
  <c r="H487" i="434"/>
  <c r="H486" i="508"/>
  <c r="H487" i="508"/>
  <c r="H486" i="505"/>
  <c r="H487" i="505"/>
  <c r="H486" i="489"/>
  <c r="H487" i="489"/>
  <c r="H316" i="434"/>
  <c r="H316" i="508"/>
  <c r="H316" i="505"/>
  <c r="H316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R535" i="545" l="1"/>
  <c r="S535" i="545" a="1"/>
  <c r="S535" i="545" s="1"/>
  <c r="J536" i="545"/>
  <c r="Q533" i="545"/>
  <c r="R534" i="545"/>
  <c r="S534" i="545" a="1"/>
  <c r="S534" i="545" s="1"/>
  <c r="J315" i="505" a="1"/>
  <c r="J315" i="505" s="1"/>
  <c r="J314" i="505" a="1"/>
  <c r="J314" i="505" s="1"/>
  <c r="J312" i="505" a="1"/>
  <c r="J312" i="505" s="1"/>
  <c r="J142" i="505" a="1"/>
  <c r="J142" i="505" s="1"/>
  <c r="Q536" i="545" l="1"/>
  <c r="S536" i="545" s="1" a="1"/>
  <c r="S536" i="545" s="1"/>
  <c r="R533" i="545"/>
  <c r="R536" i="545" s="1"/>
  <c r="S533" i="545" a="1"/>
  <c r="S533" i="545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434" l="1"/>
  <c r="H314" i="434"/>
  <c r="H315" i="508"/>
  <c r="H315" i="505"/>
  <c r="H315" i="489"/>
  <c r="H144" i="434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N292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C52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I335" i="508"/>
  <c r="B343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J257" i="508" a="1"/>
  <c r="J257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8" i="508" l="1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J557" i="508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AA335" i="505" s="1"/>
  <c r="Z199" i="505"/>
  <c r="Y199" i="505"/>
  <c r="Y335" i="505" s="1"/>
  <c r="X199" i="505"/>
  <c r="V178" i="505"/>
  <c r="U199" i="505"/>
  <c r="T199" i="505"/>
  <c r="T335" i="505" s="1"/>
  <c r="S199" i="505"/>
  <c r="R199" i="505"/>
  <c r="R335" i="505" s="1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170" i="505" l="1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C531" i="505" s="1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493" i="434" l="1"/>
  <c r="H494" i="434"/>
  <c r="H495" i="434"/>
  <c r="H496" i="434"/>
  <c r="H497" i="434"/>
  <c r="H498" i="434"/>
  <c r="H499" i="434"/>
  <c r="H500" i="434"/>
  <c r="H501" i="434"/>
  <c r="H502" i="434"/>
  <c r="H503" i="434"/>
  <c r="H504" i="434"/>
  <c r="H505" i="434"/>
  <c r="H485" i="434"/>
  <c r="H359" i="489"/>
  <c r="H360" i="489"/>
  <c r="H359" i="434"/>
  <c r="H360" i="434"/>
  <c r="H361" i="434"/>
  <c r="H362" i="434"/>
  <c r="H363" i="434"/>
  <c r="H329" i="489"/>
  <c r="H324" i="434"/>
  <c r="H325" i="434"/>
  <c r="H326" i="434"/>
  <c r="H327" i="434"/>
  <c r="H328" i="434"/>
  <c r="H32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56" i="434"/>
  <c r="H224" i="434"/>
  <c r="H225" i="434"/>
  <c r="H226" i="434"/>
  <c r="H227" i="434"/>
  <c r="H228" i="434"/>
  <c r="H229" i="434"/>
  <c r="H204" i="434"/>
  <c r="H205" i="434"/>
  <c r="H206" i="434"/>
  <c r="H207" i="434"/>
  <c r="H208" i="434"/>
  <c r="H209" i="434"/>
  <c r="H210" i="434"/>
  <c r="H161" i="434"/>
  <c r="H162" i="434"/>
  <c r="H152" i="434"/>
  <c r="H153" i="434"/>
  <c r="H154" i="434"/>
  <c r="H155" i="434"/>
  <c r="H156" i="434"/>
  <c r="H157" i="434"/>
  <c r="H158" i="434"/>
  <c r="H159" i="434"/>
  <c r="H160" i="434"/>
  <c r="H143" i="434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502" i="434"/>
  <c r="D330" i="489"/>
  <c r="D330" i="434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34" l="1" a="1"/>
  <c r="K328" i="434" s="1"/>
  <c r="K330" i="434" a="1"/>
  <c r="K330" i="434" s="1"/>
  <c r="K331" i="434" a="1"/>
  <c r="K331" i="434" s="1"/>
  <c r="K332" i="434" a="1"/>
  <c r="K332" i="434" s="1"/>
  <c r="K333" i="434" a="1"/>
  <c r="K333" i="434" s="1"/>
  <c r="K328" i="489" a="1"/>
  <c r="K328" i="489" s="1"/>
  <c r="K331" i="489" a="1"/>
  <c r="K331" i="489" s="1"/>
  <c r="K332" i="489" a="1"/>
  <c r="K332" i="489" s="1"/>
  <c r="K333" i="489" a="1"/>
  <c r="K333" i="489" s="1"/>
  <c r="H331" i="434"/>
  <c r="H332" i="434"/>
  <c r="H333" i="434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6" i="434"/>
  <c r="H377" i="434"/>
  <c r="H378" i="434"/>
  <c r="H372" i="434"/>
  <c r="H373" i="434"/>
  <c r="K372" i="434" a="1"/>
  <c r="K372" i="434" s="1"/>
  <c r="K409" i="434" a="1"/>
  <c r="K409" i="434" s="1"/>
  <c r="H409" i="434"/>
  <c r="H67" i="434"/>
  <c r="H68" i="434"/>
  <c r="K67" i="434" a="1"/>
  <c r="K67" i="434" s="1"/>
  <c r="K30" i="434" a="1"/>
  <c r="K30" i="434" s="1"/>
  <c r="H30" i="434"/>
  <c r="H31" i="434"/>
  <c r="H36" i="434"/>
  <c r="H35" i="434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M274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O335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H238" i="434"/>
  <c r="H201" i="434"/>
  <c r="L508" i="489" l="1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H286" i="434"/>
  <c r="H287" i="434"/>
  <c r="H288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X515" i="434" l="1"/>
  <c r="X514" i="434"/>
  <c r="X513" i="434"/>
  <c r="X512" i="434"/>
  <c r="X511" i="434"/>
  <c r="X343" i="434"/>
  <c r="X342" i="434"/>
  <c r="X341" i="434"/>
  <c r="X340" i="434"/>
  <c r="X337" i="434"/>
  <c r="X166" i="434"/>
  <c r="X169" i="434"/>
  <c r="X170" i="434"/>
  <c r="X171" i="434"/>
  <c r="K457" i="434" a="1"/>
  <c r="K457" i="434" s="1"/>
  <c r="M457" i="434" s="1"/>
  <c r="K458" i="434" a="1"/>
  <c r="K458" i="434" s="1"/>
  <c r="M458" i="434" s="1"/>
  <c r="K459" i="434" a="1"/>
  <c r="K459" i="434" s="1"/>
  <c r="M459" i="434" s="1"/>
  <c r="K460" i="434" a="1"/>
  <c r="K460" i="434" s="1"/>
  <c r="M460" i="434" s="1"/>
  <c r="K461" i="434" a="1"/>
  <c r="K461" i="434" s="1"/>
  <c r="K427" i="434" a="1"/>
  <c r="K427" i="434" s="1"/>
  <c r="M427" i="434" s="1"/>
  <c r="K426" i="434" a="1"/>
  <c r="K426" i="434" s="1"/>
  <c r="M426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395" i="434" a="1"/>
  <c r="K395" i="434" s="1"/>
  <c r="M395" i="434" s="1"/>
  <c r="K396" i="434" a="1"/>
  <c r="K396" i="434" s="1"/>
  <c r="M396" i="434" s="1"/>
  <c r="K397" i="434" a="1"/>
  <c r="K397" i="434" s="1"/>
  <c r="M397" i="434" s="1"/>
  <c r="K398" i="434" a="1"/>
  <c r="K398" i="434" s="1"/>
  <c r="M398" i="434" s="1"/>
  <c r="M242" i="434"/>
  <c r="K239" i="434" a="1"/>
  <c r="K239" i="434" s="1"/>
  <c r="M239" i="434" s="1"/>
  <c r="K240" i="434" a="1"/>
  <c r="K240" i="434" s="1"/>
  <c r="M240" i="434" s="1"/>
  <c r="N224" i="434"/>
  <c r="N225" i="434"/>
  <c r="N226" i="434"/>
  <c r="N227" i="434"/>
  <c r="N228" i="434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227" i="434" a="1"/>
  <c r="K227" i="434" s="1"/>
  <c r="M227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50" i="434" a="1"/>
  <c r="K250" i="434" s="1"/>
  <c r="M250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376" i="434" a="1"/>
  <c r="K376" i="434" s="1"/>
  <c r="M376" i="434" s="1"/>
  <c r="K377" i="434" a="1"/>
  <c r="K377" i="434" s="1"/>
  <c r="M377" i="434" s="1"/>
  <c r="K378" i="434" a="1"/>
  <c r="K378" i="434" s="1"/>
  <c r="M378" i="434" s="1"/>
  <c r="H457" i="434"/>
  <c r="H458" i="434"/>
  <c r="H459" i="434"/>
  <c r="H460" i="434"/>
  <c r="H461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  <c r="P536" i="434" l="1"/>
  <c r="O536" i="434"/>
  <c r="N536" i="434"/>
  <c r="M536" i="434"/>
  <c r="L536" i="434"/>
  <c r="K536" i="434"/>
  <c r="I536" i="434"/>
  <c r="H536" i="434"/>
  <c r="G536" i="434"/>
  <c r="F536" i="434"/>
  <c r="E536" i="434"/>
  <c r="D536" i="434"/>
  <c r="C535" i="434"/>
  <c r="T535" i="434" s="1" a="1"/>
  <c r="T535" i="434" s="1"/>
  <c r="C534" i="434"/>
  <c r="T534" i="434" s="1" a="1"/>
  <c r="T534" i="434" s="1"/>
  <c r="C533" i="434"/>
  <c r="G517" i="434"/>
  <c r="N517" i="434" s="1"/>
  <c r="G513" i="434"/>
  <c r="C513" i="434"/>
  <c r="I512" i="434"/>
  <c r="E512" i="434"/>
  <c r="I511" i="434"/>
  <c r="E511" i="434"/>
  <c r="I510" i="434"/>
  <c r="E510" i="434"/>
  <c r="I509" i="434"/>
  <c r="I513" i="434" s="1"/>
  <c r="E509" i="434"/>
  <c r="E513" i="434" s="1"/>
  <c r="AA506" i="434"/>
  <c r="Z506" i="434"/>
  <c r="Y506" i="434"/>
  <c r="X506" i="434"/>
  <c r="U506" i="434"/>
  <c r="T506" i="434"/>
  <c r="S506" i="434"/>
  <c r="R506" i="434"/>
  <c r="Q506" i="434"/>
  <c r="P506" i="434"/>
  <c r="O506" i="434"/>
  <c r="I506" i="434"/>
  <c r="G506" i="434"/>
  <c r="V501" i="434"/>
  <c r="W501" i="434" s="1"/>
  <c r="N501" i="434"/>
  <c r="K501" i="434" a="1"/>
  <c r="K501" i="434" s="1"/>
  <c r="M501" i="434" s="1"/>
  <c r="J501" i="434" a="1"/>
  <c r="J501" i="434" s="1"/>
  <c r="V498" i="434"/>
  <c r="W498" i="434" s="1"/>
  <c r="N498" i="434"/>
  <c r="K498" i="434" a="1"/>
  <c r="K498" i="434" s="1"/>
  <c r="M498" i="434" s="1"/>
  <c r="J498" i="434" a="1"/>
  <c r="J498" i="434" s="1"/>
  <c r="V497" i="434"/>
  <c r="W497" i="434" s="1"/>
  <c r="N497" i="434"/>
  <c r="K497" i="434" a="1"/>
  <c r="K497" i="434" s="1"/>
  <c r="M497" i="434" s="1"/>
  <c r="J497" i="434" a="1"/>
  <c r="J497" i="434" s="1"/>
  <c r="V494" i="434"/>
  <c r="W494" i="434" s="1"/>
  <c r="N494" i="434"/>
  <c r="K494" i="434" a="1"/>
  <c r="K494" i="434" s="1"/>
  <c r="M494" i="434" s="1"/>
  <c r="J494" i="434" a="1"/>
  <c r="J494" i="434" s="1"/>
  <c r="V493" i="434"/>
  <c r="W493" i="434" s="1"/>
  <c r="N493" i="434"/>
  <c r="K493" i="434" a="1"/>
  <c r="K493" i="434" s="1"/>
  <c r="M493" i="434" s="1"/>
  <c r="J493" i="434" a="1"/>
  <c r="J493" i="434" s="1"/>
  <c r="V492" i="434"/>
  <c r="W492" i="434" s="1"/>
  <c r="N492" i="434"/>
  <c r="K492" i="434" a="1"/>
  <c r="K492" i="434" s="1"/>
  <c r="M492" i="434" s="1"/>
  <c r="J492" i="434" a="1"/>
  <c r="J492" i="434" s="1"/>
  <c r="H492" i="434"/>
  <c r="V491" i="434"/>
  <c r="W491" i="434" s="1"/>
  <c r="N491" i="434"/>
  <c r="K491" i="434" a="1"/>
  <c r="K491" i="434" s="1"/>
  <c r="J491" i="434" a="1"/>
  <c r="J491" i="434" s="1"/>
  <c r="H491" i="434"/>
  <c r="AA490" i="434"/>
  <c r="Z490" i="434"/>
  <c r="Y490" i="434"/>
  <c r="X490" i="434"/>
  <c r="U490" i="434"/>
  <c r="T490" i="434"/>
  <c r="S490" i="434"/>
  <c r="Q490" i="434"/>
  <c r="P490" i="434"/>
  <c r="O490" i="434"/>
  <c r="I490" i="434"/>
  <c r="G490" i="434"/>
  <c r="V489" i="434"/>
  <c r="W489" i="434" s="1"/>
  <c r="N489" i="434"/>
  <c r="K489" i="434" a="1"/>
  <c r="K489" i="434" s="1"/>
  <c r="M489" i="434" s="1"/>
  <c r="J489" i="434" a="1"/>
  <c r="J489" i="434" s="1"/>
  <c r="H489" i="434"/>
  <c r="V484" i="434"/>
  <c r="W484" i="434" s="1"/>
  <c r="N484" i="434"/>
  <c r="K484" i="434" a="1"/>
  <c r="K484" i="434" s="1"/>
  <c r="M484" i="434" s="1"/>
  <c r="J484" i="434" a="1"/>
  <c r="J484" i="434" s="1"/>
  <c r="H484" i="434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N480" i="434"/>
  <c r="K480" i="434" a="1"/>
  <c r="K480" i="434" s="1"/>
  <c r="J480" i="434" a="1"/>
  <c r="J480" i="434" s="1"/>
  <c r="H480" i="434"/>
  <c r="AA479" i="434"/>
  <c r="Z479" i="434"/>
  <c r="Y479" i="434"/>
  <c r="X479" i="434"/>
  <c r="U479" i="434"/>
  <c r="T479" i="434"/>
  <c r="S479" i="434"/>
  <c r="Q479" i="434"/>
  <c r="P479" i="434"/>
  <c r="O479" i="434"/>
  <c r="I479" i="434"/>
  <c r="G479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N464" i="434"/>
  <c r="K464" i="434" a="1"/>
  <c r="K464" i="434" s="1"/>
  <c r="M464" i="434" s="1"/>
  <c r="J464" i="434" a="1"/>
  <c r="J464" i="434" s="1"/>
  <c r="H464" i="434"/>
  <c r="AA463" i="434"/>
  <c r="Z463" i="434"/>
  <c r="Y463" i="434"/>
  <c r="X463" i="434"/>
  <c r="U463" i="434"/>
  <c r="T463" i="434"/>
  <c r="S463" i="434"/>
  <c r="R463" i="434"/>
  <c r="Q463" i="434"/>
  <c r="P463" i="434"/>
  <c r="O463" i="434"/>
  <c r="I463" i="434"/>
  <c r="G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M461" i="434"/>
  <c r="J461" i="434" a="1"/>
  <c r="J461" i="434" s="1"/>
  <c r="V460" i="434"/>
  <c r="W460" i="434" s="1"/>
  <c r="N460" i="434"/>
  <c r="J460" i="434" a="1"/>
  <c r="J460" i="434" s="1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K455" i="434" a="1"/>
  <c r="K455" i="434" s="1"/>
  <c r="M455" i="434" s="1"/>
  <c r="J455" i="434" a="1"/>
  <c r="J455" i="434" s="1"/>
  <c r="H455" i="434"/>
  <c r="N454" i="434"/>
  <c r="K454" i="434" a="1"/>
  <c r="K454" i="434" s="1"/>
  <c r="M454" i="434" s="1"/>
  <c r="H454" i="434"/>
  <c r="N453" i="434"/>
  <c r="K453" i="434" a="1"/>
  <c r="K453" i="434" s="1"/>
  <c r="M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V448" i="434"/>
  <c r="W448" i="434" s="1"/>
  <c r="N448" i="434"/>
  <c r="K448" i="434" a="1"/>
  <c r="K448" i="434" s="1"/>
  <c r="M448" i="434" s="1"/>
  <c r="J448" i="434" a="1"/>
  <c r="J448" i="434" s="1"/>
  <c r="H448" i="434"/>
  <c r="V447" i="434"/>
  <c r="W447" i="434" s="1"/>
  <c r="N447" i="434"/>
  <c r="K447" i="434" a="1"/>
  <c r="K447" i="434" s="1"/>
  <c r="M447" i="434" s="1"/>
  <c r="J447" i="434" a="1"/>
  <c r="J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N436" i="434"/>
  <c r="K436" i="434" a="1"/>
  <c r="K436" i="434" s="1"/>
  <c r="M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N429" i="434"/>
  <c r="K429" i="434" a="1"/>
  <c r="K429" i="434" s="1"/>
  <c r="J429" i="434" a="1"/>
  <c r="J429" i="434" s="1"/>
  <c r="H429" i="434"/>
  <c r="AA428" i="434"/>
  <c r="Z428" i="434"/>
  <c r="Y428" i="434"/>
  <c r="X428" i="434"/>
  <c r="U428" i="434"/>
  <c r="T428" i="434"/>
  <c r="S428" i="434"/>
  <c r="R428" i="434"/>
  <c r="Q428" i="434"/>
  <c r="P428" i="434"/>
  <c r="O428" i="434"/>
  <c r="I428" i="434"/>
  <c r="G428" i="434"/>
  <c r="H427" i="434"/>
  <c r="H426" i="434"/>
  <c r="H425" i="434"/>
  <c r="H424" i="434"/>
  <c r="H423" i="434"/>
  <c r="H422" i="434"/>
  <c r="H421" i="434"/>
  <c r="H420" i="434"/>
  <c r="H419" i="434"/>
  <c r="H418" i="434"/>
  <c r="V417" i="434"/>
  <c r="W417" i="434" s="1"/>
  <c r="N417" i="434"/>
  <c r="K417" i="434" a="1"/>
  <c r="K417" i="434" s="1"/>
  <c r="M417" i="434" s="1"/>
  <c r="J417" i="434" a="1"/>
  <c r="J417" i="434" s="1"/>
  <c r="H417" i="434"/>
  <c r="V416" i="434"/>
  <c r="W416" i="434" s="1"/>
  <c r="N416" i="434"/>
  <c r="K416" i="434" a="1"/>
  <c r="K416" i="434" s="1"/>
  <c r="M416" i="434" s="1"/>
  <c r="J416" i="434" a="1"/>
  <c r="J416" i="434" s="1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H410" i="434"/>
  <c r="V408" i="434"/>
  <c r="W408" i="434" s="1"/>
  <c r="N408" i="434"/>
  <c r="K408" i="434" a="1"/>
  <c r="K408" i="434" s="1"/>
  <c r="M408" i="434" s="1"/>
  <c r="J408" i="434" a="1"/>
  <c r="J408" i="434" s="1"/>
  <c r="H408" i="434"/>
  <c r="V407" i="434"/>
  <c r="W407" i="434" s="1"/>
  <c r="N407" i="434"/>
  <c r="K407" i="434" a="1"/>
  <c r="K407" i="434" s="1"/>
  <c r="M407" i="434" s="1"/>
  <c r="J407" i="434" a="1"/>
  <c r="J407" i="434" s="1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H398" i="434"/>
  <c r="H397" i="434"/>
  <c r="H396" i="434"/>
  <c r="H395" i="434"/>
  <c r="N394" i="434"/>
  <c r="K394" i="434" a="1"/>
  <c r="K394" i="434" s="1"/>
  <c r="M394" i="434" s="1"/>
  <c r="H394" i="434"/>
  <c r="N393" i="434"/>
  <c r="K393" i="434" a="1"/>
  <c r="K393" i="434" s="1"/>
  <c r="M393" i="434" s="1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V390" i="434"/>
  <c r="W390" i="434" s="1"/>
  <c r="N390" i="434"/>
  <c r="K390" i="434" a="1"/>
  <c r="K390" i="434" s="1"/>
  <c r="M390" i="434" s="1"/>
  <c r="J390" i="434" a="1"/>
  <c r="J390" i="434" s="1"/>
  <c r="H390" i="434"/>
  <c r="V389" i="434"/>
  <c r="W389" i="434" s="1"/>
  <c r="N389" i="434"/>
  <c r="K389" i="434" a="1"/>
  <c r="K389" i="434" s="1"/>
  <c r="M389" i="434" s="1"/>
  <c r="J389" i="434" a="1"/>
  <c r="J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V371" i="434"/>
  <c r="W371" i="434" s="1"/>
  <c r="N371" i="434"/>
  <c r="K371" i="434" a="1"/>
  <c r="K371" i="434" s="1"/>
  <c r="M371" i="434" s="1"/>
  <c r="J371" i="434" a="1"/>
  <c r="J371" i="434" s="1"/>
  <c r="H371" i="434"/>
  <c r="AA370" i="434"/>
  <c r="AA507" i="434" s="1"/>
  <c r="Z370" i="434"/>
  <c r="Z507" i="434" s="1"/>
  <c r="Y370" i="434"/>
  <c r="Y507" i="434" s="1"/>
  <c r="X370" i="434"/>
  <c r="X507" i="434" s="1"/>
  <c r="U370" i="434"/>
  <c r="U507" i="434" s="1"/>
  <c r="T370" i="434"/>
  <c r="T507" i="434" s="1"/>
  <c r="S370" i="434"/>
  <c r="S507" i="434" s="1"/>
  <c r="R370" i="434"/>
  <c r="R507" i="434" s="1"/>
  <c r="Q370" i="434"/>
  <c r="Q507" i="434" s="1"/>
  <c r="P370" i="434"/>
  <c r="P507" i="434" s="1"/>
  <c r="O370" i="434"/>
  <c r="I370" i="434"/>
  <c r="I507" i="434" s="1"/>
  <c r="G370" i="434"/>
  <c r="G507" i="434" s="1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K367" i="434" a="1"/>
  <c r="K367" i="434" s="1"/>
  <c r="M367" i="434" s="1"/>
  <c r="H367" i="434"/>
  <c r="K366" i="434" a="1"/>
  <c r="K366" i="434" s="1"/>
  <c r="M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V363" i="434"/>
  <c r="W363" i="434" s="1"/>
  <c r="N363" i="434"/>
  <c r="K363" i="434" a="1"/>
  <c r="K363" i="434" s="1"/>
  <c r="M363" i="434" s="1"/>
  <c r="J363" i="434" a="1"/>
  <c r="J363" i="434" s="1"/>
  <c r="V362" i="434"/>
  <c r="W362" i="434" s="1"/>
  <c r="N362" i="434"/>
  <c r="K362" i="434" a="1"/>
  <c r="K362" i="434" s="1"/>
  <c r="M362" i="434" s="1"/>
  <c r="J362" i="434" a="1"/>
  <c r="J362" i="434" s="1"/>
  <c r="V361" i="434"/>
  <c r="W361" i="434" s="1"/>
  <c r="N361" i="434"/>
  <c r="K361" i="434" a="1"/>
  <c r="K361" i="434" s="1"/>
  <c r="M361" i="434" s="1"/>
  <c r="J361" i="434" a="1"/>
  <c r="J361" i="434" s="1"/>
  <c r="V358" i="434"/>
  <c r="W358" i="434" s="1"/>
  <c r="N358" i="434"/>
  <c r="K358" i="434" a="1"/>
  <c r="K358" i="434" s="1"/>
  <c r="M358" i="434" s="1"/>
  <c r="J358" i="434" a="1"/>
  <c r="J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H357" i="434"/>
  <c r="K356" i="434" a="1"/>
  <c r="K356" i="434" s="1"/>
  <c r="M356" i="434" s="1"/>
  <c r="H356" i="434"/>
  <c r="K355" i="434" a="1"/>
  <c r="K355" i="434" s="1"/>
  <c r="M355" i="434" s="1"/>
  <c r="H355" i="434"/>
  <c r="V354" i="434"/>
  <c r="W354" i="434" s="1"/>
  <c r="N354" i="434"/>
  <c r="K354" i="434" a="1"/>
  <c r="K354" i="434" s="1"/>
  <c r="M354" i="434" s="1"/>
  <c r="J354" i="434" a="1"/>
  <c r="J354" i="434" s="1"/>
  <c r="H354" i="434"/>
  <c r="V353" i="434"/>
  <c r="W353" i="434" s="1"/>
  <c r="N353" i="434"/>
  <c r="K353" i="434" a="1"/>
  <c r="K353" i="434" s="1"/>
  <c r="M353" i="434" s="1"/>
  <c r="J353" i="434" a="1"/>
  <c r="J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N349" i="434"/>
  <c r="K349" i="434" a="1"/>
  <c r="K349" i="434" s="1"/>
  <c r="M349" i="434" s="1"/>
  <c r="J349" i="434" a="1"/>
  <c r="J349" i="434" s="1"/>
  <c r="H349" i="434"/>
  <c r="G341" i="434"/>
  <c r="C341" i="434"/>
  <c r="I340" i="434"/>
  <c r="E340" i="434"/>
  <c r="I339" i="434"/>
  <c r="E339" i="434"/>
  <c r="I338" i="434"/>
  <c r="E338" i="434"/>
  <c r="I337" i="434"/>
  <c r="I341" i="434" s="1"/>
  <c r="E337" i="434"/>
  <c r="E341" i="434" s="1"/>
  <c r="AA334" i="434"/>
  <c r="Z334" i="434"/>
  <c r="Y334" i="434"/>
  <c r="X334" i="434"/>
  <c r="U334" i="434"/>
  <c r="T334" i="434"/>
  <c r="S334" i="434"/>
  <c r="R334" i="434"/>
  <c r="Q334" i="434"/>
  <c r="P334" i="434"/>
  <c r="O334" i="434"/>
  <c r="I334" i="434"/>
  <c r="G334" i="434"/>
  <c r="V330" i="434"/>
  <c r="W330" i="434" s="1"/>
  <c r="N330" i="434"/>
  <c r="H330" i="434"/>
  <c r="V326" i="434"/>
  <c r="W326" i="434" s="1"/>
  <c r="N326" i="434"/>
  <c r="K326" i="434" a="1"/>
  <c r="K326" i="434" s="1"/>
  <c r="M326" i="434" s="1"/>
  <c r="J326" i="434" a="1"/>
  <c r="J326" i="434" s="1"/>
  <c r="V325" i="434"/>
  <c r="W325" i="434" s="1"/>
  <c r="N325" i="434"/>
  <c r="K325" i="434" a="1"/>
  <c r="K325" i="434" s="1"/>
  <c r="M325" i="434" s="1"/>
  <c r="J325" i="434" a="1"/>
  <c r="J325" i="434" s="1"/>
  <c r="V323" i="434"/>
  <c r="W323" i="434" s="1"/>
  <c r="N323" i="434"/>
  <c r="K323" i="434" a="1"/>
  <c r="K323" i="434" s="1"/>
  <c r="M323" i="434" s="1"/>
  <c r="J323" i="434" a="1"/>
  <c r="J323" i="434" s="1"/>
  <c r="H323" i="434"/>
  <c r="V322" i="434"/>
  <c r="W322" i="434" s="1"/>
  <c r="N322" i="434"/>
  <c r="K322" i="434" a="1"/>
  <c r="K322" i="434" s="1"/>
  <c r="M322" i="434" s="1"/>
  <c r="J322" i="434" a="1"/>
  <c r="J322" i="434" s="1"/>
  <c r="H322" i="434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N320" i="434"/>
  <c r="K320" i="434" a="1"/>
  <c r="K320" i="434" s="1"/>
  <c r="J320" i="434" a="1"/>
  <c r="J320" i="434" s="1"/>
  <c r="H320" i="434"/>
  <c r="AA319" i="434"/>
  <c r="Z319" i="434"/>
  <c r="Y319" i="434"/>
  <c r="X319" i="434"/>
  <c r="U319" i="434"/>
  <c r="T319" i="434"/>
  <c r="S319" i="434"/>
  <c r="Q319" i="434"/>
  <c r="P319" i="434"/>
  <c r="O319" i="434"/>
  <c r="I319" i="434"/>
  <c r="G319" i="434"/>
  <c r="V318" i="434"/>
  <c r="W318" i="434" s="1"/>
  <c r="N318" i="434"/>
  <c r="K318" i="434" a="1"/>
  <c r="K318" i="434" s="1"/>
  <c r="M318" i="434" s="1"/>
  <c r="J318" i="434" a="1"/>
  <c r="J318" i="434" s="1"/>
  <c r="H318" i="434"/>
  <c r="V313" i="434"/>
  <c r="W313" i="434" s="1"/>
  <c r="N313" i="434"/>
  <c r="K313" i="434" a="1"/>
  <c r="K313" i="434" s="1"/>
  <c r="M313" i="434" s="1"/>
  <c r="J313" i="434" a="1"/>
  <c r="J313" i="434" s="1"/>
  <c r="H313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N309" i="434"/>
  <c r="K309" i="434" a="1"/>
  <c r="K309" i="434" s="1"/>
  <c r="J309" i="434" a="1"/>
  <c r="J309" i="434" s="1"/>
  <c r="H309" i="434"/>
  <c r="AA308" i="434"/>
  <c r="Z308" i="434"/>
  <c r="Y308" i="434"/>
  <c r="X308" i="434"/>
  <c r="U308" i="434"/>
  <c r="T308" i="434"/>
  <c r="S308" i="434"/>
  <c r="Q308" i="434"/>
  <c r="P308" i="434"/>
  <c r="O308" i="434"/>
  <c r="I308" i="434"/>
  <c r="G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N293" i="434"/>
  <c r="K293" i="434" a="1"/>
  <c r="K293" i="434" s="1"/>
  <c r="J293" i="434" a="1"/>
  <c r="J293" i="434" s="1"/>
  <c r="H293" i="434"/>
  <c r="AA292" i="434"/>
  <c r="Z292" i="434"/>
  <c r="Y292" i="434"/>
  <c r="X292" i="434"/>
  <c r="U292" i="434"/>
  <c r="T292" i="434"/>
  <c r="S292" i="434"/>
  <c r="R292" i="434"/>
  <c r="Q292" i="434"/>
  <c r="P292" i="434"/>
  <c r="O292" i="434"/>
  <c r="I292" i="434"/>
  <c r="G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5" i="434"/>
  <c r="W285" i="434" s="1"/>
  <c r="N285" i="434"/>
  <c r="K285" i="434" a="1"/>
  <c r="K285" i="434" s="1"/>
  <c r="M285" i="434" s="1"/>
  <c r="J285" i="434" a="1"/>
  <c r="J285" i="434" s="1"/>
  <c r="H285" i="434"/>
  <c r="V284" i="434"/>
  <c r="W284" i="434" s="1"/>
  <c r="N284" i="434"/>
  <c r="K284" i="434" a="1"/>
  <c r="K284" i="434" s="1"/>
  <c r="M284" i="434" s="1"/>
  <c r="J284" i="434" a="1"/>
  <c r="J284" i="434" s="1"/>
  <c r="H284" i="434"/>
  <c r="N283" i="434"/>
  <c r="K283" i="434" a="1"/>
  <c r="K283" i="434" s="1"/>
  <c r="M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V277" i="434"/>
  <c r="W277" i="434" s="1"/>
  <c r="N277" i="434"/>
  <c r="K277" i="434" a="1"/>
  <c r="K277" i="434" s="1"/>
  <c r="M277" i="434" s="1"/>
  <c r="J277" i="434" a="1"/>
  <c r="J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N265" i="434"/>
  <c r="K265" i="434" a="1"/>
  <c r="K265" i="434" s="1"/>
  <c r="M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N258" i="434"/>
  <c r="K258" i="434" a="1"/>
  <c r="K258" i="434" s="1"/>
  <c r="J258" i="434" a="1"/>
  <c r="J258" i="434" s="1"/>
  <c r="H258" i="434"/>
  <c r="AA257" i="434"/>
  <c r="Z257" i="434"/>
  <c r="Y257" i="434"/>
  <c r="X257" i="434"/>
  <c r="U257" i="434"/>
  <c r="T257" i="434"/>
  <c r="S257" i="434"/>
  <c r="R257" i="434"/>
  <c r="Q257" i="434"/>
  <c r="P257" i="434"/>
  <c r="O257" i="434"/>
  <c r="I257" i="434"/>
  <c r="G257" i="434"/>
  <c r="V246" i="434"/>
  <c r="W246" i="434" s="1"/>
  <c r="N246" i="434"/>
  <c r="K246" i="434" a="1"/>
  <c r="K246" i="434" s="1"/>
  <c r="M246" i="434" s="1"/>
  <c r="J246" i="434" a="1"/>
  <c r="J246" i="434" s="1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J240" i="434" a="1"/>
  <c r="J240" i="434" s="1"/>
  <c r="H239" i="434"/>
  <c r="V237" i="434"/>
  <c r="W237" i="434" s="1"/>
  <c r="N237" i="434"/>
  <c r="K237" i="434" a="1"/>
  <c r="K237" i="434" s="1"/>
  <c r="M237" i="434" s="1"/>
  <c r="J237" i="434" a="1"/>
  <c r="J237" i="434" s="1"/>
  <c r="H237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V228" i="434"/>
  <c r="W228" i="434" s="1"/>
  <c r="K228" i="434" a="1"/>
  <c r="K228" i="434" s="1"/>
  <c r="M228" i="434" s="1"/>
  <c r="J228" i="434" a="1"/>
  <c r="J228" i="434" s="1"/>
  <c r="N223" i="434"/>
  <c r="K223" i="434" a="1"/>
  <c r="K223" i="434" s="1"/>
  <c r="M223" i="434" s="1"/>
  <c r="H223" i="434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V219" i="434"/>
  <c r="W219" i="434" s="1"/>
  <c r="N219" i="434"/>
  <c r="K219" i="434" a="1"/>
  <c r="K219" i="434" s="1"/>
  <c r="M219" i="434" s="1"/>
  <c r="J219" i="434" a="1"/>
  <c r="J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4" i="434"/>
  <c r="W204" i="434" s="1"/>
  <c r="N204" i="434"/>
  <c r="K204" i="434" a="1"/>
  <c r="K204" i="434" s="1"/>
  <c r="M204" i="434" s="1"/>
  <c r="J204" i="434" a="1"/>
  <c r="J204" i="434" s="1"/>
  <c r="V203" i="434"/>
  <c r="W203" i="434" s="1"/>
  <c r="N203" i="434"/>
  <c r="K203" i="434" a="1"/>
  <c r="K203" i="434" s="1"/>
  <c r="M203" i="434" s="1"/>
  <c r="J203" i="434" a="1"/>
  <c r="J203" i="434" s="1"/>
  <c r="H203" i="434"/>
  <c r="V202" i="434"/>
  <c r="W202" i="434" s="1"/>
  <c r="N202" i="434"/>
  <c r="K202" i="434" a="1"/>
  <c r="K202" i="434" s="1"/>
  <c r="M202" i="434" s="1"/>
  <c r="J202" i="434" a="1"/>
  <c r="J202" i="434" s="1"/>
  <c r="H202" i="434"/>
  <c r="V200" i="434"/>
  <c r="W200" i="434" s="1"/>
  <c r="N200" i="434"/>
  <c r="K200" i="434" a="1"/>
  <c r="K200" i="434" s="1"/>
  <c r="M200" i="434" s="1"/>
  <c r="J200" i="434" a="1"/>
  <c r="J200" i="434" s="1"/>
  <c r="H200" i="434"/>
  <c r="AA199" i="434"/>
  <c r="AA335" i="434" s="1"/>
  <c r="Z199" i="434"/>
  <c r="Z335" i="434" s="1"/>
  <c r="Y199" i="434"/>
  <c r="Y335" i="434" s="1"/>
  <c r="X199" i="434"/>
  <c r="X335" i="434" s="1"/>
  <c r="U199" i="434"/>
  <c r="U335" i="434" s="1"/>
  <c r="T199" i="434"/>
  <c r="T335" i="434" s="1"/>
  <c r="S199" i="434"/>
  <c r="S335" i="434" s="1"/>
  <c r="R199" i="434"/>
  <c r="R335" i="434" s="1"/>
  <c r="Q199" i="434"/>
  <c r="Q335" i="434" s="1"/>
  <c r="P199" i="434"/>
  <c r="O199" i="434"/>
  <c r="O335" i="434" s="1"/>
  <c r="I199" i="434"/>
  <c r="I335" i="434" s="1"/>
  <c r="G199" i="434"/>
  <c r="G335" i="434" s="1"/>
  <c r="V198" i="434"/>
  <c r="W198" i="434" s="1"/>
  <c r="N198" i="434"/>
  <c r="K198" i="434" a="1"/>
  <c r="K198" i="434" s="1"/>
  <c r="M198" i="434" s="1"/>
  <c r="J198" i="434" a="1"/>
  <c r="J198" i="434" s="1"/>
  <c r="H198" i="434"/>
  <c r="V197" i="434"/>
  <c r="W197" i="434" s="1"/>
  <c r="N197" i="434"/>
  <c r="K197" i="434" a="1"/>
  <c r="K197" i="434" s="1"/>
  <c r="M197" i="434" s="1"/>
  <c r="J197" i="434" a="1"/>
  <c r="J197" i="434" s="1"/>
  <c r="H197" i="434"/>
  <c r="K196" i="434" a="1"/>
  <c r="K196" i="434" s="1"/>
  <c r="M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V192" i="434"/>
  <c r="W192" i="434" s="1"/>
  <c r="N192" i="434"/>
  <c r="K192" i="434" a="1"/>
  <c r="K192" i="434" s="1"/>
  <c r="M192" i="434" s="1"/>
  <c r="J192" i="434" a="1"/>
  <c r="J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H185" i="434"/>
  <c r="N184" i="434"/>
  <c r="K184" i="434" a="1"/>
  <c r="K184" i="434" s="1"/>
  <c r="M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G170" i="434"/>
  <c r="C170" i="434"/>
  <c r="I169" i="434"/>
  <c r="E169" i="434"/>
  <c r="I168" i="434"/>
  <c r="E168" i="434"/>
  <c r="I167" i="434"/>
  <c r="E167" i="434"/>
  <c r="I166" i="434"/>
  <c r="I170" i="434" s="1"/>
  <c r="E166" i="434"/>
  <c r="E170" i="434" s="1"/>
  <c r="AA163" i="434"/>
  <c r="Z163" i="434"/>
  <c r="Y163" i="434"/>
  <c r="X163" i="434"/>
  <c r="U163" i="434"/>
  <c r="T163" i="434"/>
  <c r="S163" i="434"/>
  <c r="R163" i="434"/>
  <c r="Q163" i="434"/>
  <c r="P163" i="434"/>
  <c r="O163" i="434"/>
  <c r="I163" i="434"/>
  <c r="G163" i="434"/>
  <c r="V159" i="434"/>
  <c r="W159" i="434" s="1"/>
  <c r="N159" i="434"/>
  <c r="K159" i="434" a="1"/>
  <c r="K159" i="434" s="1"/>
  <c r="J159" i="434" a="1"/>
  <c r="J159" i="434" s="1"/>
  <c r="D159" i="434"/>
  <c r="V158" i="434"/>
  <c r="W158" i="434" s="1"/>
  <c r="N158" i="434"/>
  <c r="K158" i="434" a="1"/>
  <c r="K158" i="434" s="1"/>
  <c r="M158" i="434" s="1"/>
  <c r="J158" i="434" a="1"/>
  <c r="J158" i="434" s="1"/>
  <c r="V155" i="434"/>
  <c r="W155" i="434" s="1"/>
  <c r="N155" i="434"/>
  <c r="K155" i="434" a="1"/>
  <c r="K155" i="434" s="1"/>
  <c r="M155" i="434" s="1"/>
  <c r="J155" i="434" a="1"/>
  <c r="J155" i="434" s="1"/>
  <c r="V154" i="434"/>
  <c r="W154" i="434" s="1"/>
  <c r="N154" i="434"/>
  <c r="K154" i="434" a="1"/>
  <c r="K154" i="434" s="1"/>
  <c r="M154" i="434" s="1"/>
  <c r="J154" i="434" a="1"/>
  <c r="J154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H151" i="434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J149" i="434" a="1"/>
  <c r="J149" i="434" s="1"/>
  <c r="H149" i="434"/>
  <c r="AA148" i="434"/>
  <c r="Z148" i="434"/>
  <c r="Y148" i="434"/>
  <c r="X148" i="434"/>
  <c r="U148" i="434"/>
  <c r="T148" i="434"/>
  <c r="S148" i="434"/>
  <c r="Q148" i="434"/>
  <c r="P148" i="434"/>
  <c r="O148" i="434"/>
  <c r="I148" i="434"/>
  <c r="G148" i="434"/>
  <c r="C528" i="434" s="1"/>
  <c r="V147" i="434"/>
  <c r="W147" i="434" s="1"/>
  <c r="N147" i="434"/>
  <c r="K147" i="434" a="1"/>
  <c r="K147" i="434" s="1"/>
  <c r="M147" i="434" s="1"/>
  <c r="J147" i="434" a="1"/>
  <c r="J147" i="434" s="1"/>
  <c r="H147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6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4" i="434" s="1"/>
  <c r="Y28" i="434"/>
  <c r="X28" i="434"/>
  <c r="X164" i="434" s="1"/>
  <c r="U28" i="434"/>
  <c r="T28" i="434"/>
  <c r="S28" i="434"/>
  <c r="R28" i="434"/>
  <c r="Q28" i="434"/>
  <c r="Q164" i="434" s="1"/>
  <c r="P28" i="434"/>
  <c r="O28" i="434"/>
  <c r="O164" i="434" s="1"/>
  <c r="I28" i="434"/>
  <c r="G28" i="434"/>
  <c r="G164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7" i="434" l="1"/>
  <c r="O507" i="434"/>
  <c r="X510" i="434" s="1"/>
  <c r="X509" i="434"/>
  <c r="P335" i="434"/>
  <c r="X339" i="434" s="1"/>
  <c r="X338" i="434"/>
  <c r="B515" i="434"/>
  <c r="S164" i="434"/>
  <c r="U164" i="434"/>
  <c r="Y164" i="434"/>
  <c r="AA164" i="434"/>
  <c r="C525" i="434"/>
  <c r="K510" i="434"/>
  <c r="M510" i="434" s="1"/>
  <c r="K511" i="434"/>
  <c r="M511" i="434" s="1"/>
  <c r="K512" i="434"/>
  <c r="M512" i="434" s="1"/>
  <c r="R167" i="434"/>
  <c r="J257" i="434" a="1"/>
  <c r="J257" i="434" s="1"/>
  <c r="C536" i="434"/>
  <c r="I164" i="434"/>
  <c r="B172" i="434" s="1"/>
  <c r="P164" i="434"/>
  <c r="X168" i="434" s="1"/>
  <c r="R164" i="434"/>
  <c r="T164" i="434"/>
  <c r="N257" i="434"/>
  <c r="N121" i="434"/>
  <c r="J292" i="434" a="1"/>
  <c r="J292" i="434" s="1"/>
  <c r="R339" i="434"/>
  <c r="N199" i="434"/>
  <c r="N28" i="434"/>
  <c r="R168" i="434"/>
  <c r="N137" i="434"/>
  <c r="N148" i="434"/>
  <c r="J308" i="434" a="1"/>
  <c r="J308" i="434" s="1"/>
  <c r="N334" i="434"/>
  <c r="K338" i="434"/>
  <c r="M338" i="434" s="1"/>
  <c r="K339" i="434"/>
  <c r="M339" i="434" s="1"/>
  <c r="K340" i="434"/>
  <c r="M340" i="434" s="1"/>
  <c r="N370" i="434"/>
  <c r="V479" i="434"/>
  <c r="W479" i="434" s="1"/>
  <c r="H28" i="434"/>
  <c r="H479" i="434"/>
  <c r="C524" i="434"/>
  <c r="N86" i="434"/>
  <c r="H137" i="434"/>
  <c r="V137" i="434"/>
  <c r="W137" i="434" s="1"/>
  <c r="C527" i="434"/>
  <c r="N163" i="434"/>
  <c r="C529" i="434"/>
  <c r="B343" i="434"/>
  <c r="H292" i="434"/>
  <c r="V292" i="434"/>
  <c r="W292" i="434" s="1"/>
  <c r="V308" i="434"/>
  <c r="W308" i="434" s="1"/>
  <c r="N319" i="434"/>
  <c r="J319" i="434" a="1"/>
  <c r="J319" i="434" s="1"/>
  <c r="N428" i="434"/>
  <c r="H463" i="434"/>
  <c r="V463" i="434"/>
  <c r="W463" i="434" s="1"/>
  <c r="J479" i="434" a="1"/>
  <c r="J479" i="434" s="1"/>
  <c r="R512" i="434"/>
  <c r="H490" i="434"/>
  <c r="V490" i="434"/>
  <c r="W490" i="434" s="1"/>
  <c r="J490" i="434" a="1"/>
  <c r="J490" i="434" s="1"/>
  <c r="R513" i="434"/>
  <c r="K121" i="434"/>
  <c r="M137" i="434"/>
  <c r="V28" i="434"/>
  <c r="H86" i="434"/>
  <c r="V86" i="434"/>
  <c r="W86" i="434" s="1"/>
  <c r="H121" i="434"/>
  <c r="V121" i="434"/>
  <c r="W121" i="434" s="1"/>
  <c r="R169" i="434"/>
  <c r="H148" i="434"/>
  <c r="V148" i="434"/>
  <c r="W148" i="434" s="1"/>
  <c r="R170" i="434"/>
  <c r="H163" i="434"/>
  <c r="R171" i="434"/>
  <c r="K529" i="434" s="1"/>
  <c r="K167" i="434"/>
  <c r="M167" i="434" s="1"/>
  <c r="K168" i="434"/>
  <c r="M168" i="434" s="1"/>
  <c r="K169" i="434"/>
  <c r="M169" i="434" s="1"/>
  <c r="H199" i="434"/>
  <c r="K292" i="434"/>
  <c r="R340" i="434"/>
  <c r="H319" i="434"/>
  <c r="V319" i="434"/>
  <c r="W319" i="434" s="1"/>
  <c r="R341" i="434"/>
  <c r="H334" i="434"/>
  <c r="V334" i="434"/>
  <c r="R342" i="434"/>
  <c r="H370" i="434"/>
  <c r="V370" i="434"/>
  <c r="J370" i="434" a="1"/>
  <c r="J370" i="434" s="1"/>
  <c r="H428" i="434"/>
  <c r="J428" i="434" a="1"/>
  <c r="J428" i="434" s="1"/>
  <c r="R510" i="434"/>
  <c r="N463" i="434"/>
  <c r="W429" i="434"/>
  <c r="R511" i="434"/>
  <c r="N479" i="434"/>
  <c r="W464" i="434"/>
  <c r="N490" i="434"/>
  <c r="N506" i="434"/>
  <c r="R514" i="434"/>
  <c r="J137" i="434" a="1"/>
  <c r="J137" i="434" s="1"/>
  <c r="J148" i="434" a="1"/>
  <c r="J148" i="434" s="1"/>
  <c r="J199" i="434" a="1"/>
  <c r="J199" i="434" s="1"/>
  <c r="H257" i="434"/>
  <c r="V257" i="434"/>
  <c r="W257" i="434" s="1"/>
  <c r="N292" i="434"/>
  <c r="W258" i="434"/>
  <c r="K463" i="434"/>
  <c r="J463" i="434" a="1"/>
  <c r="J463" i="434" s="1"/>
  <c r="J506" i="434" a="1"/>
  <c r="J506" i="434" s="1"/>
  <c r="M28" i="434"/>
  <c r="Q525" i="434"/>
  <c r="Q527" i="434"/>
  <c r="Q529" i="434"/>
  <c r="K86" i="434"/>
  <c r="M86" i="434"/>
  <c r="K527" i="434"/>
  <c r="K148" i="434"/>
  <c r="M138" i="434"/>
  <c r="M148" i="434" s="1"/>
  <c r="K528" i="434"/>
  <c r="K163" i="434"/>
  <c r="M149" i="434"/>
  <c r="M163" i="434" s="1"/>
  <c r="W7" i="434"/>
  <c r="M199" i="434"/>
  <c r="W199" i="434"/>
  <c r="W28" i="434"/>
  <c r="Q524" i="434"/>
  <c r="Q528" i="434"/>
  <c r="K525" i="434"/>
  <c r="K526" i="434"/>
  <c r="K308" i="434"/>
  <c r="M293" i="434"/>
  <c r="M308" i="434" s="1"/>
  <c r="K28" i="434"/>
  <c r="M257" i="434"/>
  <c r="C530" i="434"/>
  <c r="E524" i="434" s="1"/>
  <c r="K319" i="434"/>
  <c r="M309" i="434"/>
  <c r="M319" i="434" s="1"/>
  <c r="K334" i="434"/>
  <c r="M320" i="434"/>
  <c r="M334" i="434" s="1"/>
  <c r="M87" i="434"/>
  <c r="M121" i="434" s="1"/>
  <c r="J121" i="434" a="1"/>
  <c r="J121" i="434" s="1"/>
  <c r="K137" i="434"/>
  <c r="J163" i="434" a="1"/>
  <c r="J163" i="434" s="1"/>
  <c r="V163" i="434"/>
  <c r="W163" i="434" s="1"/>
  <c r="K166" i="434"/>
  <c r="R166" i="434"/>
  <c r="K199" i="434"/>
  <c r="V199" i="434"/>
  <c r="V335" i="434" s="1"/>
  <c r="K257" i="434"/>
  <c r="M428" i="434"/>
  <c r="J335" i="434" a="1"/>
  <c r="J335" i="434" s="1"/>
  <c r="M342" i="434" s="1"/>
  <c r="B342" i="434"/>
  <c r="R337" i="434"/>
  <c r="K370" i="434"/>
  <c r="M370" i="434"/>
  <c r="J28" i="434" a="1"/>
  <c r="J28" i="434" s="1"/>
  <c r="J86" i="434" a="1"/>
  <c r="J86" i="434" s="1"/>
  <c r="W138" i="434"/>
  <c r="R338" i="434"/>
  <c r="M258" i="434"/>
  <c r="M292" i="434" s="1"/>
  <c r="H308" i="434"/>
  <c r="N308" i="434"/>
  <c r="W293" i="434"/>
  <c r="B514" i="434"/>
  <c r="J507" i="434" a="1"/>
  <c r="J507" i="434" s="1"/>
  <c r="M514" i="434" s="1"/>
  <c r="R509" i="434"/>
  <c r="K490" i="434"/>
  <c r="M480" i="434"/>
  <c r="M490" i="434" s="1"/>
  <c r="K506" i="434"/>
  <c r="M491" i="434"/>
  <c r="M506" i="434" s="1"/>
  <c r="W309" i="434"/>
  <c r="W320" i="434"/>
  <c r="W334" i="434" s="1"/>
  <c r="K337" i="434"/>
  <c r="W349" i="434"/>
  <c r="W370" i="434" s="1"/>
  <c r="V428" i="434"/>
  <c r="W428" i="434" s="1"/>
  <c r="M479" i="434"/>
  <c r="H506" i="434"/>
  <c r="W506" i="434"/>
  <c r="K428" i="434"/>
  <c r="T536" i="434" a="1"/>
  <c r="T536" i="434" s="1"/>
  <c r="M429" i="434"/>
  <c r="M463" i="434" s="1"/>
  <c r="K479" i="434"/>
  <c r="V506" i="434"/>
  <c r="J533" i="434"/>
  <c r="J534" i="434"/>
  <c r="Q534" i="434" s="1"/>
  <c r="J535" i="434"/>
  <c r="Q535" i="434" s="1"/>
  <c r="W480" i="434"/>
  <c r="K509" i="434"/>
  <c r="T533" i="434" a="1"/>
  <c r="T533" i="434" s="1"/>
  <c r="K507" i="434" l="1"/>
  <c r="V507" i="434"/>
  <c r="N507" i="434"/>
  <c r="M507" i="434"/>
  <c r="H507" i="434"/>
  <c r="E514" i="434" s="1"/>
  <c r="E529" i="434"/>
  <c r="E526" i="434"/>
  <c r="B516" i="434"/>
  <c r="E516" i="434" s="1"/>
  <c r="K335" i="434"/>
  <c r="M335" i="434"/>
  <c r="H335" i="434"/>
  <c r="E342" i="434" s="1"/>
  <c r="N335" i="434"/>
  <c r="B344" i="434" s="1"/>
  <c r="E344" i="434" s="1"/>
  <c r="W335" i="434"/>
  <c r="C520" i="434"/>
  <c r="M164" i="434"/>
  <c r="N164" i="434"/>
  <c r="B173" i="434" s="1"/>
  <c r="E173" i="434" s="1"/>
  <c r="K164" i="434"/>
  <c r="E172" i="434" s="1"/>
  <c r="W164" i="434"/>
  <c r="V164" i="434"/>
  <c r="H164" i="434"/>
  <c r="E171" i="434" s="1"/>
  <c r="X173" i="434"/>
  <c r="Z166" i="434" s="1" a="1"/>
  <c r="Z166" i="434" s="1"/>
  <c r="E528" i="434"/>
  <c r="E527" i="434"/>
  <c r="E525" i="434"/>
  <c r="K513" i="434"/>
  <c r="M513" i="434" s="1"/>
  <c r="M509" i="434"/>
  <c r="S534" i="434" a="1"/>
  <c r="S534" i="434" s="1"/>
  <c r="R534" i="434"/>
  <c r="X516" i="434"/>
  <c r="Z509" i="434" s="1" a="1"/>
  <c r="Z509" i="434" s="1"/>
  <c r="R344" i="434"/>
  <c r="T337" i="434" s="1" a="1"/>
  <c r="T337" i="434" s="1"/>
  <c r="X344" i="434"/>
  <c r="Z337" i="434" s="1" a="1"/>
  <c r="Z337" i="434" s="1"/>
  <c r="K524" i="434"/>
  <c r="R173" i="434"/>
  <c r="T166" i="434" s="1" a="1"/>
  <c r="T166" i="434" s="1"/>
  <c r="S535" i="434" a="1"/>
  <c r="S535" i="434" s="1"/>
  <c r="R535" i="434"/>
  <c r="Q533" i="434"/>
  <c r="J536" i="434"/>
  <c r="K341" i="434"/>
  <c r="M341" i="434" s="1"/>
  <c r="M337" i="434"/>
  <c r="R516" i="434"/>
  <c r="T509" i="434" s="1" a="1"/>
  <c r="T509" i="434" s="1"/>
  <c r="I344" i="434"/>
  <c r="M344" i="434" s="1" a="1"/>
  <c r="M344" i="434" s="1"/>
  <c r="Q526" i="434"/>
  <c r="Q530" i="434" s="1"/>
  <c r="K170" i="434"/>
  <c r="M170" i="434" s="1"/>
  <c r="M166" i="434"/>
  <c r="J164" i="434" a="1"/>
  <c r="J164" i="434" s="1"/>
  <c r="M171" i="434" s="1"/>
  <c r="B171" i="434"/>
  <c r="C519" i="434" s="1"/>
  <c r="Z512" i="434" l="1"/>
  <c r="T338" i="434"/>
  <c r="Z341" i="434"/>
  <c r="Z170" i="434"/>
  <c r="Z338" i="434"/>
  <c r="Z342" i="434"/>
  <c r="Z339" i="434"/>
  <c r="Z171" i="434"/>
  <c r="Z167" i="434"/>
  <c r="C521" i="434"/>
  <c r="G521" i="434" s="1"/>
  <c r="Z513" i="434"/>
  <c r="S529" i="434"/>
  <c r="G519" i="434"/>
  <c r="Z343" i="434"/>
  <c r="Z510" i="434"/>
  <c r="Z514" i="434"/>
  <c r="Z168" i="434"/>
  <c r="Z340" i="434"/>
  <c r="Z511" i="434"/>
  <c r="Z515" i="434"/>
  <c r="Z169" i="434"/>
  <c r="Z172" i="434"/>
  <c r="E530" i="434"/>
  <c r="S525" i="434"/>
  <c r="S527" i="434"/>
  <c r="I173" i="434"/>
  <c r="I516" i="434"/>
  <c r="M516" i="434" s="1" a="1"/>
  <c r="M516" i="434" s="1"/>
  <c r="W507" i="434"/>
  <c r="O519" i="434" a="1"/>
  <c r="O519" i="434" s="1"/>
  <c r="E343" i="434"/>
  <c r="I343" i="434" s="1"/>
  <c r="M343" i="434" s="1"/>
  <c r="L335" i="434"/>
  <c r="I342" i="434" s="1"/>
  <c r="K530" i="434"/>
  <c r="T167" i="434"/>
  <c r="T168" i="434"/>
  <c r="T172" i="434"/>
  <c r="T169" i="434"/>
  <c r="T170" i="434"/>
  <c r="T171" i="434"/>
  <c r="S528" i="434"/>
  <c r="I172" i="434"/>
  <c r="M172" i="434" s="1"/>
  <c r="E515" i="434"/>
  <c r="I515" i="434" s="1"/>
  <c r="M515" i="434" s="1"/>
  <c r="L507" i="434"/>
  <c r="I514" i="434" s="1"/>
  <c r="T510" i="434"/>
  <c r="T512" i="434"/>
  <c r="T514" i="434"/>
  <c r="T513" i="434"/>
  <c r="T515" i="434"/>
  <c r="T511" i="434"/>
  <c r="Q536" i="434"/>
  <c r="S536" i="434" s="1" a="1"/>
  <c r="S536" i="434" s="1"/>
  <c r="S533" i="434" a="1"/>
  <c r="S533" i="434" s="1"/>
  <c r="R533" i="434"/>
  <c r="R536" i="434" s="1"/>
  <c r="T339" i="434"/>
  <c r="T341" i="434"/>
  <c r="T343" i="434"/>
  <c r="T340" i="434"/>
  <c r="T342" i="434"/>
  <c r="S524" i="434" a="1"/>
  <c r="S524" i="434" s="1"/>
  <c r="L164" i="434"/>
  <c r="I171" i="434" s="1"/>
  <c r="S526" i="434"/>
  <c r="M524" i="434" a="1"/>
  <c r="M524" i="434" s="1"/>
  <c r="M526" i="434" l="1"/>
  <c r="M529" i="434"/>
  <c r="M527" i="434"/>
  <c r="M525" i="434"/>
  <c r="M528" i="434"/>
  <c r="S530" i="434"/>
  <c r="G520" i="434"/>
  <c r="K521" i="434"/>
  <c r="O521" i="434" s="1" a="1"/>
  <c r="O521" i="434" s="1"/>
  <c r="M173" i="434" a="1"/>
  <c r="M173" i="434" s="1"/>
  <c r="K520" i="434" l="1"/>
  <c r="O520" i="434" s="1"/>
  <c r="K519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<sst xmlns="http://schemas.openxmlformats.org/spreadsheetml/2006/main" count="13491" uniqueCount="544">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</sst>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51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22" fillId="9" borderId="5" xfId="0" applyFont="1" applyFill="1" applyBorder="1" applyAlignment="1"/>
    <xf numFmtId="180" fontId="6" fillId="9" borderId="5" xfId="0" applyNumberFormat="1" applyFont="1" applyFill="1" applyBorder="1" applyAlignment="1"/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76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8" t="s">
        <v>413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</row>
    <row r="2" spans="1:27" ht="18.75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0" t="s">
        <v>12</v>
      </c>
      <c r="B4" s="540" t="s">
        <v>25</v>
      </c>
      <c r="C4" s="540" t="s">
        <v>26</v>
      </c>
      <c r="D4" s="540" t="s">
        <v>27</v>
      </c>
      <c r="E4" s="543" t="s">
        <v>28</v>
      </c>
      <c r="F4" s="546" t="s">
        <v>29</v>
      </c>
      <c r="G4" s="536" t="s">
        <v>30</v>
      </c>
      <c r="H4" s="536"/>
      <c r="I4" s="540" t="s">
        <v>31</v>
      </c>
      <c r="J4" s="551" t="s">
        <v>32</v>
      </c>
      <c r="K4" s="554" t="s">
        <v>33</v>
      </c>
      <c r="L4" s="540" t="s">
        <v>34</v>
      </c>
      <c r="M4" s="557" t="s">
        <v>35</v>
      </c>
      <c r="N4" s="537" t="s">
        <v>36</v>
      </c>
      <c r="O4" s="536" t="s">
        <v>37</v>
      </c>
      <c r="P4" s="536"/>
      <c r="Q4" s="536"/>
      <c r="R4" s="536"/>
      <c r="S4" s="536"/>
      <c r="T4" s="536"/>
      <c r="U4" s="536"/>
      <c r="V4" s="536" t="s">
        <v>38</v>
      </c>
      <c r="W4" s="537" t="s">
        <v>39</v>
      </c>
      <c r="X4" s="536" t="s">
        <v>40</v>
      </c>
      <c r="Y4" s="536"/>
      <c r="Z4" s="536"/>
      <c r="AA4" s="536"/>
    </row>
    <row r="5" spans="1:27" s="104" customFormat="1" ht="15" customHeight="1">
      <c r="A5" s="541"/>
      <c r="B5" s="541"/>
      <c r="C5" s="541"/>
      <c r="D5" s="541"/>
      <c r="E5" s="544"/>
      <c r="F5" s="547"/>
      <c r="G5" s="536"/>
      <c r="H5" s="536"/>
      <c r="I5" s="541"/>
      <c r="J5" s="552"/>
      <c r="K5" s="555"/>
      <c r="L5" s="541"/>
      <c r="M5" s="558"/>
      <c r="N5" s="537"/>
      <c r="O5" s="536" t="s">
        <v>41</v>
      </c>
      <c r="P5" s="536" t="s">
        <v>42</v>
      </c>
      <c r="Q5" s="536" t="s">
        <v>43</v>
      </c>
      <c r="R5" s="549" t="s">
        <v>44</v>
      </c>
      <c r="S5" s="550" t="s">
        <v>45</v>
      </c>
      <c r="T5" s="536" t="s">
        <v>46</v>
      </c>
      <c r="U5" s="536" t="s">
        <v>47</v>
      </c>
      <c r="V5" s="536"/>
      <c r="W5" s="537"/>
      <c r="X5" s="536" t="s">
        <v>13</v>
      </c>
      <c r="Y5" s="536" t="s">
        <v>48</v>
      </c>
      <c r="Z5" s="536" t="s">
        <v>49</v>
      </c>
      <c r="AA5" s="536" t="s">
        <v>47</v>
      </c>
    </row>
    <row r="6" spans="1:27" s="104" customFormat="1" ht="27.75" customHeight="1">
      <c r="A6" s="542"/>
      <c r="B6" s="542"/>
      <c r="C6" s="542"/>
      <c r="D6" s="542"/>
      <c r="E6" s="545"/>
      <c r="F6" s="548"/>
      <c r="G6" s="350" t="s">
        <v>50</v>
      </c>
      <c r="H6" s="411" t="s">
        <v>51</v>
      </c>
      <c r="I6" s="542"/>
      <c r="J6" s="553"/>
      <c r="K6" s="556"/>
      <c r="L6" s="542"/>
      <c r="M6" s="558"/>
      <c r="N6" s="537"/>
      <c r="O6" s="536"/>
      <c r="P6" s="536"/>
      <c r="Q6" s="536"/>
      <c r="R6" s="549"/>
      <c r="S6" s="550"/>
      <c r="T6" s="536"/>
      <c r="U6" s="536"/>
      <c r="V6" s="536"/>
      <c r="W6" s="537"/>
      <c r="X6" s="536"/>
      <c r="Y6" s="536"/>
      <c r="Z6" s="536"/>
      <c r="AA6" s="536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03" t="s">
        <v>201</v>
      </c>
      <c r="B28" s="504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11" t="s">
        <v>216</v>
      </c>
      <c r="B86" s="511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03" t="s">
        <v>224</v>
      </c>
      <c r="B121" s="504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3" t="s">
        <v>231</v>
      </c>
      <c r="B137" s="504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0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09"/>
      <c r="P147" s="409"/>
      <c r="Q147" s="409"/>
      <c r="R147" s="409"/>
      <c r="S147" s="409"/>
      <c r="T147" s="409"/>
      <c r="U147" s="40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03" t="s">
        <v>234</v>
      </c>
      <c r="B148" s="504"/>
      <c r="C148" s="41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06"/>
      <c r="D149" s="108">
        <v>3.65</v>
      </c>
      <c r="E149" s="108"/>
      <c r="F149" s="153"/>
      <c r="G149" s="128"/>
      <c r="H149" s="401">
        <f t="shared" ref="H149:H162" si="63">D149*G149</f>
        <v>0</v>
      </c>
      <c r="I149" s="129"/>
      <c r="J149" s="130" t="str">
        <f t="array" ref="J149">IF(ISERROR(G149/I149),"",G149/I149)</f>
        <v/>
      </c>
      <c r="K149" s="40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09"/>
      <c r="P149" s="409"/>
      <c r="Q149" s="409"/>
      <c r="R149" s="409"/>
      <c r="S149" s="409"/>
      <c r="T149" s="409"/>
      <c r="U149" s="40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06"/>
      <c r="D150" s="108">
        <v>6.58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06"/>
      <c r="D151" s="108">
        <v>7.8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06"/>
      <c r="D152" s="108">
        <v>4.4000000000000004</v>
      </c>
      <c r="E152" s="108"/>
      <c r="F152" s="127"/>
      <c r="G152" s="128"/>
      <c r="H152" s="40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09"/>
      <c r="P152" s="409"/>
      <c r="Q152" s="409"/>
      <c r="R152" s="409"/>
      <c r="S152" s="409"/>
      <c r="T152" s="409"/>
      <c r="U152" s="40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0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09"/>
      <c r="P153" s="409"/>
      <c r="Q153" s="409"/>
      <c r="R153" s="409"/>
      <c r="S153" s="409"/>
      <c r="T153" s="409"/>
      <c r="U153" s="40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06" t="s">
        <v>239</v>
      </c>
      <c r="C154" s="406" t="s">
        <v>179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09"/>
      <c r="P154" s="409"/>
      <c r="Q154" s="409"/>
      <c r="R154" s="409"/>
      <c r="S154" s="409"/>
      <c r="T154" s="409"/>
      <c r="U154" s="40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06" t="s">
        <v>239</v>
      </c>
      <c r="C155" s="406" t="s">
        <v>186</v>
      </c>
      <c r="D155" s="108">
        <v>6.04</v>
      </c>
      <c r="E155" s="108"/>
      <c r="F155" s="127"/>
      <c r="G155" s="128"/>
      <c r="H155" s="40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09"/>
      <c r="P155" s="409"/>
      <c r="Q155" s="409"/>
      <c r="R155" s="409"/>
      <c r="S155" s="409"/>
      <c r="T155" s="409"/>
      <c r="U155" s="40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06" t="s">
        <v>443</v>
      </c>
      <c r="C156" s="406" t="s">
        <v>179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/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06" t="s">
        <v>443</v>
      </c>
      <c r="C157" s="406" t="s">
        <v>60</v>
      </c>
      <c r="D157" s="108">
        <v>6</v>
      </c>
      <c r="E157" s="108"/>
      <c r="F157" s="127"/>
      <c r="G157" s="128"/>
      <c r="H157" s="40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09"/>
      <c r="P157" s="409"/>
      <c r="Q157" s="409"/>
      <c r="R157" s="409"/>
      <c r="S157" s="409"/>
      <c r="T157" s="409"/>
      <c r="U157" s="40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00" t="s">
        <v>240</v>
      </c>
      <c r="C158" s="126"/>
      <c r="D158" s="108">
        <v>7.3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09"/>
      <c r="P158" s="409"/>
      <c r="Q158" s="409"/>
      <c r="R158" s="409"/>
      <c r="S158" s="409"/>
      <c r="T158" s="409"/>
      <c r="U158" s="40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00" t="s">
        <v>241</v>
      </c>
      <c r="C159" s="126"/>
      <c r="D159" s="108">
        <f>78*120/1000</f>
        <v>9.36</v>
      </c>
      <c r="E159" s="108"/>
      <c r="F159" s="127"/>
      <c r="G159" s="128"/>
      <c r="H159" s="40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09"/>
      <c r="P159" s="409"/>
      <c r="Q159" s="409"/>
      <c r="R159" s="409"/>
      <c r="S159" s="409"/>
      <c r="T159" s="409"/>
      <c r="U159" s="40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00" t="s">
        <v>242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00" t="s">
        <v>243</v>
      </c>
      <c r="C161" s="126"/>
      <c r="D161" s="108">
        <v>4.5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01">
        <f t="shared" si="63"/>
        <v>0</v>
      </c>
      <c r="I162" s="129"/>
      <c r="J162" s="130"/>
      <c r="K162" s="131"/>
      <c r="L162" s="129"/>
      <c r="M162" s="109"/>
      <c r="N162" s="130"/>
      <c r="O162" s="409"/>
      <c r="P162" s="409"/>
      <c r="Q162" s="409"/>
      <c r="R162" s="409"/>
      <c r="S162" s="409"/>
      <c r="T162" s="409"/>
      <c r="U162" s="40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03" t="s">
        <v>244</v>
      </c>
      <c r="B163" s="504"/>
      <c r="C163" s="410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05" t="s">
        <v>246</v>
      </c>
      <c r="B164" s="506"/>
      <c r="C164" s="506"/>
      <c r="D164" s="506"/>
      <c r="E164" s="506"/>
      <c r="F164" s="507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08" t="s">
        <v>476</v>
      </c>
      <c r="B165" s="403" t="s">
        <v>247</v>
      </c>
      <c r="C165" s="491" t="s">
        <v>248</v>
      </c>
      <c r="D165" s="492"/>
      <c r="E165" s="499" t="s">
        <v>249</v>
      </c>
      <c r="F165" s="499"/>
      <c r="G165" s="469" t="s">
        <v>250</v>
      </c>
      <c r="H165" s="469"/>
      <c r="I165" s="499" t="s">
        <v>251</v>
      </c>
      <c r="J165" s="499"/>
      <c r="K165" s="499" t="s">
        <v>252</v>
      </c>
      <c r="L165" s="499"/>
      <c r="M165" s="499" t="s">
        <v>253</v>
      </c>
      <c r="N165" s="499"/>
      <c r="O165" s="499" t="s">
        <v>254</v>
      </c>
      <c r="P165" s="469" t="s">
        <v>255</v>
      </c>
      <c r="Q165" s="469"/>
      <c r="R165" s="469" t="s">
        <v>252</v>
      </c>
      <c r="S165" s="469"/>
      <c r="T165" s="469" t="s">
        <v>256</v>
      </c>
      <c r="U165" s="469"/>
      <c r="V165" s="469" t="s">
        <v>257</v>
      </c>
      <c r="W165" s="469"/>
      <c r="X165" s="469" t="s">
        <v>252</v>
      </c>
      <c r="Y165" s="469"/>
      <c r="Z165" s="469" t="s">
        <v>256</v>
      </c>
      <c r="AA165" s="469"/>
    </row>
    <row r="166" spans="1:27" ht="20.100000000000001" customHeight="1">
      <c r="A166" s="509"/>
      <c r="B166" s="403" t="s">
        <v>258</v>
      </c>
      <c r="C166" s="491">
        <v>1</v>
      </c>
      <c r="D166" s="492"/>
      <c r="E166" s="502">
        <f>C166*11</f>
        <v>11</v>
      </c>
      <c r="F166" s="502"/>
      <c r="G166" s="469">
        <v>1</v>
      </c>
      <c r="H166" s="469"/>
      <c r="I166" s="502">
        <f>G166*11</f>
        <v>11</v>
      </c>
      <c r="J166" s="502"/>
      <c r="K166" s="502">
        <f>E166-I166</f>
        <v>0</v>
      </c>
      <c r="L166" s="502"/>
      <c r="M166" s="500">
        <f>IF(ISERROR(K166/E166),"",K166/E166)</f>
        <v>0</v>
      </c>
      <c r="N166" s="500"/>
      <c r="O166" s="499"/>
      <c r="P166" s="469" t="s">
        <v>201</v>
      </c>
      <c r="Q166" s="469"/>
      <c r="R166" s="498">
        <f>SUM(O28:U28)</f>
        <v>0</v>
      </c>
      <c r="S166" s="498"/>
      <c r="T166" s="493" t="str">
        <f t="array" ref="T166">IF(ISERROR(R166/R173),"",R166/R173)</f>
        <v/>
      </c>
      <c r="U166" s="493"/>
      <c r="V166" s="469" t="s">
        <v>259</v>
      </c>
      <c r="W166" s="469"/>
      <c r="X166" s="496">
        <f>SUM(P27,P85,P120,P136,P147,P161)</f>
        <v>0</v>
      </c>
      <c r="Y166" s="496"/>
      <c r="Z166" s="493" t="str">
        <f t="array" ref="Z166">IF(ISERROR(X166/X173),"",X166/X173)</f>
        <v/>
      </c>
      <c r="AA166" s="493"/>
    </row>
    <row r="167" spans="1:27" ht="20.100000000000001" customHeight="1">
      <c r="A167" s="509"/>
      <c r="B167" s="403" t="s">
        <v>260</v>
      </c>
      <c r="C167" s="491">
        <v>1</v>
      </c>
      <c r="D167" s="492"/>
      <c r="E167" s="502">
        <f>C167*11</f>
        <v>11</v>
      </c>
      <c r="F167" s="502"/>
      <c r="G167" s="469">
        <v>1</v>
      </c>
      <c r="H167" s="469"/>
      <c r="I167" s="502">
        <f>G167*11</f>
        <v>11</v>
      </c>
      <c r="J167" s="502"/>
      <c r="K167" s="502">
        <f>E167-I167</f>
        <v>0</v>
      </c>
      <c r="L167" s="502"/>
      <c r="M167" s="500">
        <f>IF(ISERROR(K167/E167),"",K167/E167)</f>
        <v>0</v>
      </c>
      <c r="N167" s="500"/>
      <c r="O167" s="499"/>
      <c r="P167" s="469" t="s">
        <v>216</v>
      </c>
      <c r="Q167" s="469"/>
      <c r="R167" s="498">
        <f>SUM(O86:U86)</f>
        <v>0</v>
      </c>
      <c r="S167" s="498"/>
      <c r="T167" s="493" t="str">
        <f>IF(ISERROR(R167/R173),"",R167/R173)</f>
        <v/>
      </c>
      <c r="U167" s="493"/>
      <c r="V167" s="469" t="s">
        <v>261</v>
      </c>
      <c r="W167" s="469"/>
      <c r="X167" s="496">
        <f>SUM(P28,P86,P121,P137,P148,P163)</f>
        <v>0</v>
      </c>
      <c r="Y167" s="496"/>
      <c r="Z167" s="493" t="str">
        <f>IF(ISERROR(X167/X173),"",X167/X173)</f>
        <v/>
      </c>
      <c r="AA167" s="493"/>
    </row>
    <row r="168" spans="1:27" ht="20.100000000000001" customHeight="1">
      <c r="A168" s="509"/>
      <c r="B168" s="403" t="s">
        <v>262</v>
      </c>
      <c r="C168" s="491">
        <v>1</v>
      </c>
      <c r="D168" s="492"/>
      <c r="E168" s="502">
        <f>C168*8</f>
        <v>8</v>
      </c>
      <c r="F168" s="502"/>
      <c r="G168" s="469">
        <v>1</v>
      </c>
      <c r="H168" s="469"/>
      <c r="I168" s="502">
        <f>G168*8</f>
        <v>8</v>
      </c>
      <c r="J168" s="502"/>
      <c r="K168" s="502">
        <f>E168-I168</f>
        <v>0</v>
      </c>
      <c r="L168" s="502"/>
      <c r="M168" s="500">
        <f>IF(ISERROR(K168/E168),"",K168/E168)</f>
        <v>0</v>
      </c>
      <c r="N168" s="500"/>
      <c r="O168" s="499"/>
      <c r="P168" s="469" t="s">
        <v>224</v>
      </c>
      <c r="Q168" s="469"/>
      <c r="R168" s="498">
        <f>SUM(O121:U121)</f>
        <v>0</v>
      </c>
      <c r="S168" s="498"/>
      <c r="T168" s="493" t="str">
        <f>IF(ISERROR(R168/R173),"",R168/R173)</f>
        <v/>
      </c>
      <c r="U168" s="493"/>
      <c r="V168" s="469" t="s">
        <v>263</v>
      </c>
      <c r="W168" s="469"/>
      <c r="X168" s="496">
        <f>SUM(P29,P87,P122,P138,P149,P164)</f>
        <v>0</v>
      </c>
      <c r="Y168" s="496"/>
      <c r="Z168" s="493" t="str">
        <f>IF(ISERROR(X168/X173),"",X168/X173)</f>
        <v/>
      </c>
      <c r="AA168" s="493"/>
    </row>
    <row r="169" spans="1:27" ht="20.100000000000001" customHeight="1">
      <c r="A169" s="509"/>
      <c r="B169" s="403" t="s">
        <v>264</v>
      </c>
      <c r="C169" s="491">
        <v>1</v>
      </c>
      <c r="D169" s="492"/>
      <c r="E169" s="502">
        <f>C169*11</f>
        <v>11</v>
      </c>
      <c r="F169" s="502"/>
      <c r="G169" s="469">
        <v>1</v>
      </c>
      <c r="H169" s="469"/>
      <c r="I169" s="502">
        <f>G169*11</f>
        <v>11</v>
      </c>
      <c r="J169" s="502"/>
      <c r="K169" s="502">
        <f>E169-I169</f>
        <v>0</v>
      </c>
      <c r="L169" s="502"/>
      <c r="M169" s="500">
        <f>IF(ISERROR(K169/E169),"",K169/E169)</f>
        <v>0</v>
      </c>
      <c r="N169" s="500"/>
      <c r="O169" s="499"/>
      <c r="P169" s="469" t="s">
        <v>231</v>
      </c>
      <c r="Q169" s="469"/>
      <c r="R169" s="498">
        <f>SUM(O137:U137)</f>
        <v>0</v>
      </c>
      <c r="S169" s="498"/>
      <c r="T169" s="493" t="str">
        <f>IF(ISERROR(R169/R173),"",R169/R173)</f>
        <v/>
      </c>
      <c r="U169" s="493"/>
      <c r="V169" s="469" t="s">
        <v>265</v>
      </c>
      <c r="W169" s="469"/>
      <c r="X169" s="496">
        <f>SUM(P31,P88,P123,P139,P150,P165)</f>
        <v>0</v>
      </c>
      <c r="Y169" s="496"/>
      <c r="Z169" s="493" t="str">
        <f>IF(ISERROR(X169/X173),"",X169/X173)</f>
        <v/>
      </c>
      <c r="AA169" s="493"/>
    </row>
    <row r="170" spans="1:27" ht="20.100000000000001" customHeight="1">
      <c r="A170" s="510"/>
      <c r="B170" s="403" t="s">
        <v>266</v>
      </c>
      <c r="C170" s="501">
        <f>SUM(C166:D169)</f>
        <v>4</v>
      </c>
      <c r="D170" s="475"/>
      <c r="E170" s="502">
        <f>SUM(E166:F169)</f>
        <v>41</v>
      </c>
      <c r="F170" s="502"/>
      <c r="G170" s="469">
        <f>SUM(G166:H169)</f>
        <v>4</v>
      </c>
      <c r="H170" s="469"/>
      <c r="I170" s="502">
        <f>SUM(I166:J169)</f>
        <v>41</v>
      </c>
      <c r="J170" s="502"/>
      <c r="K170" s="502">
        <f>SUM(K166:L169)</f>
        <v>0</v>
      </c>
      <c r="L170" s="502"/>
      <c r="M170" s="500">
        <f>IF(ISERROR(K170/E170),"",K170/E170)</f>
        <v>0</v>
      </c>
      <c r="N170" s="500"/>
      <c r="O170" s="499"/>
      <c r="P170" s="469" t="s">
        <v>234</v>
      </c>
      <c r="Q170" s="469"/>
      <c r="R170" s="498">
        <f>SUM(O148:U148)</f>
        <v>0</v>
      </c>
      <c r="S170" s="498"/>
      <c r="T170" s="493" t="str">
        <f>IF(ISERROR(R170/R173),"",R170/R173)</f>
        <v/>
      </c>
      <c r="U170" s="493"/>
      <c r="V170" s="469" t="s">
        <v>267</v>
      </c>
      <c r="W170" s="469"/>
      <c r="X170" s="496">
        <f>SUM(P32,P89,P124,P140,P151,P166)</f>
        <v>0</v>
      </c>
      <c r="Y170" s="496"/>
      <c r="Z170" s="493" t="str">
        <f>IF(ISERROR(X170/X173),"",X170/X173)</f>
        <v/>
      </c>
      <c r="AA170" s="493"/>
    </row>
    <row r="171" spans="1:27" ht="20.100000000000001" customHeight="1">
      <c r="A171" s="307" t="s">
        <v>477</v>
      </c>
      <c r="B171" s="403">
        <f>G164</f>
        <v>0</v>
      </c>
      <c r="C171" s="479" t="s">
        <v>269</v>
      </c>
      <c r="D171" s="478"/>
      <c r="E171" s="469">
        <f>H164</f>
        <v>0</v>
      </c>
      <c r="F171" s="469"/>
      <c r="G171" s="469" t="s">
        <v>270</v>
      </c>
      <c r="H171" s="469"/>
      <c r="I171" s="497" t="str">
        <f>L164</f>
        <v/>
      </c>
      <c r="J171" s="497"/>
      <c r="K171" s="499" t="s">
        <v>271</v>
      </c>
      <c r="L171" s="499"/>
      <c r="M171" s="497" t="str">
        <f>J164</f>
        <v/>
      </c>
      <c r="N171" s="497"/>
      <c r="O171" s="499"/>
      <c r="P171" s="469" t="s">
        <v>244</v>
      </c>
      <c r="Q171" s="469"/>
      <c r="R171" s="498">
        <f>SUM(O163:U163)</f>
        <v>0</v>
      </c>
      <c r="S171" s="498"/>
      <c r="T171" s="493" t="str">
        <f>IF(ISERROR(R171/R173),"",R171/R173)</f>
        <v/>
      </c>
      <c r="U171" s="493"/>
      <c r="V171" s="469" t="s">
        <v>272</v>
      </c>
      <c r="W171" s="469"/>
      <c r="X171" s="496">
        <f>SUM(P33,P90,P125,P141,P152,P167)</f>
        <v>0</v>
      </c>
      <c r="Y171" s="496"/>
      <c r="Z171" s="493" t="str">
        <f>IF(ISERROR(X171/X173),"",X171/X173)</f>
        <v/>
      </c>
      <c r="AA171" s="493"/>
    </row>
    <row r="172" spans="1:27" ht="20.100000000000001" customHeight="1">
      <c r="A172" s="308" t="s">
        <v>478</v>
      </c>
      <c r="B172" s="403">
        <f>I164+C170</f>
        <v>4</v>
      </c>
      <c r="C172" s="476" t="s">
        <v>251</v>
      </c>
      <c r="D172" s="477"/>
      <c r="E172" s="494">
        <f>K164+I170</f>
        <v>41</v>
      </c>
      <c r="F172" s="494"/>
      <c r="G172" s="469" t="s">
        <v>274</v>
      </c>
      <c r="H172" s="469"/>
      <c r="I172" s="497">
        <f>B172-E172</f>
        <v>-37</v>
      </c>
      <c r="J172" s="497"/>
      <c r="K172" s="499" t="s">
        <v>275</v>
      </c>
      <c r="L172" s="499"/>
      <c r="M172" s="500">
        <f>IF(ISERROR(I172/E172),"",I172/E172)</f>
        <v>-0.90243902439024393</v>
      </c>
      <c r="N172" s="500"/>
      <c r="O172" s="499"/>
      <c r="P172" s="469" t="s">
        <v>245</v>
      </c>
      <c r="Q172" s="469"/>
      <c r="R172" s="498"/>
      <c r="S172" s="498"/>
      <c r="T172" s="493" t="str">
        <f>IF(ISERROR(R172/R173),"",R172/R173)</f>
        <v/>
      </c>
      <c r="U172" s="493"/>
      <c r="V172" s="469" t="s">
        <v>264</v>
      </c>
      <c r="W172" s="469"/>
      <c r="X172" s="496"/>
      <c r="Y172" s="496"/>
      <c r="Z172" s="493" t="str">
        <f>IF(ISERROR(X172/X173),"",X172/X173)</f>
        <v/>
      </c>
      <c r="AA172" s="493"/>
    </row>
    <row r="173" spans="1:27" ht="20.100000000000001" customHeight="1">
      <c r="A173" s="308" t="s">
        <v>479</v>
      </c>
      <c r="B173" s="403">
        <f>N164</f>
        <v>0</v>
      </c>
      <c r="C173" s="476" t="s">
        <v>277</v>
      </c>
      <c r="D173" s="477"/>
      <c r="E173" s="493">
        <f>IF(ISERROR(B173/B172),"",B173/B172)</f>
        <v>0</v>
      </c>
      <c r="F173" s="493"/>
      <c r="G173" s="469" t="s">
        <v>278</v>
      </c>
      <c r="H173" s="469"/>
      <c r="I173" s="499">
        <f>V164</f>
        <v>0</v>
      </c>
      <c r="J173" s="499"/>
      <c r="K173" s="499" t="s">
        <v>279</v>
      </c>
      <c r="L173" s="499"/>
      <c r="M173" s="500" t="str">
        <f t="array" ref="M173">IF(ISERROR(I173/B171),"",I173/B171)</f>
        <v/>
      </c>
      <c r="N173" s="500"/>
      <c r="O173" s="499"/>
      <c r="P173" s="469" t="s">
        <v>266</v>
      </c>
      <c r="Q173" s="469"/>
      <c r="R173" s="498">
        <f>SUM(R166:S172)</f>
        <v>0</v>
      </c>
      <c r="S173" s="498"/>
      <c r="T173" s="493"/>
      <c r="U173" s="493"/>
      <c r="V173" s="469" t="s">
        <v>266</v>
      </c>
      <c r="W173" s="469"/>
      <c r="X173" s="496">
        <f>SUM(X166:Y172)</f>
        <v>0</v>
      </c>
      <c r="Y173" s="496"/>
      <c r="Z173" s="493"/>
      <c r="AA173" s="493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19" t="s">
        <v>480</v>
      </c>
      <c r="B175" s="522" t="s">
        <v>280</v>
      </c>
      <c r="C175" s="522" t="s">
        <v>281</v>
      </c>
      <c r="D175" s="522" t="s">
        <v>282</v>
      </c>
      <c r="E175" s="525" t="s">
        <v>283</v>
      </c>
      <c r="F175" s="516" t="s">
        <v>284</v>
      </c>
      <c r="G175" s="499" t="s">
        <v>285</v>
      </c>
      <c r="H175" s="499"/>
      <c r="I175" s="522" t="s">
        <v>286</v>
      </c>
      <c r="J175" s="528" t="s">
        <v>271</v>
      </c>
      <c r="K175" s="531" t="s">
        <v>287</v>
      </c>
      <c r="L175" s="522" t="s">
        <v>270</v>
      </c>
      <c r="M175" s="512" t="s">
        <v>288</v>
      </c>
      <c r="N175" s="514" t="s">
        <v>252</v>
      </c>
      <c r="O175" s="499" t="s">
        <v>289</v>
      </c>
      <c r="P175" s="499"/>
      <c r="Q175" s="499"/>
      <c r="R175" s="499"/>
      <c r="S175" s="499"/>
      <c r="T175" s="499"/>
      <c r="U175" s="499"/>
      <c r="V175" s="499" t="s">
        <v>290</v>
      </c>
      <c r="W175" s="514" t="s">
        <v>291</v>
      </c>
      <c r="X175" s="499" t="s">
        <v>292</v>
      </c>
      <c r="Y175" s="499"/>
      <c r="Z175" s="499"/>
      <c r="AA175" s="499"/>
    </row>
    <row r="176" spans="1:27" ht="21.95" customHeight="1">
      <c r="A176" s="520"/>
      <c r="B176" s="523"/>
      <c r="C176" s="523"/>
      <c r="D176" s="523"/>
      <c r="E176" s="526"/>
      <c r="F176" s="517"/>
      <c r="G176" s="499"/>
      <c r="H176" s="499"/>
      <c r="I176" s="523"/>
      <c r="J176" s="529"/>
      <c r="K176" s="532"/>
      <c r="L176" s="523"/>
      <c r="M176" s="513"/>
      <c r="N176" s="514"/>
      <c r="O176" s="499" t="s">
        <v>259</v>
      </c>
      <c r="P176" s="499" t="s">
        <v>261</v>
      </c>
      <c r="Q176" s="499" t="s">
        <v>263</v>
      </c>
      <c r="R176" s="515" t="s">
        <v>265</v>
      </c>
      <c r="S176" s="469" t="s">
        <v>267</v>
      </c>
      <c r="T176" s="499" t="s">
        <v>272</v>
      </c>
      <c r="U176" s="499" t="s">
        <v>264</v>
      </c>
      <c r="V176" s="499"/>
      <c r="W176" s="514"/>
      <c r="X176" s="499" t="s">
        <v>293</v>
      </c>
      <c r="Y176" s="499" t="s">
        <v>294</v>
      </c>
      <c r="Z176" s="499" t="s">
        <v>295</v>
      </c>
      <c r="AA176" s="499" t="s">
        <v>264</v>
      </c>
    </row>
    <row r="177" spans="1:27" ht="21.95" customHeight="1">
      <c r="A177" s="521"/>
      <c r="B177" s="524"/>
      <c r="C177" s="524"/>
      <c r="D177" s="524"/>
      <c r="E177" s="527"/>
      <c r="F177" s="518"/>
      <c r="G177" s="348" t="s">
        <v>538</v>
      </c>
      <c r="H177" s="406" t="s">
        <v>297</v>
      </c>
      <c r="I177" s="524"/>
      <c r="J177" s="530"/>
      <c r="K177" s="533"/>
      <c r="L177" s="524"/>
      <c r="M177" s="513"/>
      <c r="N177" s="514"/>
      <c r="O177" s="499"/>
      <c r="P177" s="499"/>
      <c r="Q177" s="499"/>
      <c r="R177" s="515"/>
      <c r="S177" s="469"/>
      <c r="T177" s="499"/>
      <c r="U177" s="499"/>
      <c r="V177" s="499"/>
      <c r="W177" s="514"/>
      <c r="X177" s="499"/>
      <c r="Y177" s="499"/>
      <c r="Z177" s="499"/>
      <c r="AA177" s="499"/>
    </row>
    <row r="178" spans="1:27" ht="20.100000000000001" hidden="1" customHeight="1">
      <c r="A178" s="299">
        <v>30100030</v>
      </c>
      <c r="B178" s="400" t="s">
        <v>178</v>
      </c>
      <c r="C178" s="126" t="s">
        <v>179</v>
      </c>
      <c r="D178" s="108">
        <v>5.03</v>
      </c>
      <c r="E178" s="108"/>
      <c r="F178" s="127"/>
      <c r="G178" s="128"/>
      <c r="H178" s="40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0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0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0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01">
        <f t="shared" si="77"/>
        <v>0</v>
      </c>
      <c r="I187" s="40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09"/>
      <c r="P187" s="409"/>
      <c r="Q187" s="409"/>
      <c r="R187" s="409"/>
      <c r="S187" s="409"/>
      <c r="T187" s="409"/>
      <c r="U187" s="40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0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09"/>
      <c r="P189" s="409"/>
      <c r="Q189" s="409"/>
      <c r="R189" s="409"/>
      <c r="S189" s="409"/>
      <c r="T189" s="409"/>
      <c r="U189" s="40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90*3+59+90</f>
        <v>419</v>
      </c>
      <c r="H190" s="401">
        <f t="shared" ref="H190:H198" si="82">D190*G190</f>
        <v>2120.14</v>
      </c>
      <c r="I190" s="129">
        <f>7*5</f>
        <v>35</v>
      </c>
      <c r="J190" s="130">
        <f t="array" ref="J190">IF(ISERROR(G190/I190),"",G190/I190)</f>
        <v>11.971428571428572</v>
      </c>
      <c r="K190" s="131">
        <f t="array" ref="K190">IF(ISERROR(G190/L190),"",G190/L190)</f>
        <v>22.05263157894737</v>
      </c>
      <c r="L190" s="129">
        <v>19</v>
      </c>
      <c r="M190" s="109">
        <f t="shared" ref="M190:M198" si="83">IF(ISERROR(I190-K190),"",I190-K190)</f>
        <v>12.94736842105263</v>
      </c>
      <c r="N190" s="130">
        <f t="shared" ref="N190:N192" si="84">SUM(O190:U190)</f>
        <v>0</v>
      </c>
      <c r="O190" s="409"/>
      <c r="P190" s="409"/>
      <c r="Q190" s="409"/>
      <c r="R190" s="409"/>
      <c r="S190" s="409"/>
      <c r="T190" s="409"/>
      <c r="U190" s="40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01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09"/>
      <c r="P192" s="409"/>
      <c r="Q192" s="409"/>
      <c r="R192" s="409"/>
      <c r="S192" s="409"/>
      <c r="T192" s="409"/>
      <c r="U192" s="40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06" t="s">
        <v>190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06" t="s">
        <v>187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06" t="s">
        <v>179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06" t="s">
        <v>199</v>
      </c>
      <c r="D196" s="108">
        <v>4.8</v>
      </c>
      <c r="E196" s="108"/>
      <c r="F196" s="127"/>
      <c r="G196" s="128"/>
      <c r="H196" s="40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09"/>
      <c r="P196" s="409"/>
      <c r="Q196" s="409"/>
      <c r="R196" s="409"/>
      <c r="S196" s="409"/>
      <c r="T196" s="409"/>
      <c r="U196" s="40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100*7</f>
        <v>700</v>
      </c>
      <c r="H197" s="401">
        <f t="shared" si="82"/>
        <v>3493</v>
      </c>
      <c r="I197" s="129">
        <f>8*5</f>
        <v>40</v>
      </c>
      <c r="J197" s="130">
        <f t="array" ref="J197">IF(ISERROR(G197/I197),"",G197/I197)</f>
        <v>17.5</v>
      </c>
      <c r="K197" s="131">
        <f t="array" ref="K197">IF(ISERROR(G197/L197),"",G197/L197)</f>
        <v>29.787234042553191</v>
      </c>
      <c r="L197" s="129">
        <v>23.5</v>
      </c>
      <c r="M197" s="109">
        <f t="shared" si="83"/>
        <v>10.212765957446809</v>
      </c>
      <c r="N197" s="130">
        <f t="shared" ref="N197:N198" si="87">SUM(O197:U197)</f>
        <v>0</v>
      </c>
      <c r="O197" s="409"/>
      <c r="P197" s="409"/>
      <c r="Q197" s="409"/>
      <c r="R197" s="409"/>
      <c r="S197" s="409"/>
      <c r="T197" s="409"/>
      <c r="U197" s="40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40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09"/>
      <c r="P198" s="409"/>
      <c r="Q198" s="409"/>
      <c r="R198" s="409"/>
      <c r="S198" s="409"/>
      <c r="T198" s="409"/>
      <c r="U198" s="40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03" t="s">
        <v>201</v>
      </c>
      <c r="B199" s="504"/>
      <c r="C199" s="410" t="s">
        <v>202</v>
      </c>
      <c r="D199" s="143"/>
      <c r="E199" s="143"/>
      <c r="F199" s="144"/>
      <c r="G199" s="145">
        <f>SUM(G178:G198)</f>
        <v>1119</v>
      </c>
      <c r="H199" s="146">
        <f>SUM(H178:H198)</f>
        <v>5613.1399999999994</v>
      </c>
      <c r="I199" s="146">
        <f>SUM(I178:I198)</f>
        <v>75</v>
      </c>
      <c r="J199" s="130">
        <f t="array" ref="J199">IF(ISERROR(G199/I199),"",G199/I199)</f>
        <v>14.92</v>
      </c>
      <c r="K199" s="146">
        <f>SUM(K178:K198)</f>
        <v>51.839865621500564</v>
      </c>
      <c r="L199" s="147"/>
      <c r="M199" s="150">
        <f t="shared" ref="M199:AA199" si="90">SUM(M178:M198)</f>
        <v>23.160134378499439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00" t="s">
        <v>206</v>
      </c>
      <c r="C200" s="126" t="s">
        <v>199</v>
      </c>
      <c r="D200" s="108">
        <v>5.03</v>
      </c>
      <c r="E200" s="108"/>
      <c r="F200" s="127"/>
      <c r="G200" s="128"/>
      <c r="H200" s="401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04"/>
      <c r="P200" s="404"/>
      <c r="Q200" s="404"/>
      <c r="R200" s="404"/>
      <c r="S200" s="404"/>
      <c r="T200" s="404"/>
      <c r="U200" s="40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00" t="s">
        <v>425</v>
      </c>
      <c r="C201" s="187" t="s">
        <v>427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04"/>
      <c r="P201" s="404"/>
      <c r="Q201" s="404"/>
      <c r="R201" s="404"/>
      <c r="S201" s="404"/>
      <c r="T201" s="404"/>
      <c r="U201" s="40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00" t="s">
        <v>206</v>
      </c>
      <c r="C202" s="126" t="s">
        <v>186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404"/>
      <c r="P202" s="404"/>
      <c r="Q202" s="404"/>
      <c r="R202" s="404"/>
      <c r="S202" s="404"/>
      <c r="T202" s="404"/>
      <c r="U202" s="40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00" t="s">
        <v>206</v>
      </c>
      <c r="C203" s="126" t="s">
        <v>203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00" t="s">
        <v>206</v>
      </c>
      <c r="C204" s="126" t="s">
        <v>207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04"/>
      <c r="P204" s="404"/>
      <c r="Q204" s="404"/>
      <c r="R204" s="404"/>
      <c r="S204" s="404"/>
      <c r="T204" s="404"/>
      <c r="U204" s="40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00" t="s">
        <v>414</v>
      </c>
      <c r="C205" s="187" t="s">
        <v>415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00" t="s">
        <v>414</v>
      </c>
      <c r="C206" s="187" t="s">
        <v>416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00" t="s">
        <v>414</v>
      </c>
      <c r="C207" s="187" t="s">
        <v>61</v>
      </c>
      <c r="D207" s="108">
        <v>5.03</v>
      </c>
      <c r="E207" s="108"/>
      <c r="F207" s="127"/>
      <c r="G207" s="128"/>
      <c r="H207" s="40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04"/>
      <c r="P207" s="404"/>
      <c r="Q207" s="404"/>
      <c r="R207" s="404"/>
      <c r="S207" s="404"/>
      <c r="T207" s="404"/>
      <c r="U207" s="404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0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108*2+86</f>
        <v>302</v>
      </c>
      <c r="H208" s="401">
        <f t="shared" si="91"/>
        <v>1534.16</v>
      </c>
      <c r="I208" s="129">
        <f>8.5*3</f>
        <v>25.5</v>
      </c>
      <c r="J208" s="130">
        <f t="array" ref="J208">IF(ISERROR(G208/I208),"",G208/I208)</f>
        <v>11.843137254901961</v>
      </c>
      <c r="K208" s="131">
        <f t="array" ref="K208">IF(ISERROR(G208/L208),"",G208/L208)</f>
        <v>14.380952380952381</v>
      </c>
      <c r="L208" s="129">
        <v>21</v>
      </c>
      <c r="M208" s="109">
        <f t="shared" ref="M208:M237" si="101">IF(ISERROR(I208-K208),"",I208-K208)</f>
        <v>11.119047619047619</v>
      </c>
      <c r="N208" s="130">
        <f t="shared" ref="N208:N237" si="102">SUM(O208:U208)</f>
        <v>0</v>
      </c>
      <c r="O208" s="404"/>
      <c r="P208" s="404"/>
      <c r="Q208" s="404"/>
      <c r="R208" s="404"/>
      <c r="S208" s="404"/>
      <c r="T208" s="404"/>
      <c r="U208" s="404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00" t="s">
        <v>208</v>
      </c>
      <c r="C209" s="126" t="s">
        <v>204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00" t="s">
        <v>208</v>
      </c>
      <c r="C210" s="126" t="s">
        <v>205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00" t="s">
        <v>208</v>
      </c>
      <c r="C211" s="126" t="s">
        <v>186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00" t="s">
        <v>208</v>
      </c>
      <c r="C212" s="126" t="s">
        <v>203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4"/>
      <c r="P212" s="404"/>
      <c r="Q212" s="404"/>
      <c r="R212" s="404"/>
      <c r="S212" s="404"/>
      <c r="T212" s="404"/>
      <c r="U212" s="40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00" t="s">
        <v>208</v>
      </c>
      <c r="C213" s="126" t="s">
        <v>199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9"/>
      <c r="P213" s="409"/>
      <c r="Q213" s="409"/>
      <c r="R213" s="409"/>
      <c r="S213" s="409"/>
      <c r="T213" s="409"/>
      <c r="U213" s="40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00" t="s">
        <v>208</v>
      </c>
      <c r="C214" s="126" t="s">
        <v>187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4"/>
      <c r="P214" s="404"/>
      <c r="Q214" s="404"/>
      <c r="R214" s="404"/>
      <c r="S214" s="404"/>
      <c r="T214" s="404"/>
      <c r="U214" s="40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00" t="s">
        <v>208</v>
      </c>
      <c r="C215" s="126" t="s">
        <v>207</v>
      </c>
      <c r="D215" s="108">
        <v>5.08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409"/>
      <c r="P215" s="409"/>
      <c r="Q215" s="409"/>
      <c r="R215" s="409"/>
      <c r="S215" s="409"/>
      <c r="T215" s="409"/>
      <c r="U215" s="40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00" t="s">
        <v>209</v>
      </c>
      <c r="C216" s="126" t="s">
        <v>194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00" t="s">
        <v>209</v>
      </c>
      <c r="C217" s="126" t="s">
        <v>179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00" t="s">
        <v>209</v>
      </c>
      <c r="C218" s="126" t="s">
        <v>195</v>
      </c>
      <c r="D218" s="108">
        <v>5.03</v>
      </c>
      <c r="E218" s="108"/>
      <c r="F218" s="127"/>
      <c r="G218" s="128"/>
      <c r="H218" s="40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400" t="s">
        <v>209</v>
      </c>
      <c r="C219" s="126" t="s">
        <v>204</v>
      </c>
      <c r="D219" s="108">
        <v>5.03</v>
      </c>
      <c r="E219" s="108"/>
      <c r="F219" s="127">
        <v>42736</v>
      </c>
      <c r="G219" s="128">
        <f>108*9+63</f>
        <v>1035</v>
      </c>
      <c r="H219" s="401">
        <f t="shared" si="91"/>
        <v>5206.05</v>
      </c>
      <c r="I219" s="129">
        <v>20</v>
      </c>
      <c r="J219" s="130">
        <f t="array" ref="J219">IF(ISERROR(G219/I219),"",G219/I219)</f>
        <v>51.75</v>
      </c>
      <c r="K219" s="131">
        <f t="array" ref="K219">IF(ISERROR(G219/L219),"",G219/L219)</f>
        <v>18.482142857142858</v>
      </c>
      <c r="L219" s="129">
        <v>56</v>
      </c>
      <c r="M219" s="109">
        <f t="shared" si="101"/>
        <v>1.5178571428571423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00" t="s">
        <v>382</v>
      </c>
      <c r="C220" s="187" t="s">
        <v>383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00" t="s">
        <v>382</v>
      </c>
      <c r="C221" s="187" t="s">
        <v>384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00" t="s">
        <v>382</v>
      </c>
      <c r="C222" s="187" t="s">
        <v>389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00" t="s">
        <v>382</v>
      </c>
      <c r="C223" s="187" t="s">
        <v>391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00" t="s">
        <v>418</v>
      </c>
      <c r="C224" s="187" t="s">
        <v>364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00" t="s">
        <v>418</v>
      </c>
      <c r="C225" s="187" t="s">
        <v>365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00" t="s">
        <v>418</v>
      </c>
      <c r="C226" s="187" t="s">
        <v>366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00" t="s">
        <v>418</v>
      </c>
      <c r="C227" s="187" t="s">
        <v>367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04"/>
      <c r="P227" s="404"/>
      <c r="Q227" s="404"/>
      <c r="R227" s="404"/>
      <c r="S227" s="404"/>
      <c r="T227" s="404"/>
      <c r="U227" s="40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09"/>
      <c r="P237" s="409"/>
      <c r="Q237" s="409"/>
      <c r="R237" s="409"/>
      <c r="S237" s="409"/>
      <c r="T237" s="409"/>
      <c r="U237" s="40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0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>
        <v>42736</v>
      </c>
      <c r="G239" s="128">
        <f>108*4+64</f>
        <v>496</v>
      </c>
      <c r="H239" s="401">
        <f t="shared" si="91"/>
        <v>2480</v>
      </c>
      <c r="I239" s="129">
        <f>8.5*2</f>
        <v>17</v>
      </c>
      <c r="J239" s="130">
        <f t="array" ref="J239">IF(ISERROR(G239/I239),"",G239/I239)</f>
        <v>29.176470588235293</v>
      </c>
      <c r="K239" s="131">
        <f t="array" ref="K239">IF(ISERROR(G239/L239),"",G239/L239)</f>
        <v>9.92</v>
      </c>
      <c r="L239" s="129">
        <v>50</v>
      </c>
      <c r="M239" s="109">
        <f t="shared" ref="M239:M250" si="107">IF(ISERROR(I239-K239),"",I239-K239)</f>
        <v>7.08</v>
      </c>
      <c r="N239" s="130"/>
      <c r="O239" s="409"/>
      <c r="P239" s="409"/>
      <c r="Q239" s="409"/>
      <c r="R239" s="409"/>
      <c r="S239" s="409"/>
      <c r="T239" s="409"/>
      <c r="U239" s="40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09"/>
      <c r="P240" s="409"/>
      <c r="Q240" s="409"/>
      <c r="R240" s="409"/>
      <c r="S240" s="409"/>
      <c r="T240" s="409"/>
      <c r="U240" s="40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0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09"/>
      <c r="P241" s="409"/>
      <c r="Q241" s="409"/>
      <c r="R241" s="409"/>
      <c r="S241" s="409"/>
      <c r="T241" s="409"/>
      <c r="U241" s="40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0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09"/>
      <c r="P242" s="409"/>
      <c r="Q242" s="409"/>
      <c r="R242" s="409"/>
      <c r="S242" s="409"/>
      <c r="T242" s="409"/>
      <c r="U242" s="40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09"/>
      <c r="P243" s="409"/>
      <c r="Q243" s="409"/>
      <c r="R243" s="409"/>
      <c r="S243" s="409"/>
      <c r="T243" s="409"/>
      <c r="U243" s="40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0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09"/>
      <c r="P246" s="409"/>
      <c r="Q246" s="409"/>
      <c r="R246" s="409"/>
      <c r="S246" s="409"/>
      <c r="T246" s="409"/>
      <c r="U246" s="40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0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09"/>
      <c r="P256" s="409"/>
      <c r="Q256" s="409"/>
      <c r="R256" s="409"/>
      <c r="S256" s="409"/>
      <c r="T256" s="409"/>
      <c r="U256" s="409"/>
      <c r="V256" s="132"/>
      <c r="W256" s="133"/>
      <c r="X256" s="132"/>
      <c r="Y256" s="132"/>
      <c r="Z256" s="132"/>
      <c r="AA256" s="132"/>
    </row>
    <row r="257" spans="1:27" ht="20.100000000000001" customHeight="1">
      <c r="A257" s="511" t="s">
        <v>216</v>
      </c>
      <c r="B257" s="511"/>
      <c r="C257" s="410" t="s">
        <v>202</v>
      </c>
      <c r="D257" s="143"/>
      <c r="E257" s="143"/>
      <c r="F257" s="144"/>
      <c r="G257" s="145">
        <f>SUM(G200:G256)</f>
        <v>1833</v>
      </c>
      <c r="H257" s="146">
        <f>SUM(H200:H256)</f>
        <v>9220.2099999999991</v>
      </c>
      <c r="I257" s="146">
        <f>SUM(I200:I256)</f>
        <v>62.5</v>
      </c>
      <c r="J257" s="130">
        <f t="array" ref="J257">IF(ISERROR(G257/I257),"",G257/I257)</f>
        <v>29.327999999999999</v>
      </c>
      <c r="K257" s="146">
        <f>SUM(K200:K256)</f>
        <v>42.783095238095243</v>
      </c>
      <c r="L257" s="147"/>
      <c r="M257" s="150">
        <f t="shared" ref="M257:V257" si="114">SUM(M200:M256)</f>
        <v>19.716904761904761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00" t="s">
        <v>217</v>
      </c>
      <c r="C258" s="126" t="s">
        <v>179</v>
      </c>
      <c r="D258" s="108">
        <v>5.03</v>
      </c>
      <c r="E258" s="108"/>
      <c r="F258" s="127"/>
      <c r="G258" s="128"/>
      <c r="H258" s="40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09"/>
      <c r="P258" s="409"/>
      <c r="Q258" s="409"/>
      <c r="R258" s="409"/>
      <c r="S258" s="409"/>
      <c r="T258" s="409"/>
      <c r="U258" s="40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00" t="s">
        <v>217</v>
      </c>
      <c r="C259" s="126" t="s">
        <v>186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00" t="s">
        <v>217</v>
      </c>
      <c r="C260" s="126" t="s">
        <v>204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0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42736</v>
      </c>
      <c r="G262" s="128">
        <v>78</v>
      </c>
      <c r="H262" s="401">
        <f t="shared" si="116"/>
        <v>392.34000000000003</v>
      </c>
      <c r="I262" s="129">
        <v>8.5</v>
      </c>
      <c r="J262" s="130">
        <f t="array" ref="J262">IF(ISERROR(G262/I262),"",G262/I262)</f>
        <v>9.1764705882352935</v>
      </c>
      <c r="K262" s="131">
        <f t="array" ref="K262">IF(ISERROR(G262/L262),"",G262/L262)</f>
        <v>8.387096774193548</v>
      </c>
      <c r="L262" s="129">
        <v>9.3000000000000007</v>
      </c>
      <c r="M262" s="109">
        <f t="shared" si="117"/>
        <v>0.11290322580645196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09"/>
      <c r="P265" s="409"/>
      <c r="Q265" s="409"/>
      <c r="R265" s="409"/>
      <c r="S265" s="409"/>
      <c r="T265" s="409"/>
      <c r="U265" s="40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09"/>
      <c r="P270" s="409"/>
      <c r="Q270" s="409"/>
      <c r="R270" s="409"/>
      <c r="S270" s="409"/>
      <c r="T270" s="409"/>
      <c r="U270" s="40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00" t="s">
        <v>222</v>
      </c>
      <c r="C274" s="126" t="s">
        <v>181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00" t="s">
        <v>222</v>
      </c>
      <c r="C275" s="126" t="s">
        <v>179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00" t="s">
        <v>222</v>
      </c>
      <c r="C276" s="126" t="s">
        <v>221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00" t="s">
        <v>222</v>
      </c>
      <c r="C277" s="126" t="s">
        <v>186</v>
      </c>
      <c r="D277" s="108">
        <v>9.36</v>
      </c>
      <c r="E277" s="108"/>
      <c r="F277" s="127"/>
      <c r="G277" s="128"/>
      <c r="H277" s="40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00" t="s">
        <v>393</v>
      </c>
      <c r="C278" s="187" t="s">
        <v>395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00" t="s">
        <v>393</v>
      </c>
      <c r="C279" s="187" t="s">
        <v>402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00" t="s">
        <v>404</v>
      </c>
      <c r="C280" s="187" t="s">
        <v>405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00" t="s">
        <v>342</v>
      </c>
      <c r="C281" s="187" t="s">
        <v>372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00" t="s">
        <v>343</v>
      </c>
      <c r="C282" s="126" t="s">
        <v>345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00" t="s">
        <v>343</v>
      </c>
      <c r="C283" s="126" t="s">
        <v>347</v>
      </c>
      <c r="D283" s="108">
        <v>5</v>
      </c>
      <c r="E283" s="108"/>
      <c r="F283" s="127"/>
      <c r="G283" s="128"/>
      <c r="H283" s="40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0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09"/>
      <c r="P285" s="409"/>
      <c r="Q285" s="409"/>
      <c r="R285" s="409"/>
      <c r="S285" s="409"/>
      <c r="T285" s="409"/>
      <c r="U285" s="40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90+90</f>
        <v>180</v>
      </c>
      <c r="H286" s="401">
        <f t="shared" si="116"/>
        <v>905.40000000000009</v>
      </c>
      <c r="I286" s="129">
        <f>6*8</f>
        <v>48</v>
      </c>
      <c r="J286" s="130">
        <f t="array" ref="J286">IF(ISERROR(G286/I286),"",G286/I286)</f>
        <v>3.75</v>
      </c>
      <c r="K286" s="131">
        <f t="array" ref="K286">IF(ISERROR(G286/L286),"",G286/L286)</f>
        <v>7.5</v>
      </c>
      <c r="L286" s="129">
        <v>24</v>
      </c>
      <c r="M286" s="109">
        <f t="shared" si="120"/>
        <v>40.5</v>
      </c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0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09"/>
      <c r="P288" s="409"/>
      <c r="Q288" s="409"/>
      <c r="R288" s="409"/>
      <c r="S288" s="409"/>
      <c r="T288" s="409"/>
      <c r="U288" s="40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09"/>
      <c r="P289" s="409"/>
      <c r="Q289" s="409"/>
      <c r="R289" s="409"/>
      <c r="S289" s="409"/>
      <c r="T289" s="409"/>
      <c r="U289" s="40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01">
        <f t="shared" si="116"/>
        <v>0</v>
      </c>
      <c r="I291" s="129"/>
      <c r="J291" s="130" t="str">
        <f t="array" ref="J291">IF(ISERROR(G291/I291),"",G291/I291)</f>
        <v/>
      </c>
      <c r="K291" s="401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09"/>
      <c r="P291" s="409"/>
      <c r="Q291" s="409"/>
      <c r="R291" s="409"/>
      <c r="S291" s="409"/>
      <c r="T291" s="409"/>
      <c r="U291" s="40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03" t="s">
        <v>224</v>
      </c>
      <c r="B292" s="504"/>
      <c r="C292" s="410" t="s">
        <v>202</v>
      </c>
      <c r="D292" s="143"/>
      <c r="E292" s="143"/>
      <c r="F292" s="144"/>
      <c r="G292" s="145">
        <f>SUM(G258:G291)</f>
        <v>258</v>
      </c>
      <c r="H292" s="146">
        <f>SUM(H258:H291)</f>
        <v>1297.7400000000002</v>
      </c>
      <c r="I292" s="146">
        <f>SUM(I258:I291)</f>
        <v>56.5</v>
      </c>
      <c r="J292" s="130">
        <f t="array" ref="J292">IF(ISERROR(G292/I292),"",G292/I292)</f>
        <v>4.5663716814159292</v>
      </c>
      <c r="K292" s="146">
        <f>SUM(K258:K291)</f>
        <v>15.887096774193548</v>
      </c>
      <c r="L292" s="147"/>
      <c r="M292" s="150">
        <f t="shared" ref="M292:V292" si="131">SUM(M258:M291)</f>
        <v>40.612903225806448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01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09"/>
      <c r="P293" s="409"/>
      <c r="Q293" s="409"/>
      <c r="R293" s="409"/>
      <c r="S293" s="409"/>
      <c r="T293" s="409"/>
      <c r="U293" s="40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08" t="s">
        <v>203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08" t="s">
        <v>228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08" t="s">
        <v>212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08" t="s">
        <v>203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08" t="s">
        <v>186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08" t="s">
        <v>228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08" t="s">
        <v>199</v>
      </c>
      <c r="D305" s="108">
        <v>5.03</v>
      </c>
      <c r="E305" s="108"/>
      <c r="F305" s="127"/>
      <c r="G305" s="128"/>
      <c r="H305" s="40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90*4</f>
        <v>360</v>
      </c>
      <c r="H306" s="401">
        <f t="shared" si="132"/>
        <v>1821.6</v>
      </c>
      <c r="I306" s="129">
        <v>15</v>
      </c>
      <c r="J306" s="130">
        <f t="array" ref="J306">IF(ISERROR(G306/I306),"",G306/I306)</f>
        <v>24</v>
      </c>
      <c r="K306" s="131">
        <f t="array" ref="K306">IF(ISERROR(G306/L306),"",G306/L306)</f>
        <v>14.4</v>
      </c>
      <c r="L306" s="129">
        <v>25</v>
      </c>
      <c r="M306" s="109">
        <f t="shared" si="133"/>
        <v>0.59999999999999964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01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09"/>
      <c r="P307" s="409"/>
      <c r="Q307" s="409"/>
      <c r="R307" s="409"/>
      <c r="S307" s="409"/>
      <c r="T307" s="409"/>
      <c r="U307" s="40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03" t="s">
        <v>231</v>
      </c>
      <c r="B308" s="504"/>
      <c r="C308" s="410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15</v>
      </c>
      <c r="J308" s="130">
        <f t="array" ref="J308">IF(ISERROR(G308/I308),"",G308/I308)</f>
        <v>24</v>
      </c>
      <c r="K308" s="146">
        <f>SUM(K293:K307)</f>
        <v>14.4</v>
      </c>
      <c r="L308" s="146"/>
      <c r="M308" s="150">
        <f>SUM(M293:M307)</f>
        <v>0.59999999999999964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0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09"/>
      <c r="P309" s="409"/>
      <c r="Q309" s="409"/>
      <c r="R309" s="409"/>
      <c r="S309" s="409"/>
      <c r="T309" s="409"/>
      <c r="U309" s="40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0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09"/>
      <c r="P313" s="409"/>
      <c r="Q313" s="409"/>
      <c r="R313" s="409"/>
      <c r="S313" s="409"/>
      <c r="T313" s="409"/>
      <c r="U313" s="40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0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09"/>
      <c r="P316" s="409"/>
      <c r="Q316" s="409"/>
      <c r="R316" s="409"/>
      <c r="S316" s="409"/>
      <c r="T316" s="409"/>
      <c r="U316" s="40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0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03" t="s">
        <v>234</v>
      </c>
      <c r="B319" s="504"/>
      <c r="C319" s="41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06"/>
      <c r="D320" s="108">
        <v>3.65</v>
      </c>
      <c r="E320" s="108"/>
      <c r="F320" s="153"/>
      <c r="G320" s="128"/>
      <c r="H320" s="401">
        <f t="shared" ref="H320:H333" si="144">D320*G320</f>
        <v>0</v>
      </c>
      <c r="I320" s="129"/>
      <c r="J320" s="130" t="str">
        <f t="array" ref="J320">IF(ISERROR(G320/I320),"",G320/I320)</f>
        <v/>
      </c>
      <c r="K320" s="40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09"/>
      <c r="P320" s="409"/>
      <c r="Q320" s="409"/>
      <c r="R320" s="409"/>
      <c r="S320" s="409"/>
      <c r="T320" s="409"/>
      <c r="U320" s="40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06"/>
      <c r="D321" s="108">
        <v>6.58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06"/>
      <c r="D322" s="108">
        <v>7.8</v>
      </c>
      <c r="E322" s="108"/>
      <c r="F322" s="127"/>
      <c r="G322" s="128"/>
      <c r="H322" s="401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409"/>
      <c r="P322" s="409"/>
      <c r="Q322" s="409"/>
      <c r="R322" s="409"/>
      <c r="S322" s="409"/>
      <c r="T322" s="409"/>
      <c r="U322" s="40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06"/>
      <c r="D323" s="108">
        <v>4.4000000000000004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09"/>
      <c r="P323" s="409"/>
      <c r="Q323" s="409"/>
      <c r="R323" s="409"/>
      <c r="S323" s="409"/>
      <c r="T323" s="409"/>
      <c r="U323" s="40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06"/>
      <c r="D324" s="108"/>
      <c r="E324" s="108"/>
      <c r="F324" s="127"/>
      <c r="G324" s="128"/>
      <c r="H324" s="40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09"/>
      <c r="P324" s="409"/>
      <c r="Q324" s="409"/>
      <c r="R324" s="409"/>
      <c r="S324" s="409"/>
      <c r="T324" s="409"/>
      <c r="U324" s="40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06" t="s">
        <v>239</v>
      </c>
      <c r="C325" s="406" t="s">
        <v>179</v>
      </c>
      <c r="D325" s="108">
        <v>6.04</v>
      </c>
      <c r="E325" s="108"/>
      <c r="F325" s="127"/>
      <c r="G325" s="128"/>
      <c r="H325" s="40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09"/>
      <c r="P325" s="409"/>
      <c r="Q325" s="409"/>
      <c r="R325" s="409"/>
      <c r="S325" s="409"/>
      <c r="T325" s="409"/>
      <c r="U325" s="40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06" t="s">
        <v>239</v>
      </c>
      <c r="C326" s="406" t="s">
        <v>186</v>
      </c>
      <c r="D326" s="108">
        <v>6.04</v>
      </c>
      <c r="E326" s="108"/>
      <c r="F326" s="127"/>
      <c r="G326" s="128"/>
      <c r="H326" s="40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09"/>
      <c r="P326" s="409"/>
      <c r="Q326" s="409"/>
      <c r="R326" s="409"/>
      <c r="S326" s="409"/>
      <c r="T326" s="409"/>
      <c r="U326" s="40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06" t="s">
        <v>443</v>
      </c>
      <c r="C327" s="406" t="s">
        <v>179</v>
      </c>
      <c r="D327" s="108">
        <v>6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06" t="s">
        <v>443</v>
      </c>
      <c r="C328" s="406" t="s">
        <v>60</v>
      </c>
      <c r="D328" s="108">
        <v>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09"/>
      <c r="P328" s="409"/>
      <c r="Q328" s="409"/>
      <c r="R328" s="409"/>
      <c r="S328" s="409"/>
      <c r="T328" s="409"/>
      <c r="U328" s="40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00" t="s">
        <v>240</v>
      </c>
      <c r="C329" s="126"/>
      <c r="D329" s="108">
        <v>7.3</v>
      </c>
      <c r="E329" s="108"/>
      <c r="F329" s="127"/>
      <c r="G329" s="128"/>
      <c r="H329" s="401">
        <f t="shared" si="144"/>
        <v>0</v>
      </c>
      <c r="I329" s="129"/>
      <c r="J329" s="130"/>
      <c r="K329" s="131"/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00" t="s">
        <v>241</v>
      </c>
      <c r="C330" s="126"/>
      <c r="D330" s="108">
        <f>78*120/1000</f>
        <v>9.36</v>
      </c>
      <c r="E330" s="108"/>
      <c r="F330" s="127"/>
      <c r="G330" s="128"/>
      <c r="H330" s="40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09"/>
      <c r="P330" s="409"/>
      <c r="Q330" s="409"/>
      <c r="R330" s="409"/>
      <c r="S330" s="409"/>
      <c r="T330" s="409"/>
      <c r="U330" s="40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00" t="s">
        <v>242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00" t="s">
        <v>243</v>
      </c>
      <c r="C332" s="126"/>
      <c r="D332" s="108">
        <v>4.5</v>
      </c>
      <c r="E332" s="108"/>
      <c r="F332" s="127"/>
      <c r="G332" s="128"/>
      <c r="H332" s="40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09"/>
      <c r="P332" s="409"/>
      <c r="Q332" s="409"/>
      <c r="R332" s="409"/>
      <c r="S332" s="409"/>
      <c r="T332" s="409"/>
      <c r="U332" s="40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0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09"/>
      <c r="P333" s="409"/>
      <c r="Q333" s="409"/>
      <c r="R333" s="409"/>
      <c r="S333" s="409"/>
      <c r="T333" s="409"/>
      <c r="U333" s="40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03" t="s">
        <v>244</v>
      </c>
      <c r="B334" s="504"/>
      <c r="C334" s="410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05" t="s">
        <v>246</v>
      </c>
      <c r="B335" s="506"/>
      <c r="C335" s="506"/>
      <c r="D335" s="506"/>
      <c r="E335" s="506"/>
      <c r="F335" s="507"/>
      <c r="G335" s="154">
        <f>SUM(G199,G257,G292,G308,G319,G334)</f>
        <v>3570</v>
      </c>
      <c r="H335" s="154">
        <f>SUM(H199,H257,H292,H308,H319,H334)</f>
        <v>17952.689999999999</v>
      </c>
      <c r="I335" s="154">
        <f>SUM(I199,I257,I292,I308,I319,I334)</f>
        <v>209</v>
      </c>
      <c r="J335" s="155">
        <f t="array" ref="J335">IF(ISERROR(G335/I335),"",G335/I335)</f>
        <v>17.081339712918659</v>
      </c>
      <c r="K335" s="154">
        <f>SUM(K199,K257,K292,K308,K319,K334)</f>
        <v>124.91005763378936</v>
      </c>
      <c r="L335" s="155">
        <f>IF(ISERROR(G335/K335),"",G335/K335)</f>
        <v>28.580564829026873</v>
      </c>
      <c r="M335" s="154">
        <f t="shared" ref="M335:AA335" si="156">SUM(M199,M257,M292,M308,M319,M334)</f>
        <v>84.089942366210636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08" t="s">
        <v>476</v>
      </c>
      <c r="B336" s="403" t="s">
        <v>247</v>
      </c>
      <c r="C336" s="491" t="s">
        <v>248</v>
      </c>
      <c r="D336" s="492"/>
      <c r="E336" s="499" t="s">
        <v>249</v>
      </c>
      <c r="F336" s="499"/>
      <c r="G336" s="469" t="s">
        <v>250</v>
      </c>
      <c r="H336" s="469"/>
      <c r="I336" s="499" t="s">
        <v>251</v>
      </c>
      <c r="J336" s="499"/>
      <c r="K336" s="499" t="s">
        <v>252</v>
      </c>
      <c r="L336" s="499"/>
      <c r="M336" s="499" t="s">
        <v>253</v>
      </c>
      <c r="N336" s="499"/>
      <c r="O336" s="499" t="s">
        <v>254</v>
      </c>
      <c r="P336" s="469" t="s">
        <v>255</v>
      </c>
      <c r="Q336" s="469"/>
      <c r="R336" s="469" t="s">
        <v>252</v>
      </c>
      <c r="S336" s="469"/>
      <c r="T336" s="469" t="s">
        <v>256</v>
      </c>
      <c r="U336" s="469"/>
      <c r="V336" s="469" t="s">
        <v>257</v>
      </c>
      <c r="W336" s="469"/>
      <c r="X336" s="469" t="s">
        <v>252</v>
      </c>
      <c r="Y336" s="469"/>
      <c r="Z336" s="469" t="s">
        <v>256</v>
      </c>
      <c r="AA336" s="469"/>
    </row>
    <row r="337" spans="1:27" ht="20.100000000000001" customHeight="1">
      <c r="A337" s="509"/>
      <c r="B337" s="403" t="s">
        <v>258</v>
      </c>
      <c r="C337" s="534">
        <v>1</v>
      </c>
      <c r="D337" s="535"/>
      <c r="E337" s="502">
        <f>C337*11</f>
        <v>11</v>
      </c>
      <c r="F337" s="502"/>
      <c r="G337" s="469">
        <v>1</v>
      </c>
      <c r="H337" s="469"/>
      <c r="I337" s="502">
        <f>G337*11</f>
        <v>11</v>
      </c>
      <c r="J337" s="502"/>
      <c r="K337" s="502">
        <f>E337-I337</f>
        <v>0</v>
      </c>
      <c r="L337" s="502"/>
      <c r="M337" s="500">
        <f>IF(ISERROR(K337/E337),"",K337/E337)</f>
        <v>0</v>
      </c>
      <c r="N337" s="500"/>
      <c r="O337" s="499"/>
      <c r="P337" s="469" t="s">
        <v>201</v>
      </c>
      <c r="Q337" s="469"/>
      <c r="R337" s="498">
        <f>SUM(O199:U199)</f>
        <v>0</v>
      </c>
      <c r="S337" s="498"/>
      <c r="T337" s="493" t="str">
        <f t="array" ref="T337">IF(ISERROR(R337/R344),"",R337/R344)</f>
        <v/>
      </c>
      <c r="U337" s="493"/>
      <c r="V337" s="469" t="s">
        <v>259</v>
      </c>
      <c r="W337" s="469"/>
      <c r="X337" s="470">
        <f>SUM(P198,P256,P291,P307,P318,P333)</f>
        <v>0</v>
      </c>
      <c r="Y337" s="471"/>
      <c r="Z337" s="493" t="str">
        <f t="array" ref="Z337">IF(ISERROR(X337/X344),"",X337/X344)</f>
        <v/>
      </c>
      <c r="AA337" s="493"/>
    </row>
    <row r="338" spans="1:27" ht="20.100000000000001" customHeight="1">
      <c r="A338" s="509"/>
      <c r="B338" s="403" t="s">
        <v>260</v>
      </c>
      <c r="C338" s="491">
        <v>0</v>
      </c>
      <c r="D338" s="492"/>
      <c r="E338" s="502">
        <f>C338*11</f>
        <v>0</v>
      </c>
      <c r="F338" s="502"/>
      <c r="G338" s="469">
        <v>0</v>
      </c>
      <c r="H338" s="469"/>
      <c r="I338" s="502">
        <f>G338*11</f>
        <v>0</v>
      </c>
      <c r="J338" s="502"/>
      <c r="K338" s="502">
        <f>E338-I338</f>
        <v>0</v>
      </c>
      <c r="L338" s="502"/>
      <c r="M338" s="500" t="str">
        <f>IF(ISERROR(K338/E338),"",K338/E338)</f>
        <v/>
      </c>
      <c r="N338" s="500"/>
      <c r="O338" s="499"/>
      <c r="P338" s="469" t="s">
        <v>216</v>
      </c>
      <c r="Q338" s="469"/>
      <c r="R338" s="498">
        <f>SUM(O257:U257)</f>
        <v>0</v>
      </c>
      <c r="S338" s="498"/>
      <c r="T338" s="493" t="str">
        <f>IF(ISERROR(R338/R344),"",R338/R344)</f>
        <v/>
      </c>
      <c r="U338" s="493"/>
      <c r="V338" s="469" t="s">
        <v>261</v>
      </c>
      <c r="W338" s="469"/>
      <c r="X338" s="470">
        <f>SUM(P199,P257,P292,P308,P319,P334)</f>
        <v>0</v>
      </c>
      <c r="Y338" s="471"/>
      <c r="Z338" s="493" t="str">
        <f>IF(ISERROR(X338/X344),"",X338/X344)</f>
        <v/>
      </c>
      <c r="AA338" s="493"/>
    </row>
    <row r="339" spans="1:27" ht="20.100000000000001" customHeight="1">
      <c r="A339" s="509"/>
      <c r="B339" s="403" t="s">
        <v>262</v>
      </c>
      <c r="C339" s="491">
        <v>0</v>
      </c>
      <c r="D339" s="492"/>
      <c r="E339" s="502">
        <f>C339*8</f>
        <v>0</v>
      </c>
      <c r="F339" s="502"/>
      <c r="G339" s="469">
        <v>1</v>
      </c>
      <c r="H339" s="469"/>
      <c r="I339" s="502">
        <f>G339*8</f>
        <v>8</v>
      </c>
      <c r="J339" s="502"/>
      <c r="K339" s="502">
        <f>E339-I339</f>
        <v>-8</v>
      </c>
      <c r="L339" s="502"/>
      <c r="M339" s="500" t="str">
        <f>IF(ISERROR(K339/E339),"",K339/E339)</f>
        <v/>
      </c>
      <c r="N339" s="500"/>
      <c r="O339" s="499"/>
      <c r="P339" s="469" t="s">
        <v>224</v>
      </c>
      <c r="Q339" s="469"/>
      <c r="R339" s="498">
        <f>SUM(O292:U292)</f>
        <v>0</v>
      </c>
      <c r="S339" s="498"/>
      <c r="T339" s="493" t="str">
        <f>IF(ISERROR(R339/R344),"",R339/R344)</f>
        <v/>
      </c>
      <c r="U339" s="493"/>
      <c r="V339" s="469" t="s">
        <v>263</v>
      </c>
      <c r="W339" s="469"/>
      <c r="X339" s="470">
        <f>SUM(P200,P258,P293,P309,P320,P335)</f>
        <v>0</v>
      </c>
      <c r="Y339" s="471"/>
      <c r="Z339" s="493" t="str">
        <f>IF(ISERROR(X339/X344),"",X339/X344)</f>
        <v/>
      </c>
      <c r="AA339" s="493"/>
    </row>
    <row r="340" spans="1:27" ht="20.100000000000001" customHeight="1">
      <c r="A340" s="509"/>
      <c r="B340" s="403" t="s">
        <v>264</v>
      </c>
      <c r="C340" s="491">
        <v>1</v>
      </c>
      <c r="D340" s="492"/>
      <c r="E340" s="502">
        <f>C340*11</f>
        <v>11</v>
      </c>
      <c r="F340" s="502"/>
      <c r="G340" s="469">
        <v>1</v>
      </c>
      <c r="H340" s="469"/>
      <c r="I340" s="502">
        <f>G340*11</f>
        <v>11</v>
      </c>
      <c r="J340" s="502"/>
      <c r="K340" s="502">
        <f>E340-I340</f>
        <v>0</v>
      </c>
      <c r="L340" s="502"/>
      <c r="M340" s="500">
        <f>IF(ISERROR(K340/E340),"",K340/E340)</f>
        <v>0</v>
      </c>
      <c r="N340" s="500"/>
      <c r="O340" s="499"/>
      <c r="P340" s="469" t="s">
        <v>231</v>
      </c>
      <c r="Q340" s="469"/>
      <c r="R340" s="498">
        <f>SUM(O308:U308)</f>
        <v>0</v>
      </c>
      <c r="S340" s="498"/>
      <c r="T340" s="493" t="str">
        <f>IF(ISERROR(R340/R344),"",R340/R344)</f>
        <v/>
      </c>
      <c r="U340" s="493"/>
      <c r="V340" s="469" t="s">
        <v>265</v>
      </c>
      <c r="W340" s="469"/>
      <c r="X340" s="470">
        <f>SUM(P202,P259,P294,P310,P321,P336)</f>
        <v>0</v>
      </c>
      <c r="Y340" s="471"/>
      <c r="Z340" s="493" t="str">
        <f>IF(ISERROR(X340/X344),"",X340/X344)</f>
        <v/>
      </c>
      <c r="AA340" s="493"/>
    </row>
    <row r="341" spans="1:27" ht="20.100000000000001" customHeight="1">
      <c r="A341" s="510"/>
      <c r="B341" s="403" t="s">
        <v>266</v>
      </c>
      <c r="C341" s="501">
        <f>SUM(C337:D340)</f>
        <v>2</v>
      </c>
      <c r="D341" s="475"/>
      <c r="E341" s="502">
        <f>SUM(E337:F340)</f>
        <v>22</v>
      </c>
      <c r="F341" s="502"/>
      <c r="G341" s="469">
        <f>SUM(G337:H340)</f>
        <v>3</v>
      </c>
      <c r="H341" s="469"/>
      <c r="I341" s="502">
        <f>SUM(I337:J340)</f>
        <v>30</v>
      </c>
      <c r="J341" s="502"/>
      <c r="K341" s="502">
        <f>SUM(K337:L340)</f>
        <v>-8</v>
      </c>
      <c r="L341" s="502"/>
      <c r="M341" s="500">
        <f>IF(ISERROR(K341/E341),"",K341/E341)</f>
        <v>-0.36363636363636365</v>
      </c>
      <c r="N341" s="500"/>
      <c r="O341" s="499"/>
      <c r="P341" s="469" t="s">
        <v>234</v>
      </c>
      <c r="Q341" s="469"/>
      <c r="R341" s="498">
        <f>SUM(O319:U319)</f>
        <v>0</v>
      </c>
      <c r="S341" s="498"/>
      <c r="T341" s="493" t="str">
        <f>IF(ISERROR(R341/R344),"",R341/R344)</f>
        <v/>
      </c>
      <c r="U341" s="493"/>
      <c r="V341" s="469" t="s">
        <v>267</v>
      </c>
      <c r="W341" s="469"/>
      <c r="X341" s="470">
        <f>SUM(P203,P260,P295,P311,P322,P337)</f>
        <v>0</v>
      </c>
      <c r="Y341" s="471"/>
      <c r="Z341" s="493" t="str">
        <f>IF(ISERROR(X341/X344),"",X341/X344)</f>
        <v/>
      </c>
      <c r="AA341" s="493"/>
    </row>
    <row r="342" spans="1:27" ht="20.100000000000001" customHeight="1">
      <c r="A342" s="309" t="s">
        <v>477</v>
      </c>
      <c r="B342" s="403">
        <f>G335</f>
        <v>3570</v>
      </c>
      <c r="C342" s="479" t="s">
        <v>269</v>
      </c>
      <c r="D342" s="478"/>
      <c r="E342" s="469">
        <f>H335</f>
        <v>17952.689999999999</v>
      </c>
      <c r="F342" s="469"/>
      <c r="G342" s="469" t="s">
        <v>270</v>
      </c>
      <c r="H342" s="469"/>
      <c r="I342" s="497">
        <f>L335</f>
        <v>28.580564829026873</v>
      </c>
      <c r="J342" s="497"/>
      <c r="K342" s="499" t="s">
        <v>271</v>
      </c>
      <c r="L342" s="499"/>
      <c r="M342" s="497">
        <f>J335</f>
        <v>17.081339712918659</v>
      </c>
      <c r="N342" s="497"/>
      <c r="O342" s="499"/>
      <c r="P342" s="469" t="s">
        <v>244</v>
      </c>
      <c r="Q342" s="469"/>
      <c r="R342" s="498">
        <f>SUM(O334:U334)</f>
        <v>0</v>
      </c>
      <c r="S342" s="498"/>
      <c r="T342" s="493" t="str">
        <f>IF(ISERROR(R342/R344),"",R342/R344)</f>
        <v/>
      </c>
      <c r="U342" s="493"/>
      <c r="V342" s="469" t="s">
        <v>272</v>
      </c>
      <c r="W342" s="469"/>
      <c r="X342" s="470">
        <f>SUM(P204,P261,P296,P312,P323,P338)</f>
        <v>0</v>
      </c>
      <c r="Y342" s="471"/>
      <c r="Z342" s="493" t="str">
        <f>IF(ISERROR(X342/X344),"",X342/X344)</f>
        <v/>
      </c>
      <c r="AA342" s="493"/>
    </row>
    <row r="343" spans="1:27" ht="20.100000000000001" customHeight="1">
      <c r="A343" s="310" t="s">
        <v>478</v>
      </c>
      <c r="B343" s="403">
        <f>I335+C341</f>
        <v>211</v>
      </c>
      <c r="C343" s="476" t="s">
        <v>251</v>
      </c>
      <c r="D343" s="477"/>
      <c r="E343" s="494">
        <f>K335+I341</f>
        <v>154.91005763378936</v>
      </c>
      <c r="F343" s="494"/>
      <c r="G343" s="469" t="s">
        <v>274</v>
      </c>
      <c r="H343" s="469"/>
      <c r="I343" s="497">
        <f>B343-E343</f>
        <v>56.089942366210636</v>
      </c>
      <c r="J343" s="497"/>
      <c r="K343" s="499" t="s">
        <v>275</v>
      </c>
      <c r="L343" s="499"/>
      <c r="M343" s="500">
        <f>IF(ISERROR(I343/E343),"",I343/E343)</f>
        <v>0.36208070168567391</v>
      </c>
      <c r="N343" s="500"/>
      <c r="O343" s="499"/>
      <c r="P343" s="469" t="s">
        <v>245</v>
      </c>
      <c r="Q343" s="469"/>
      <c r="R343" s="498"/>
      <c r="S343" s="498"/>
      <c r="T343" s="493" t="str">
        <f>IF(ISERROR(R343/R344),"",R343/R344)</f>
        <v/>
      </c>
      <c r="U343" s="493"/>
      <c r="V343" s="469" t="s">
        <v>264</v>
      </c>
      <c r="W343" s="469"/>
      <c r="X343" s="470">
        <f>SUM(P205,P262,P297,P313,P324,P339)</f>
        <v>0</v>
      </c>
      <c r="Y343" s="471"/>
      <c r="Z343" s="493" t="str">
        <f>IF(ISERROR(X343/X344),"",X343/X344)</f>
        <v/>
      </c>
      <c r="AA343" s="493"/>
    </row>
    <row r="344" spans="1:27" ht="20.100000000000001" customHeight="1">
      <c r="A344" s="310" t="s">
        <v>479</v>
      </c>
      <c r="B344" s="403">
        <f>N335</f>
        <v>0</v>
      </c>
      <c r="C344" s="476" t="s">
        <v>277</v>
      </c>
      <c r="D344" s="477"/>
      <c r="E344" s="493">
        <f>IF(ISERROR(B344/B343),"",B344/B343)</f>
        <v>0</v>
      </c>
      <c r="F344" s="493"/>
      <c r="G344" s="469" t="s">
        <v>278</v>
      </c>
      <c r="H344" s="469"/>
      <c r="I344" s="499">
        <f>V335</f>
        <v>0</v>
      </c>
      <c r="J344" s="499"/>
      <c r="K344" s="499" t="s">
        <v>279</v>
      </c>
      <c r="L344" s="499"/>
      <c r="M344" s="500">
        <f t="array" ref="M344">IF(ISERROR(I344/B342),"",I344/B342)</f>
        <v>0</v>
      </c>
      <c r="N344" s="500"/>
      <c r="O344" s="499"/>
      <c r="P344" s="469" t="s">
        <v>266</v>
      </c>
      <c r="Q344" s="469"/>
      <c r="R344" s="498">
        <f>SUM(R337:S343)</f>
        <v>0</v>
      </c>
      <c r="S344" s="498"/>
      <c r="T344" s="493"/>
      <c r="U344" s="493"/>
      <c r="V344" s="469" t="s">
        <v>266</v>
      </c>
      <c r="W344" s="469"/>
      <c r="X344" s="496">
        <f>SUM(X337:Y343)</f>
        <v>0</v>
      </c>
      <c r="Y344" s="496"/>
      <c r="Z344" s="493"/>
      <c r="AA344" s="493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19" t="s">
        <v>480</v>
      </c>
      <c r="B346" s="522" t="s">
        <v>280</v>
      </c>
      <c r="C346" s="522" t="s">
        <v>281</v>
      </c>
      <c r="D346" s="522" t="s">
        <v>282</v>
      </c>
      <c r="E346" s="525" t="s">
        <v>283</v>
      </c>
      <c r="F346" s="516" t="s">
        <v>284</v>
      </c>
      <c r="G346" s="499" t="s">
        <v>285</v>
      </c>
      <c r="H346" s="499"/>
      <c r="I346" s="522" t="s">
        <v>286</v>
      </c>
      <c r="J346" s="528" t="s">
        <v>271</v>
      </c>
      <c r="K346" s="531" t="s">
        <v>287</v>
      </c>
      <c r="L346" s="522" t="s">
        <v>270</v>
      </c>
      <c r="M346" s="512" t="s">
        <v>288</v>
      </c>
      <c r="N346" s="514" t="s">
        <v>252</v>
      </c>
      <c r="O346" s="499" t="s">
        <v>289</v>
      </c>
      <c r="P346" s="499"/>
      <c r="Q346" s="499"/>
      <c r="R346" s="499"/>
      <c r="S346" s="499"/>
      <c r="T346" s="499"/>
      <c r="U346" s="499"/>
      <c r="V346" s="499" t="s">
        <v>290</v>
      </c>
      <c r="W346" s="514" t="s">
        <v>291</v>
      </c>
      <c r="X346" s="499" t="s">
        <v>292</v>
      </c>
      <c r="Y346" s="499"/>
      <c r="Z346" s="499"/>
      <c r="AA346" s="499"/>
    </row>
    <row r="347" spans="1:27" ht="21.95" customHeight="1">
      <c r="A347" s="520"/>
      <c r="B347" s="523"/>
      <c r="C347" s="523"/>
      <c r="D347" s="523"/>
      <c r="E347" s="526"/>
      <c r="F347" s="517"/>
      <c r="G347" s="499"/>
      <c r="H347" s="499"/>
      <c r="I347" s="523"/>
      <c r="J347" s="529"/>
      <c r="K347" s="532"/>
      <c r="L347" s="523"/>
      <c r="M347" s="513"/>
      <c r="N347" s="514"/>
      <c r="O347" s="499" t="s">
        <v>259</v>
      </c>
      <c r="P347" s="499" t="s">
        <v>261</v>
      </c>
      <c r="Q347" s="499" t="s">
        <v>263</v>
      </c>
      <c r="R347" s="515" t="s">
        <v>265</v>
      </c>
      <c r="S347" s="469" t="s">
        <v>267</v>
      </c>
      <c r="T347" s="499" t="s">
        <v>272</v>
      </c>
      <c r="U347" s="499" t="s">
        <v>264</v>
      </c>
      <c r="V347" s="499"/>
      <c r="W347" s="514"/>
      <c r="X347" s="499" t="s">
        <v>293</v>
      </c>
      <c r="Y347" s="499" t="s">
        <v>294</v>
      </c>
      <c r="Z347" s="499" t="s">
        <v>295</v>
      </c>
      <c r="AA347" s="499" t="s">
        <v>264</v>
      </c>
    </row>
    <row r="348" spans="1:27" ht="21.95" customHeight="1">
      <c r="A348" s="521"/>
      <c r="B348" s="524"/>
      <c r="C348" s="524"/>
      <c r="D348" s="524"/>
      <c r="E348" s="527"/>
      <c r="F348" s="518"/>
      <c r="G348" s="348" t="s">
        <v>296</v>
      </c>
      <c r="H348" s="406" t="s">
        <v>297</v>
      </c>
      <c r="I348" s="524"/>
      <c r="J348" s="530"/>
      <c r="K348" s="533"/>
      <c r="L348" s="524"/>
      <c r="M348" s="513"/>
      <c r="N348" s="514"/>
      <c r="O348" s="499"/>
      <c r="P348" s="499"/>
      <c r="Q348" s="499"/>
      <c r="R348" s="515"/>
      <c r="S348" s="469"/>
      <c r="T348" s="499"/>
      <c r="U348" s="499"/>
      <c r="V348" s="499"/>
      <c r="W348" s="514"/>
      <c r="X348" s="499"/>
      <c r="Y348" s="499"/>
      <c r="Z348" s="499"/>
      <c r="AA348" s="499"/>
    </row>
    <row r="349" spans="1:27" ht="20.100000000000001" hidden="1" customHeight="1">
      <c r="A349" s="299">
        <v>30100030</v>
      </c>
      <c r="B349" s="400" t="s">
        <v>178</v>
      </c>
      <c r="C349" s="126" t="s">
        <v>179</v>
      </c>
      <c r="D349" s="108">
        <v>5.03</v>
      </c>
      <c r="E349" s="108"/>
      <c r="F349" s="127"/>
      <c r="G349" s="128"/>
      <c r="H349" s="40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09"/>
      <c r="P349" s="409"/>
      <c r="Q349" s="409"/>
      <c r="R349" s="409"/>
      <c r="S349" s="409"/>
      <c r="T349" s="409"/>
      <c r="U349" s="40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0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09"/>
      <c r="P353" s="409"/>
      <c r="Q353" s="409"/>
      <c r="R353" s="409"/>
      <c r="S353" s="409"/>
      <c r="T353" s="409"/>
      <c r="U353" s="40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0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09"/>
      <c r="P354" s="409"/>
      <c r="Q354" s="409"/>
      <c r="R354" s="409"/>
      <c r="S354" s="409"/>
      <c r="T354" s="409"/>
      <c r="U354" s="40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0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09"/>
      <c r="P355" s="409"/>
      <c r="Q355" s="409"/>
      <c r="R355" s="409"/>
      <c r="S355" s="409"/>
      <c r="T355" s="409"/>
      <c r="U355" s="40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0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09"/>
      <c r="P356" s="409"/>
      <c r="Q356" s="409"/>
      <c r="R356" s="409"/>
      <c r="S356" s="409"/>
      <c r="T356" s="409"/>
      <c r="U356" s="40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01">
        <f t="shared" si="157"/>
        <v>0</v>
      </c>
      <c r="I357" s="40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09"/>
      <c r="P357" s="409"/>
      <c r="Q357" s="409"/>
      <c r="R357" s="409"/>
      <c r="S357" s="409"/>
      <c r="T357" s="409"/>
      <c r="U357" s="40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01">
        <f t="shared" si="157"/>
        <v>0</v>
      </c>
      <c r="I358" s="40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09"/>
      <c r="P358" s="409"/>
      <c r="Q358" s="409"/>
      <c r="R358" s="409"/>
      <c r="S358" s="409"/>
      <c r="T358" s="409"/>
      <c r="U358" s="40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01">
        <f t="shared" si="157"/>
        <v>0</v>
      </c>
      <c r="I359" s="401"/>
      <c r="J359" s="130"/>
      <c r="K359" s="131"/>
      <c r="L359" s="129"/>
      <c r="M359" s="109"/>
      <c r="N359" s="130"/>
      <c r="O359" s="409"/>
      <c r="P359" s="409"/>
      <c r="Q359" s="409"/>
      <c r="R359" s="409"/>
      <c r="S359" s="409"/>
      <c r="T359" s="409"/>
      <c r="U359" s="40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01">
        <f t="shared" si="157"/>
        <v>0</v>
      </c>
      <c r="I360" s="401"/>
      <c r="J360" s="130"/>
      <c r="K360" s="131"/>
      <c r="L360" s="129"/>
      <c r="M360" s="109"/>
      <c r="N360" s="130"/>
      <c r="O360" s="409"/>
      <c r="P360" s="409"/>
      <c r="Q360" s="409"/>
      <c r="R360" s="409"/>
      <c r="S360" s="409"/>
      <c r="T360" s="409"/>
      <c r="U360" s="40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09"/>
      <c r="P361" s="409"/>
      <c r="Q361" s="409"/>
      <c r="R361" s="409"/>
      <c r="S361" s="409"/>
      <c r="T361" s="409"/>
      <c r="U361" s="40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0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09"/>
      <c r="P362" s="409"/>
      <c r="Q362" s="409"/>
      <c r="R362" s="409"/>
      <c r="S362" s="409"/>
      <c r="T362" s="409"/>
      <c r="U362" s="40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0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09"/>
      <c r="P363" s="409"/>
      <c r="Q363" s="409"/>
      <c r="R363" s="409"/>
      <c r="S363" s="409"/>
      <c r="T363" s="409"/>
      <c r="U363" s="40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06" t="s">
        <v>190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06" t="s">
        <v>187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06" t="s">
        <v>179</v>
      </c>
      <c r="D366" s="108">
        <v>4.8</v>
      </c>
      <c r="E366" s="108"/>
      <c r="F366" s="127"/>
      <c r="G366" s="128"/>
      <c r="H366" s="40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09"/>
      <c r="P366" s="409"/>
      <c r="Q366" s="409"/>
      <c r="R366" s="409"/>
      <c r="S366" s="409"/>
      <c r="T366" s="409"/>
      <c r="U366" s="40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06" t="s">
        <v>199</v>
      </c>
      <c r="D367" s="108">
        <v>4.8</v>
      </c>
      <c r="E367" s="108"/>
      <c r="F367" s="127"/>
      <c r="G367" s="128"/>
      <c r="H367" s="40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09"/>
      <c r="P367" s="409"/>
      <c r="Q367" s="409"/>
      <c r="R367" s="409"/>
      <c r="S367" s="409"/>
      <c r="T367" s="409"/>
      <c r="U367" s="40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0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09"/>
      <c r="P368" s="409"/>
      <c r="Q368" s="409"/>
      <c r="R368" s="409"/>
      <c r="S368" s="409"/>
      <c r="T368" s="409"/>
      <c r="U368" s="40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0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09"/>
      <c r="P369" s="409"/>
      <c r="Q369" s="409"/>
      <c r="R369" s="409"/>
      <c r="S369" s="409"/>
      <c r="T369" s="409"/>
      <c r="U369" s="40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03" t="s">
        <v>201</v>
      </c>
      <c r="B370" s="504"/>
      <c r="C370" s="41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00" t="s">
        <v>206</v>
      </c>
      <c r="C371" s="126" t="s">
        <v>199</v>
      </c>
      <c r="D371" s="108">
        <v>5.03</v>
      </c>
      <c r="E371" s="108"/>
      <c r="F371" s="127"/>
      <c r="G371" s="128"/>
      <c r="H371" s="40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00" t="s">
        <v>425</v>
      </c>
      <c r="C372" s="187" t="s">
        <v>427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04"/>
      <c r="P372" s="404"/>
      <c r="Q372" s="404"/>
      <c r="R372" s="404"/>
      <c r="S372" s="404"/>
      <c r="T372" s="404"/>
      <c r="U372" s="40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00" t="s">
        <v>206</v>
      </c>
      <c r="C373" s="126" t="s">
        <v>186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04"/>
      <c r="P373" s="404"/>
      <c r="Q373" s="404"/>
      <c r="R373" s="404"/>
      <c r="S373" s="404"/>
      <c r="T373" s="404"/>
      <c r="U373" s="40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00" t="s">
        <v>206</v>
      </c>
      <c r="C374" s="126" t="s">
        <v>203</v>
      </c>
      <c r="D374" s="108">
        <v>5.03</v>
      </c>
      <c r="E374" s="108"/>
      <c r="F374" s="127"/>
      <c r="G374" s="128"/>
      <c r="H374" s="40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04"/>
      <c r="P374" s="404"/>
      <c r="Q374" s="404"/>
      <c r="R374" s="404"/>
      <c r="S374" s="404"/>
      <c r="T374" s="404"/>
      <c r="U374" s="40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00" t="s">
        <v>206</v>
      </c>
      <c r="C375" s="126" t="s">
        <v>207</v>
      </c>
      <c r="D375" s="108">
        <v>5.03</v>
      </c>
      <c r="E375" s="108"/>
      <c r="F375" s="127"/>
      <c r="G375" s="128"/>
      <c r="H375" s="40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04"/>
      <c r="P375" s="404"/>
      <c r="Q375" s="404"/>
      <c r="R375" s="404"/>
      <c r="S375" s="404"/>
      <c r="T375" s="404"/>
      <c r="U375" s="40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00" t="s">
        <v>414</v>
      </c>
      <c r="C376" s="187" t="s">
        <v>415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00" t="s">
        <v>414</v>
      </c>
      <c r="C377" s="187" t="s">
        <v>416</v>
      </c>
      <c r="D377" s="108"/>
      <c r="E377" s="108"/>
      <c r="F377" s="127"/>
      <c r="G377" s="128"/>
      <c r="H377" s="40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04"/>
      <c r="P377" s="404"/>
      <c r="Q377" s="404"/>
      <c r="R377" s="404"/>
      <c r="S377" s="404"/>
      <c r="T377" s="404"/>
      <c r="U377" s="40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00" t="s">
        <v>414</v>
      </c>
      <c r="C378" s="187" t="s">
        <v>61</v>
      </c>
      <c r="D378" s="108"/>
      <c r="E378" s="108"/>
      <c r="F378" s="127"/>
      <c r="G378" s="128"/>
      <c r="H378" s="40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04"/>
      <c r="P378" s="404"/>
      <c r="Q378" s="404"/>
      <c r="R378" s="404"/>
      <c r="S378" s="404"/>
      <c r="T378" s="404"/>
      <c r="U378" s="40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00" t="s">
        <v>208</v>
      </c>
      <c r="C379" s="126" t="s">
        <v>179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04"/>
      <c r="P379" s="404"/>
      <c r="Q379" s="404"/>
      <c r="R379" s="404"/>
      <c r="S379" s="404"/>
      <c r="T379" s="404"/>
      <c r="U379" s="40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00" t="s">
        <v>208</v>
      </c>
      <c r="C380" s="126" t="s">
        <v>204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00" t="s">
        <v>208</v>
      </c>
      <c r="C381" s="126" t="s">
        <v>205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00" t="s">
        <v>208</v>
      </c>
      <c r="C382" s="126" t="s">
        <v>186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4"/>
      <c r="P382" s="404"/>
      <c r="Q382" s="404"/>
      <c r="R382" s="404"/>
      <c r="S382" s="404"/>
      <c r="T382" s="404"/>
      <c r="U382" s="40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00" t="s">
        <v>208</v>
      </c>
      <c r="C383" s="126" t="s">
        <v>203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00" t="s">
        <v>208</v>
      </c>
      <c r="C384" s="126" t="s">
        <v>199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00" t="s">
        <v>208</v>
      </c>
      <c r="C385" s="126" t="s">
        <v>187</v>
      </c>
      <c r="D385" s="108">
        <v>5.08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00" t="s">
        <v>208</v>
      </c>
      <c r="C386" s="126" t="s">
        <v>207</v>
      </c>
      <c r="D386" s="108">
        <v>5.08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09"/>
      <c r="P386" s="409"/>
      <c r="Q386" s="409"/>
      <c r="R386" s="409"/>
      <c r="S386" s="409"/>
      <c r="T386" s="409"/>
      <c r="U386" s="40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00" t="s">
        <v>209</v>
      </c>
      <c r="C387" s="126" t="s">
        <v>194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00" t="s">
        <v>209</v>
      </c>
      <c r="C388" s="126" t="s">
        <v>179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00" t="s">
        <v>209</v>
      </c>
      <c r="C389" s="126" t="s">
        <v>195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00" t="s">
        <v>209</v>
      </c>
      <c r="C390" s="126" t="s">
        <v>204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00" t="s">
        <v>382</v>
      </c>
      <c r="C391" s="187" t="s">
        <v>383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00" t="s">
        <v>382</v>
      </c>
      <c r="C392" s="187" t="s">
        <v>384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00" t="s">
        <v>382</v>
      </c>
      <c r="C393" s="187" t="s">
        <v>389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00" t="s">
        <v>382</v>
      </c>
      <c r="C394" s="187" t="s">
        <v>391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00" t="s">
        <v>418</v>
      </c>
      <c r="C395" s="187" t="s">
        <v>364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00" t="s">
        <v>418</v>
      </c>
      <c r="C396" s="187" t="s">
        <v>365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00" t="s">
        <v>418</v>
      </c>
      <c r="C397" s="187" t="s">
        <v>366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04"/>
      <c r="P397" s="404"/>
      <c r="Q397" s="404"/>
      <c r="R397" s="404"/>
      <c r="S397" s="404"/>
      <c r="T397" s="404"/>
      <c r="U397" s="40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00" t="s">
        <v>418</v>
      </c>
      <c r="C398" s="187" t="s">
        <v>367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04"/>
      <c r="P398" s="404"/>
      <c r="Q398" s="404"/>
      <c r="R398" s="404"/>
      <c r="S398" s="404"/>
      <c r="T398" s="404"/>
      <c r="U398" s="40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09"/>
      <c r="P399" s="409"/>
      <c r="Q399" s="409"/>
      <c r="R399" s="409"/>
      <c r="S399" s="409"/>
      <c r="T399" s="409"/>
      <c r="U399" s="40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0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09"/>
      <c r="P407" s="409"/>
      <c r="Q407" s="409"/>
      <c r="R407" s="409"/>
      <c r="S407" s="409"/>
      <c r="T407" s="409"/>
      <c r="U407" s="40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0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09"/>
      <c r="P408" s="409"/>
      <c r="Q408" s="409"/>
      <c r="R408" s="409"/>
      <c r="S408" s="409"/>
      <c r="T408" s="409"/>
      <c r="U408" s="40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0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09"/>
      <c r="P409" s="409"/>
      <c r="Q409" s="409"/>
      <c r="R409" s="409"/>
      <c r="S409" s="409"/>
      <c r="T409" s="409"/>
      <c r="U409" s="40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0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09"/>
      <c r="P410" s="409"/>
      <c r="Q410" s="409"/>
      <c r="R410" s="409"/>
      <c r="S410" s="409"/>
      <c r="T410" s="409"/>
      <c r="U410" s="40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0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09"/>
      <c r="P411" s="409"/>
      <c r="Q411" s="409"/>
      <c r="R411" s="409"/>
      <c r="S411" s="409"/>
      <c r="T411" s="409"/>
      <c r="U411" s="40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09"/>
      <c r="P412" s="409"/>
      <c r="Q412" s="409"/>
      <c r="R412" s="409"/>
      <c r="S412" s="409"/>
      <c r="T412" s="409"/>
      <c r="U412" s="40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01">
        <f t="shared" si="170"/>
        <v>0</v>
      </c>
      <c r="I413" s="129"/>
      <c r="J413" s="130"/>
      <c r="K413" s="131"/>
      <c r="L413" s="129"/>
      <c r="M413" s="109"/>
      <c r="N413" s="130"/>
      <c r="O413" s="409"/>
      <c r="P413" s="409"/>
      <c r="Q413" s="409"/>
      <c r="R413" s="409"/>
      <c r="S413" s="409"/>
      <c r="T413" s="409"/>
      <c r="U413" s="40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09"/>
      <c r="P414" s="409"/>
      <c r="Q414" s="409"/>
      <c r="R414" s="409"/>
      <c r="S414" s="409"/>
      <c r="T414" s="409"/>
      <c r="U414" s="40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0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09"/>
      <c r="P416" s="409"/>
      <c r="Q416" s="409"/>
      <c r="R416" s="409"/>
      <c r="S416" s="409"/>
      <c r="T416" s="409"/>
      <c r="U416" s="40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0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09"/>
      <c r="P417" s="409"/>
      <c r="Q417" s="409"/>
      <c r="R417" s="409"/>
      <c r="S417" s="409"/>
      <c r="T417" s="409"/>
      <c r="U417" s="40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0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09"/>
      <c r="P426" s="409"/>
      <c r="Q426" s="409"/>
      <c r="R426" s="409"/>
      <c r="S426" s="409"/>
      <c r="T426" s="409"/>
      <c r="U426" s="40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0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09"/>
      <c r="P427" s="409"/>
      <c r="Q427" s="409"/>
      <c r="R427" s="409"/>
      <c r="S427" s="409"/>
      <c r="T427" s="409"/>
      <c r="U427" s="40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11" t="s">
        <v>216</v>
      </c>
      <c r="B428" s="511"/>
      <c r="C428" s="41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00" t="s">
        <v>217</v>
      </c>
      <c r="C429" s="126" t="s">
        <v>179</v>
      </c>
      <c r="D429" s="108">
        <v>5.03</v>
      </c>
      <c r="E429" s="108"/>
      <c r="F429" s="127"/>
      <c r="G429" s="128"/>
      <c r="H429" s="401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09"/>
      <c r="P429" s="409"/>
      <c r="Q429" s="409"/>
      <c r="R429" s="409"/>
      <c r="S429" s="409"/>
      <c r="T429" s="409"/>
      <c r="U429" s="40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00" t="s">
        <v>217</v>
      </c>
      <c r="C430" s="126" t="s">
        <v>186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00" t="s">
        <v>217</v>
      </c>
      <c r="C431" s="126" t="s">
        <v>204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09"/>
      <c r="P435" s="409"/>
      <c r="Q435" s="409"/>
      <c r="R435" s="409"/>
      <c r="S435" s="409"/>
      <c r="T435" s="409"/>
      <c r="U435" s="40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09"/>
      <c r="P436" s="409"/>
      <c r="Q436" s="409"/>
      <c r="R436" s="409"/>
      <c r="S436" s="409"/>
      <c r="T436" s="409"/>
      <c r="U436" s="40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09"/>
      <c r="P440" s="409"/>
      <c r="Q440" s="409"/>
      <c r="R440" s="409"/>
      <c r="S440" s="409"/>
      <c r="T440" s="409"/>
      <c r="U440" s="40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09"/>
      <c r="P441" s="409"/>
      <c r="Q441" s="409"/>
      <c r="R441" s="409"/>
      <c r="S441" s="409"/>
      <c r="T441" s="409"/>
      <c r="U441" s="40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00" t="s">
        <v>222</v>
      </c>
      <c r="C445" s="126" t="s">
        <v>181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00" t="s">
        <v>222</v>
      </c>
      <c r="C446" s="126" t="s">
        <v>179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00" t="s">
        <v>222</v>
      </c>
      <c r="C447" s="126" t="s">
        <v>221</v>
      </c>
      <c r="D447" s="108">
        <v>9.36</v>
      </c>
      <c r="E447" s="108"/>
      <c r="F447" s="127"/>
      <c r="G447" s="128"/>
      <c r="H447" s="40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00" t="s">
        <v>222</v>
      </c>
      <c r="C448" s="126" t="s">
        <v>186</v>
      </c>
      <c r="D448" s="108">
        <v>9.36</v>
      </c>
      <c r="E448" s="108"/>
      <c r="F448" s="127"/>
      <c r="G448" s="128"/>
      <c r="H448" s="40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00" t="s">
        <v>393</v>
      </c>
      <c r="C449" s="187" t="s">
        <v>395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00" t="s">
        <v>393</v>
      </c>
      <c r="C450" s="187" t="s">
        <v>402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00" t="s">
        <v>404</v>
      </c>
      <c r="C451" s="187" t="s">
        <v>405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00" t="s">
        <v>342</v>
      </c>
      <c r="C452" s="187" t="s">
        <v>372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00" t="s">
        <v>343</v>
      </c>
      <c r="C453" s="126" t="s">
        <v>345</v>
      </c>
      <c r="D453" s="108">
        <v>5</v>
      </c>
      <c r="E453" s="108"/>
      <c r="F453" s="127"/>
      <c r="G453" s="128"/>
      <c r="H453" s="40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00" t="s">
        <v>343</v>
      </c>
      <c r="C454" s="126" t="s">
        <v>347</v>
      </c>
      <c r="D454" s="108">
        <v>5</v>
      </c>
      <c r="E454" s="108"/>
      <c r="F454" s="127"/>
      <c r="G454" s="128"/>
      <c r="H454" s="40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0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09"/>
      <c r="P455" s="409"/>
      <c r="Q455" s="409"/>
      <c r="R455" s="409"/>
      <c r="S455" s="409"/>
      <c r="T455" s="409"/>
      <c r="U455" s="40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0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09"/>
      <c r="P456" s="409"/>
      <c r="Q456" s="409"/>
      <c r="R456" s="409"/>
      <c r="S456" s="409"/>
      <c r="T456" s="409"/>
      <c r="U456" s="40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0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09"/>
      <c r="P458" s="409"/>
      <c r="Q458" s="409"/>
      <c r="R458" s="409"/>
      <c r="S458" s="409"/>
      <c r="T458" s="409"/>
      <c r="U458" s="40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0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09"/>
      <c r="P459" s="409"/>
      <c r="Q459" s="409"/>
      <c r="R459" s="409"/>
      <c r="S459" s="409"/>
      <c r="T459" s="409"/>
      <c r="U459" s="40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09"/>
      <c r="P460" s="409"/>
      <c r="Q460" s="409"/>
      <c r="R460" s="409"/>
      <c r="S460" s="409"/>
      <c r="T460" s="409"/>
      <c r="U460" s="40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0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09"/>
      <c r="P461" s="409"/>
      <c r="Q461" s="409"/>
      <c r="R461" s="409"/>
      <c r="S461" s="409"/>
      <c r="T461" s="409"/>
      <c r="U461" s="40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01">
        <f t="shared" si="195"/>
        <v>0</v>
      </c>
      <c r="I462" s="129"/>
      <c r="J462" s="130" t="str">
        <f t="array" ref="J462">IF(ISERROR(G462/I462),"",G462/I462)</f>
        <v/>
      </c>
      <c r="K462" s="40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09"/>
      <c r="P462" s="409"/>
      <c r="Q462" s="409"/>
      <c r="R462" s="409"/>
      <c r="S462" s="409"/>
      <c r="T462" s="409"/>
      <c r="U462" s="40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03" t="s">
        <v>224</v>
      </c>
      <c r="B463" s="504"/>
      <c r="C463" s="410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0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09"/>
      <c r="P464" s="409"/>
      <c r="Q464" s="409"/>
      <c r="R464" s="409"/>
      <c r="S464" s="409"/>
      <c r="T464" s="409"/>
      <c r="U464" s="40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08" t="s">
        <v>203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08" t="s">
        <v>228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08" t="s">
        <v>212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08" t="s">
        <v>203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08" t="s">
        <v>186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08" t="s">
        <v>228</v>
      </c>
      <c r="D475" s="108">
        <v>5.03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08" t="s">
        <v>199</v>
      </c>
      <c r="D476" s="108">
        <v>5.03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0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09"/>
      <c r="P477" s="409"/>
      <c r="Q477" s="409"/>
      <c r="R477" s="409"/>
      <c r="S477" s="409"/>
      <c r="T477" s="409"/>
      <c r="U477" s="40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0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09"/>
      <c r="P478" s="409"/>
      <c r="Q478" s="409"/>
      <c r="R478" s="409"/>
      <c r="S478" s="409"/>
      <c r="T478" s="409"/>
      <c r="U478" s="40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03" t="s">
        <v>231</v>
      </c>
      <c r="B479" s="504"/>
      <c r="C479" s="41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0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09"/>
      <c r="P480" s="409"/>
      <c r="Q480" s="409"/>
      <c r="R480" s="409"/>
      <c r="S480" s="409"/>
      <c r="T480" s="409"/>
      <c r="U480" s="40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09"/>
      <c r="P483" s="409"/>
      <c r="Q483" s="409"/>
      <c r="R483" s="409"/>
      <c r="S483" s="409"/>
      <c r="T483" s="409"/>
      <c r="U483" s="40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09"/>
      <c r="P484" s="409"/>
      <c r="Q484" s="409"/>
      <c r="R484" s="409"/>
      <c r="S484" s="409"/>
      <c r="T484" s="409"/>
      <c r="U484" s="40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09"/>
      <c r="P486" s="409"/>
      <c r="Q486" s="409"/>
      <c r="R486" s="409"/>
      <c r="S486" s="409"/>
      <c r="T486" s="409"/>
      <c r="U486" s="40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0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09"/>
      <c r="P487" s="409"/>
      <c r="Q487" s="409"/>
      <c r="R487" s="409"/>
      <c r="S487" s="409"/>
      <c r="T487" s="409"/>
      <c r="U487" s="40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0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09"/>
      <c r="P489" s="409"/>
      <c r="Q489" s="409"/>
      <c r="R489" s="409"/>
      <c r="S489" s="409"/>
      <c r="T489" s="409"/>
      <c r="U489" s="40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03" t="s">
        <v>234</v>
      </c>
      <c r="B490" s="504"/>
      <c r="C490" s="41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06"/>
      <c r="D491" s="108">
        <v>3.65</v>
      </c>
      <c r="E491" s="108"/>
      <c r="F491" s="153"/>
      <c r="G491" s="128"/>
      <c r="H491" s="401">
        <f t="shared" ref="H491:H505" si="222">D491*G491</f>
        <v>0</v>
      </c>
      <c r="I491" s="129"/>
      <c r="J491" s="130" t="str">
        <f t="array" ref="J491">IF(ISERROR(G491/I491),"",G491/I491)</f>
        <v/>
      </c>
      <c r="K491" s="40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09"/>
      <c r="P491" s="409"/>
      <c r="Q491" s="409"/>
      <c r="R491" s="409"/>
      <c r="S491" s="409"/>
      <c r="T491" s="409"/>
      <c r="U491" s="40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06"/>
      <c r="D492" s="108">
        <v>6.58</v>
      </c>
      <c r="E492" s="108"/>
      <c r="F492" s="127"/>
      <c r="G492" s="128"/>
      <c r="H492" s="40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09"/>
      <c r="P492" s="409"/>
      <c r="Q492" s="409"/>
      <c r="R492" s="409"/>
      <c r="S492" s="409"/>
      <c r="T492" s="409"/>
      <c r="U492" s="40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06"/>
      <c r="D493" s="108">
        <v>7.8</v>
      </c>
      <c r="E493" s="108"/>
      <c r="F493" s="127"/>
      <c r="G493" s="128"/>
      <c r="H493" s="40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09"/>
      <c r="P493" s="409"/>
      <c r="Q493" s="409"/>
      <c r="R493" s="409"/>
      <c r="S493" s="409"/>
      <c r="T493" s="409"/>
      <c r="U493" s="40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06"/>
      <c r="D494" s="108">
        <v>4.4000000000000004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09"/>
      <c r="P494" s="409"/>
      <c r="Q494" s="409"/>
      <c r="R494" s="409"/>
      <c r="S494" s="409"/>
      <c r="T494" s="409"/>
      <c r="U494" s="40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01">
        <f t="shared" si="222"/>
        <v>0</v>
      </c>
      <c r="I495" s="129"/>
      <c r="J495" s="130"/>
      <c r="K495" s="131"/>
      <c r="L495" s="129"/>
      <c r="M495" s="109"/>
      <c r="N495" s="130"/>
      <c r="O495" s="409"/>
      <c r="P495" s="409"/>
      <c r="Q495" s="409"/>
      <c r="R495" s="409"/>
      <c r="S495" s="409"/>
      <c r="T495" s="409"/>
      <c r="U495" s="40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06"/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06" t="s">
        <v>239</v>
      </c>
      <c r="C497" s="406" t="s">
        <v>179</v>
      </c>
      <c r="D497" s="108">
        <v>6.04</v>
      </c>
      <c r="E497" s="108"/>
      <c r="F497" s="127"/>
      <c r="G497" s="128"/>
      <c r="H497" s="40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09"/>
      <c r="P497" s="409"/>
      <c r="Q497" s="409"/>
      <c r="R497" s="409"/>
      <c r="S497" s="409"/>
      <c r="T497" s="409"/>
      <c r="U497" s="40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06" t="s">
        <v>239</v>
      </c>
      <c r="C498" s="406" t="s">
        <v>186</v>
      </c>
      <c r="D498" s="108">
        <v>6.04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09"/>
      <c r="P498" s="409"/>
      <c r="Q498" s="409"/>
      <c r="R498" s="409"/>
      <c r="S498" s="409"/>
      <c r="T498" s="409"/>
      <c r="U498" s="40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06" t="s">
        <v>443</v>
      </c>
      <c r="C499" s="406" t="s">
        <v>179</v>
      </c>
      <c r="D499" s="108"/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06" t="s">
        <v>443</v>
      </c>
      <c r="C500" s="406" t="s">
        <v>186</v>
      </c>
      <c r="D500" s="108"/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00" t="s">
        <v>240</v>
      </c>
      <c r="C501" s="126"/>
      <c r="D501" s="108">
        <v>7.3</v>
      </c>
      <c r="E501" s="108"/>
      <c r="F501" s="127"/>
      <c r="G501" s="128"/>
      <c r="H501" s="40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09"/>
      <c r="P501" s="409"/>
      <c r="Q501" s="409"/>
      <c r="R501" s="409"/>
      <c r="S501" s="409"/>
      <c r="T501" s="409"/>
      <c r="U501" s="40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00" t="s">
        <v>241</v>
      </c>
      <c r="C502" s="126"/>
      <c r="D502" s="108">
        <f>78*120/1000</f>
        <v>9.36</v>
      </c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00" t="s">
        <v>242</v>
      </c>
      <c r="C503" s="126"/>
      <c r="D503" s="108">
        <v>4.5</v>
      </c>
      <c r="E503" s="108"/>
      <c r="F503" s="127"/>
      <c r="G503" s="128"/>
      <c r="H503" s="401">
        <f t="shared" si="222"/>
        <v>0</v>
      </c>
      <c r="I503" s="129"/>
      <c r="J503" s="130"/>
      <c r="K503" s="131"/>
      <c r="L503" s="129"/>
      <c r="M503" s="109"/>
      <c r="N503" s="130"/>
      <c r="O503" s="409"/>
      <c r="P503" s="409"/>
      <c r="Q503" s="409"/>
      <c r="R503" s="409"/>
      <c r="S503" s="409"/>
      <c r="T503" s="409"/>
      <c r="U503" s="40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00" t="s">
        <v>243</v>
      </c>
      <c r="C504" s="126"/>
      <c r="D504" s="108">
        <v>4.5</v>
      </c>
      <c r="E504" s="108"/>
      <c r="F504" s="127"/>
      <c r="G504" s="128"/>
      <c r="H504" s="401">
        <f t="shared" si="222"/>
        <v>0</v>
      </c>
      <c r="I504" s="129"/>
      <c r="J504" s="130"/>
      <c r="K504" s="131"/>
      <c r="L504" s="129"/>
      <c r="M504" s="109"/>
      <c r="N504" s="130"/>
      <c r="O504" s="409"/>
      <c r="P504" s="409"/>
      <c r="Q504" s="409"/>
      <c r="R504" s="409"/>
      <c r="S504" s="409"/>
      <c r="T504" s="409"/>
      <c r="U504" s="40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00"/>
      <c r="C505" s="126"/>
      <c r="D505" s="108"/>
      <c r="E505" s="108"/>
      <c r="F505" s="127"/>
      <c r="G505" s="128"/>
      <c r="H505" s="401">
        <f t="shared" si="222"/>
        <v>0</v>
      </c>
      <c r="I505" s="129"/>
      <c r="J505" s="130"/>
      <c r="K505" s="131"/>
      <c r="L505" s="129"/>
      <c r="M505" s="109"/>
      <c r="N505" s="130"/>
      <c r="O505" s="409"/>
      <c r="P505" s="409"/>
      <c r="Q505" s="409"/>
      <c r="R505" s="409"/>
      <c r="S505" s="409"/>
      <c r="T505" s="409"/>
      <c r="U505" s="40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03" t="s">
        <v>244</v>
      </c>
      <c r="B506" s="504"/>
      <c r="C506" s="41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05" t="s">
        <v>246</v>
      </c>
      <c r="B507" s="506"/>
      <c r="C507" s="506"/>
      <c r="D507" s="506"/>
      <c r="E507" s="506"/>
      <c r="F507" s="507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08" t="s">
        <v>476</v>
      </c>
      <c r="B508" s="403" t="s">
        <v>247</v>
      </c>
      <c r="C508" s="491" t="s">
        <v>248</v>
      </c>
      <c r="D508" s="492"/>
      <c r="E508" s="499" t="s">
        <v>249</v>
      </c>
      <c r="F508" s="499"/>
      <c r="G508" s="469" t="s">
        <v>250</v>
      </c>
      <c r="H508" s="469"/>
      <c r="I508" s="499" t="s">
        <v>251</v>
      </c>
      <c r="J508" s="499"/>
      <c r="K508" s="499" t="s">
        <v>252</v>
      </c>
      <c r="L508" s="499"/>
      <c r="M508" s="499" t="s">
        <v>253</v>
      </c>
      <c r="N508" s="499"/>
      <c r="O508" s="499" t="s">
        <v>254</v>
      </c>
      <c r="P508" s="469" t="s">
        <v>255</v>
      </c>
      <c r="Q508" s="469"/>
      <c r="R508" s="469" t="s">
        <v>252</v>
      </c>
      <c r="S508" s="469"/>
      <c r="T508" s="469" t="s">
        <v>256</v>
      </c>
      <c r="U508" s="469"/>
      <c r="V508" s="469" t="s">
        <v>257</v>
      </c>
      <c r="W508" s="469"/>
      <c r="X508" s="469" t="s">
        <v>252</v>
      </c>
      <c r="Y508" s="469"/>
      <c r="Z508" s="469" t="s">
        <v>256</v>
      </c>
      <c r="AA508" s="469"/>
    </row>
    <row r="509" spans="1:27" ht="20.100000000000001" customHeight="1">
      <c r="A509" s="509"/>
      <c r="B509" s="403" t="s">
        <v>258</v>
      </c>
      <c r="C509" s="491">
        <v>0</v>
      </c>
      <c r="D509" s="492"/>
      <c r="E509" s="502">
        <f>C509*11</f>
        <v>0</v>
      </c>
      <c r="F509" s="502"/>
      <c r="G509" s="469">
        <v>0</v>
      </c>
      <c r="H509" s="469"/>
      <c r="I509" s="502">
        <f>G509*11</f>
        <v>0</v>
      </c>
      <c r="J509" s="502"/>
      <c r="K509" s="502">
        <f>E509-I509</f>
        <v>0</v>
      </c>
      <c r="L509" s="502"/>
      <c r="M509" s="500" t="str">
        <f>IF(ISERROR(K509/E509),"",K509/E509)</f>
        <v/>
      </c>
      <c r="N509" s="500"/>
      <c r="O509" s="499"/>
      <c r="P509" s="469" t="s">
        <v>201</v>
      </c>
      <c r="Q509" s="469"/>
      <c r="R509" s="498">
        <f>SUM(O370:U370)</f>
        <v>0</v>
      </c>
      <c r="S509" s="498"/>
      <c r="T509" s="493" t="str">
        <f t="array" ref="T509">IF(ISERROR(R509/R516),"",R509/R516)</f>
        <v/>
      </c>
      <c r="U509" s="493"/>
      <c r="V509" s="469" t="s">
        <v>259</v>
      </c>
      <c r="W509" s="469"/>
      <c r="X509" s="496">
        <f>SUM(O370,O428,O463,O479,O490,O506)</f>
        <v>0</v>
      </c>
      <c r="Y509" s="496"/>
      <c r="Z509" s="493" t="str">
        <f t="array" ref="Z509">IF(ISERROR(X509/X516),"",X509/X516)</f>
        <v/>
      </c>
      <c r="AA509" s="493"/>
    </row>
    <row r="510" spans="1:27" ht="20.100000000000001" customHeight="1">
      <c r="A510" s="509"/>
      <c r="B510" s="403" t="s">
        <v>260</v>
      </c>
      <c r="C510" s="491">
        <v>0</v>
      </c>
      <c r="D510" s="492"/>
      <c r="E510" s="502">
        <f>C510*11</f>
        <v>0</v>
      </c>
      <c r="F510" s="502"/>
      <c r="G510" s="469">
        <v>0</v>
      </c>
      <c r="H510" s="469"/>
      <c r="I510" s="502">
        <f>G510*11</f>
        <v>0</v>
      </c>
      <c r="J510" s="502"/>
      <c r="K510" s="502">
        <f>E510-I510</f>
        <v>0</v>
      </c>
      <c r="L510" s="502"/>
      <c r="M510" s="500" t="str">
        <f>IF(ISERROR(K510/E510),"",K510/E510)</f>
        <v/>
      </c>
      <c r="N510" s="500"/>
      <c r="O510" s="499"/>
      <c r="P510" s="469" t="s">
        <v>216</v>
      </c>
      <c r="Q510" s="469"/>
      <c r="R510" s="498">
        <f>SUM(O428:U428)</f>
        <v>0</v>
      </c>
      <c r="S510" s="498"/>
      <c r="T510" s="493" t="str">
        <f>IF(ISERROR(R510/R516),"",R510/R516)</f>
        <v/>
      </c>
      <c r="U510" s="493"/>
      <c r="V510" s="469" t="s">
        <v>261</v>
      </c>
      <c r="W510" s="469"/>
      <c r="X510" s="496">
        <f>SUM(O371,O429,O464,O480,O491,O507)</f>
        <v>0</v>
      </c>
      <c r="Y510" s="496"/>
      <c r="Z510" s="493" t="str">
        <f>IF(ISERROR(X510/X516),"",X510/X516)</f>
        <v/>
      </c>
      <c r="AA510" s="493"/>
    </row>
    <row r="511" spans="1:27" ht="20.100000000000001" customHeight="1">
      <c r="A511" s="509"/>
      <c r="B511" s="403" t="s">
        <v>262</v>
      </c>
      <c r="C511" s="491">
        <v>0</v>
      </c>
      <c r="D511" s="492"/>
      <c r="E511" s="502">
        <f>C511*11</f>
        <v>0</v>
      </c>
      <c r="F511" s="502"/>
      <c r="G511" s="469">
        <v>0</v>
      </c>
      <c r="H511" s="469"/>
      <c r="I511" s="502">
        <f>G511*11</f>
        <v>0</v>
      </c>
      <c r="J511" s="502"/>
      <c r="K511" s="502">
        <f>E511-I511</f>
        <v>0</v>
      </c>
      <c r="L511" s="502"/>
      <c r="M511" s="500" t="str">
        <f>IF(ISERROR(K511/E511),"",K511/E511)</f>
        <v/>
      </c>
      <c r="N511" s="500"/>
      <c r="O511" s="499"/>
      <c r="P511" s="469" t="s">
        <v>224</v>
      </c>
      <c r="Q511" s="469"/>
      <c r="R511" s="498">
        <f>SUM(O463:U463)</f>
        <v>0</v>
      </c>
      <c r="S511" s="498"/>
      <c r="T511" s="493" t="str">
        <f>IF(ISERROR(R511/R516),"",R511/R516)</f>
        <v/>
      </c>
      <c r="U511" s="493"/>
      <c r="V511" s="469" t="s">
        <v>263</v>
      </c>
      <c r="W511" s="469"/>
      <c r="X511" s="496">
        <f>SUM(O373,O430,O465,O481,O492,O508)</f>
        <v>0</v>
      </c>
      <c r="Y511" s="496"/>
      <c r="Z511" s="493" t="str">
        <f>IF(ISERROR(X511/X516),"",X511/X516)</f>
        <v/>
      </c>
      <c r="AA511" s="493"/>
    </row>
    <row r="512" spans="1:27" ht="20.100000000000001" customHeight="1">
      <c r="A512" s="509"/>
      <c r="B512" s="403" t="s">
        <v>264</v>
      </c>
      <c r="C512" s="491">
        <v>1</v>
      </c>
      <c r="D512" s="492"/>
      <c r="E512" s="502">
        <f>C512*11</f>
        <v>11</v>
      </c>
      <c r="F512" s="502"/>
      <c r="G512" s="469">
        <v>1</v>
      </c>
      <c r="H512" s="469"/>
      <c r="I512" s="502">
        <f>G512*11</f>
        <v>11</v>
      </c>
      <c r="J512" s="502"/>
      <c r="K512" s="502">
        <f>E512-I512</f>
        <v>0</v>
      </c>
      <c r="L512" s="502"/>
      <c r="M512" s="500">
        <f>IF(ISERROR(K512/E512),"",K512/E512)</f>
        <v>0</v>
      </c>
      <c r="N512" s="500"/>
      <c r="O512" s="499"/>
      <c r="P512" s="469" t="s">
        <v>231</v>
      </c>
      <c r="Q512" s="469"/>
      <c r="R512" s="498">
        <f>SUM(O479:U479)</f>
        <v>0</v>
      </c>
      <c r="S512" s="498"/>
      <c r="T512" s="493" t="str">
        <f>IF(ISERROR(R512/R516),"",R512/R516)</f>
        <v/>
      </c>
      <c r="U512" s="493"/>
      <c r="V512" s="469" t="s">
        <v>265</v>
      </c>
      <c r="W512" s="469"/>
      <c r="X512" s="496">
        <f>SUM(O374,O431,O466,O482,O493,O509)</f>
        <v>0</v>
      </c>
      <c r="Y512" s="496"/>
      <c r="Z512" s="493" t="str">
        <f>IF(ISERROR(X512/X516),"",X512/X516)</f>
        <v/>
      </c>
      <c r="AA512" s="493"/>
    </row>
    <row r="513" spans="1:27" ht="20.100000000000001" customHeight="1">
      <c r="A513" s="510"/>
      <c r="B513" s="403" t="s">
        <v>266</v>
      </c>
      <c r="C513" s="501">
        <f>SUM(C509:D512)</f>
        <v>1</v>
      </c>
      <c r="D513" s="475"/>
      <c r="E513" s="502">
        <f>SUM(E509:F512)</f>
        <v>11</v>
      </c>
      <c r="F513" s="502"/>
      <c r="G513" s="469">
        <f>SUM(G509:H512)</f>
        <v>1</v>
      </c>
      <c r="H513" s="469"/>
      <c r="I513" s="502">
        <f>SUM(I509:J512)</f>
        <v>11</v>
      </c>
      <c r="J513" s="502"/>
      <c r="K513" s="502">
        <f>SUM(K509:L512)</f>
        <v>0</v>
      </c>
      <c r="L513" s="502"/>
      <c r="M513" s="500">
        <f>IF(ISERROR(K513/E513),"",K513/E513)</f>
        <v>0</v>
      </c>
      <c r="N513" s="500"/>
      <c r="O513" s="499"/>
      <c r="P513" s="469" t="s">
        <v>234</v>
      </c>
      <c r="Q513" s="469"/>
      <c r="R513" s="498">
        <f>SUM(O490:U490)</f>
        <v>0</v>
      </c>
      <c r="S513" s="498"/>
      <c r="T513" s="493" t="str">
        <f>IF(ISERROR(R513/R516),"",R513/R516)</f>
        <v/>
      </c>
      <c r="U513" s="493"/>
      <c r="V513" s="469" t="s">
        <v>267</v>
      </c>
      <c r="W513" s="469"/>
      <c r="X513" s="496">
        <f>SUM(O375,O432,O467,O483,O494,O510)</f>
        <v>0</v>
      </c>
      <c r="Y513" s="496"/>
      <c r="Z513" s="493" t="str">
        <f>IF(ISERROR(X513/X516),"",X513/X516)</f>
        <v/>
      </c>
      <c r="AA513" s="493"/>
    </row>
    <row r="514" spans="1:27" ht="20.100000000000001" customHeight="1">
      <c r="A514" s="307" t="s">
        <v>477</v>
      </c>
      <c r="B514" s="403">
        <f>G507</f>
        <v>0</v>
      </c>
      <c r="C514" s="479" t="s">
        <v>269</v>
      </c>
      <c r="D514" s="478"/>
      <c r="E514" s="469">
        <f>H507</f>
        <v>0</v>
      </c>
      <c r="F514" s="469"/>
      <c r="G514" s="469" t="s">
        <v>270</v>
      </c>
      <c r="H514" s="469"/>
      <c r="I514" s="497" t="str">
        <f>L507</f>
        <v/>
      </c>
      <c r="J514" s="497"/>
      <c r="K514" s="499" t="s">
        <v>271</v>
      </c>
      <c r="L514" s="499"/>
      <c r="M514" s="497" t="str">
        <f>J507</f>
        <v/>
      </c>
      <c r="N514" s="497"/>
      <c r="O514" s="499"/>
      <c r="P514" s="469" t="s">
        <v>244</v>
      </c>
      <c r="Q514" s="469"/>
      <c r="R514" s="498">
        <f>SUM(O506:U506)</f>
        <v>0</v>
      </c>
      <c r="S514" s="498"/>
      <c r="T514" s="493" t="str">
        <f>IF(ISERROR(R514/R516),"",R514/R516)</f>
        <v/>
      </c>
      <c r="U514" s="493"/>
      <c r="V514" s="469" t="s">
        <v>272</v>
      </c>
      <c r="W514" s="469"/>
      <c r="X514" s="496">
        <f>SUM(O376,O433,O468,O484,O495,O511)</f>
        <v>0</v>
      </c>
      <c r="Y514" s="496"/>
      <c r="Z514" s="493" t="str">
        <f>IF(ISERROR(X514/X516),"",X514/X516)</f>
        <v/>
      </c>
      <c r="AA514" s="493"/>
    </row>
    <row r="515" spans="1:27" ht="20.100000000000001" customHeight="1">
      <c r="A515" s="308" t="s">
        <v>478</v>
      </c>
      <c r="B515" s="403">
        <f>I507+C513</f>
        <v>1</v>
      </c>
      <c r="C515" s="476" t="s">
        <v>251</v>
      </c>
      <c r="D515" s="477"/>
      <c r="E515" s="494">
        <f>K507+I513</f>
        <v>11</v>
      </c>
      <c r="F515" s="494"/>
      <c r="G515" s="469" t="s">
        <v>274</v>
      </c>
      <c r="H515" s="469"/>
      <c r="I515" s="497">
        <f>B515-E515</f>
        <v>-10</v>
      </c>
      <c r="J515" s="497"/>
      <c r="K515" s="499" t="s">
        <v>275</v>
      </c>
      <c r="L515" s="499"/>
      <c r="M515" s="500">
        <f>IF(ISERROR(I515/E515),"",I515/E515)</f>
        <v>-0.90909090909090906</v>
      </c>
      <c r="N515" s="500"/>
      <c r="O515" s="499"/>
      <c r="P515" s="469" t="s">
        <v>245</v>
      </c>
      <c r="Q515" s="469"/>
      <c r="R515" s="498"/>
      <c r="S515" s="498"/>
      <c r="T515" s="493" t="str">
        <f>IF(ISERROR(R515/R516),"",R515/R516)</f>
        <v/>
      </c>
      <c r="U515" s="493"/>
      <c r="V515" s="469" t="s">
        <v>264</v>
      </c>
      <c r="W515" s="469"/>
      <c r="X515" s="496">
        <f>SUM(O377,O434,O469,O489,O496,O512)</f>
        <v>0</v>
      </c>
      <c r="Y515" s="496"/>
      <c r="Z515" s="493" t="str">
        <f>IF(ISERROR(X515/X516),"",X515/X516)</f>
        <v/>
      </c>
      <c r="AA515" s="493"/>
    </row>
    <row r="516" spans="1:27" ht="20.100000000000001" customHeight="1">
      <c r="A516" s="308" t="s">
        <v>479</v>
      </c>
      <c r="B516" s="403">
        <f>N507</f>
        <v>0</v>
      </c>
      <c r="C516" s="476" t="s">
        <v>277</v>
      </c>
      <c r="D516" s="477"/>
      <c r="E516" s="493">
        <f>IF(ISERROR(B516/B515),"",B516/B515)</f>
        <v>0</v>
      </c>
      <c r="F516" s="493"/>
      <c r="G516" s="469" t="s">
        <v>278</v>
      </c>
      <c r="H516" s="469"/>
      <c r="I516" s="499">
        <f>V507</f>
        <v>0</v>
      </c>
      <c r="J516" s="499"/>
      <c r="K516" s="499" t="s">
        <v>279</v>
      </c>
      <c r="L516" s="499"/>
      <c r="M516" s="500" t="str">
        <f t="array" ref="M516">IF(ISERROR(I516/B514),"",I516/B514)</f>
        <v/>
      </c>
      <c r="N516" s="500"/>
      <c r="O516" s="499"/>
      <c r="P516" s="469" t="s">
        <v>266</v>
      </c>
      <c r="Q516" s="469"/>
      <c r="R516" s="498">
        <f>SUM(R509:S515)</f>
        <v>0</v>
      </c>
      <c r="S516" s="498"/>
      <c r="T516" s="493"/>
      <c r="U516" s="493"/>
      <c r="V516" s="469" t="s">
        <v>266</v>
      </c>
      <c r="W516" s="469"/>
      <c r="X516" s="496">
        <f>SUM(X509:Y515)</f>
        <v>0</v>
      </c>
      <c r="Y516" s="496"/>
      <c r="Z516" s="493"/>
      <c r="AA516" s="493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495" t="str">
        <f>IF(ISERROR(#REF!/#REF!),"",#REF!/#REF!)</f>
        <v/>
      </c>
      <c r="H517" s="495"/>
      <c r="I517" s="495"/>
      <c r="J517" s="125"/>
      <c r="K517" s="160"/>
      <c r="L517" s="122"/>
      <c r="M517" s="122"/>
      <c r="N517" s="495" t="str">
        <f>IF(ISERROR(G517/#REF!),"",G517/#REF!)</f>
        <v/>
      </c>
      <c r="O517" s="495"/>
      <c r="P517" s="495"/>
      <c r="Q517" s="495"/>
      <c r="R517" s="495"/>
      <c r="S517" s="40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482" t="s">
        <v>268</v>
      </c>
      <c r="B519" s="482"/>
      <c r="C519" s="491">
        <f>SUM(B171,B342,B514)</f>
        <v>3570</v>
      </c>
      <c r="D519" s="492"/>
      <c r="E519" s="482" t="s">
        <v>269</v>
      </c>
      <c r="F519" s="482"/>
      <c r="G519" s="494">
        <f>SUM(E171,E342,E514)</f>
        <v>17952.689999999999</v>
      </c>
      <c r="H519" s="494"/>
      <c r="I519" s="469" t="s">
        <v>270</v>
      </c>
      <c r="J519" s="482"/>
      <c r="K519" s="491">
        <f>IF(ISERROR(C519/G520),"",C519/G520)</f>
        <v>17.253873691913768</v>
      </c>
      <c r="L519" s="492"/>
      <c r="M519" s="469" t="s">
        <v>271</v>
      </c>
      <c r="N519" s="469"/>
      <c r="O519" s="470">
        <f t="array" ref="O519">IF(ISERROR(C519/C520),"",C519/C520)</f>
        <v>16.527777777777779</v>
      </c>
      <c r="P519" s="471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469" t="s">
        <v>273</v>
      </c>
      <c r="B520" s="469"/>
      <c r="C520" s="491">
        <f>SUM(B172,B343,B515)</f>
        <v>216</v>
      </c>
      <c r="D520" s="492"/>
      <c r="E520" s="469" t="s">
        <v>251</v>
      </c>
      <c r="F520" s="469"/>
      <c r="G520" s="494">
        <f>SUM(E172,E343,E515)</f>
        <v>206.91005763378936</v>
      </c>
      <c r="H520" s="494"/>
      <c r="I520" s="476" t="s">
        <v>274</v>
      </c>
      <c r="J520" s="477"/>
      <c r="K520" s="479">
        <f>C520-G520</f>
        <v>9.0899423662106358</v>
      </c>
      <c r="L520" s="478"/>
      <c r="M520" s="479" t="s">
        <v>275</v>
      </c>
      <c r="N520" s="478"/>
      <c r="O520" s="483">
        <f>IF(ISERROR(K520/C520),"",K520/C520)</f>
        <v>4.2083066510234426E-2</v>
      </c>
      <c r="P520" s="484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476" t="s">
        <v>276</v>
      </c>
      <c r="B521" s="477"/>
      <c r="C521" s="491">
        <f>SUM(B173,B344,B516)</f>
        <v>0</v>
      </c>
      <c r="D521" s="492"/>
      <c r="E521" s="476" t="s">
        <v>277</v>
      </c>
      <c r="F521" s="477"/>
      <c r="G521" s="493">
        <f>IF(ISERROR(C521/C520),"",C521/C520)</f>
        <v>0</v>
      </c>
      <c r="H521" s="493"/>
      <c r="I521" s="469" t="s">
        <v>278</v>
      </c>
      <c r="J521" s="482"/>
      <c r="K521" s="494">
        <f>SUM(I173,I344,I516)</f>
        <v>0</v>
      </c>
      <c r="L521" s="494"/>
      <c r="M521" s="482" t="s">
        <v>279</v>
      </c>
      <c r="N521" s="482"/>
      <c r="O521" s="483">
        <f t="array" ref="O521">IF(ISERROR(K521/C519),"",K521/C519)</f>
        <v>0</v>
      </c>
      <c r="P521" s="484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0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476" t="s">
        <v>298</v>
      </c>
      <c r="B523" s="477"/>
      <c r="C523" s="476" t="s">
        <v>299</v>
      </c>
      <c r="D523" s="477"/>
      <c r="E523" s="476" t="s">
        <v>256</v>
      </c>
      <c r="F523" s="477"/>
      <c r="G523" s="485" t="s">
        <v>254</v>
      </c>
      <c r="H523" s="486"/>
      <c r="I523" s="476" t="s">
        <v>255</v>
      </c>
      <c r="J523" s="478"/>
      <c r="K523" s="476" t="s">
        <v>300</v>
      </c>
      <c r="L523" s="477"/>
      <c r="M523" s="476" t="s">
        <v>256</v>
      </c>
      <c r="N523" s="477"/>
      <c r="O523" s="469" t="s">
        <v>257</v>
      </c>
      <c r="P523" s="469"/>
      <c r="Q523" s="476" t="s">
        <v>300</v>
      </c>
      <c r="R523" s="477"/>
      <c r="S523" s="476" t="s">
        <v>256</v>
      </c>
      <c r="T523" s="477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481" t="s">
        <v>201</v>
      </c>
      <c r="B524" s="477"/>
      <c r="C524" s="476">
        <f>SUM(G28,G199,G370)</f>
        <v>1119</v>
      </c>
      <c r="D524" s="477"/>
      <c r="E524" s="472">
        <f>IF(ISERROR(C524/C530),"",C524/C530)</f>
        <v>0.3134453781512605</v>
      </c>
      <c r="F524" s="473"/>
      <c r="G524" s="487"/>
      <c r="H524" s="488"/>
      <c r="I524" s="474" t="s">
        <v>301</v>
      </c>
      <c r="J524" s="480"/>
      <c r="K524" s="479">
        <f t="shared" ref="K524:K529" si="237">SUM(R166,U337,U509)</f>
        <v>0</v>
      </c>
      <c r="L524" s="478"/>
      <c r="M524" s="472" t="str">
        <f t="array" ref="M524">IF(ISERROR(K524/K530),"",K524/K530)</f>
        <v/>
      </c>
      <c r="N524" s="473"/>
      <c r="O524" s="469" t="s">
        <v>259</v>
      </c>
      <c r="P524" s="469"/>
      <c r="Q524" s="470">
        <f t="shared" ref="Q524:Q529" si="238">SUM(X166,AA337,AA509)</f>
        <v>0</v>
      </c>
      <c r="R524" s="471"/>
      <c r="S524" s="472" t="str">
        <f t="array" ref="S524">IF(ISERROR(Q524/Q530),"",Q524/Q530)</f>
        <v/>
      </c>
      <c r="T524" s="473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81" t="s">
        <v>216</v>
      </c>
      <c r="B525" s="477"/>
      <c r="C525" s="476">
        <f>SUM(G86,G257,G428)</f>
        <v>1833</v>
      </c>
      <c r="D525" s="477"/>
      <c r="E525" s="472">
        <f>IF(ISERROR(C525/C530),"",C525/C530)</f>
        <v>0.51344537815126046</v>
      </c>
      <c r="F525" s="473"/>
      <c r="G525" s="487"/>
      <c r="H525" s="488"/>
      <c r="I525" s="474" t="s">
        <v>302</v>
      </c>
      <c r="J525" s="480"/>
      <c r="K525" s="479">
        <f t="shared" si="237"/>
        <v>0</v>
      </c>
      <c r="L525" s="478"/>
      <c r="M525" s="472" t="str">
        <f>IF(ISERROR(K525/K530),"",K525/K530)</f>
        <v/>
      </c>
      <c r="N525" s="473"/>
      <c r="O525" s="469" t="s">
        <v>261</v>
      </c>
      <c r="P525" s="469"/>
      <c r="Q525" s="470">
        <f t="shared" si="238"/>
        <v>0</v>
      </c>
      <c r="R525" s="471"/>
      <c r="S525" s="472" t="str">
        <f>IF(ISERROR(Q525/Q530),"",Q525/Q530)</f>
        <v/>
      </c>
      <c r="T525" s="473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81" t="s">
        <v>224</v>
      </c>
      <c r="B526" s="477"/>
      <c r="C526" s="476">
        <f>SUM(G121,G292,G463)</f>
        <v>258</v>
      </c>
      <c r="D526" s="477"/>
      <c r="E526" s="472">
        <f>IF(ISERROR(C526/C530),"",C526/C530)</f>
        <v>7.2268907563025217E-2</v>
      </c>
      <c r="F526" s="473"/>
      <c r="G526" s="487"/>
      <c r="H526" s="488"/>
      <c r="I526" s="474" t="s">
        <v>303</v>
      </c>
      <c r="J526" s="480"/>
      <c r="K526" s="479">
        <f t="shared" si="237"/>
        <v>0</v>
      </c>
      <c r="L526" s="478"/>
      <c r="M526" s="472" t="str">
        <f>IF(ISERROR(K526/K530),"",K526/K530)</f>
        <v/>
      </c>
      <c r="N526" s="473"/>
      <c r="O526" s="469" t="s">
        <v>263</v>
      </c>
      <c r="P526" s="469"/>
      <c r="Q526" s="470">
        <f t="shared" si="238"/>
        <v>0</v>
      </c>
      <c r="R526" s="471"/>
      <c r="S526" s="472" t="str">
        <f>IF(ISERROR(Q526/Q530),"",Q526/Q530)</f>
        <v/>
      </c>
      <c r="T526" s="473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81" t="s">
        <v>231</v>
      </c>
      <c r="B527" s="477"/>
      <c r="C527" s="476">
        <f>SUM(G137,G308,G479)</f>
        <v>360</v>
      </c>
      <c r="D527" s="477"/>
      <c r="E527" s="472">
        <f>IF(ISERROR(C527/C530),"",C527/C530)</f>
        <v>0.10084033613445378</v>
      </c>
      <c r="F527" s="473"/>
      <c r="G527" s="487"/>
      <c r="H527" s="488"/>
      <c r="I527" s="474" t="s">
        <v>304</v>
      </c>
      <c r="J527" s="480"/>
      <c r="K527" s="479">
        <f t="shared" si="237"/>
        <v>0</v>
      </c>
      <c r="L527" s="478"/>
      <c r="M527" s="472" t="str">
        <f>IF(ISERROR(K527/K530),"",K527/K530)</f>
        <v/>
      </c>
      <c r="N527" s="473"/>
      <c r="O527" s="469" t="s">
        <v>305</v>
      </c>
      <c r="P527" s="469"/>
      <c r="Q527" s="470">
        <f t="shared" si="238"/>
        <v>0</v>
      </c>
      <c r="R527" s="471"/>
      <c r="S527" s="472" t="str">
        <f>IF(ISERROR(Q527/Q530),"",Q527/Q530)</f>
        <v/>
      </c>
      <c r="T527" s="473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481" t="s">
        <v>234</v>
      </c>
      <c r="B528" s="477"/>
      <c r="C528" s="476">
        <f>SUM(G148,G319,G490)</f>
        <v>0</v>
      </c>
      <c r="D528" s="477"/>
      <c r="E528" s="472">
        <f>IF(ISERROR(C528/C530),"",C528/C530)</f>
        <v>0</v>
      </c>
      <c r="F528" s="473"/>
      <c r="G528" s="487"/>
      <c r="H528" s="488"/>
      <c r="I528" s="474" t="s">
        <v>306</v>
      </c>
      <c r="J528" s="480"/>
      <c r="K528" s="479">
        <f t="shared" si="237"/>
        <v>0</v>
      </c>
      <c r="L528" s="478"/>
      <c r="M528" s="472" t="str">
        <f>IF(ISERROR(K528/K530),"",K528/K530)</f>
        <v/>
      </c>
      <c r="N528" s="473"/>
      <c r="O528" s="469" t="s">
        <v>267</v>
      </c>
      <c r="P528" s="469"/>
      <c r="Q528" s="470">
        <f t="shared" si="238"/>
        <v>0</v>
      </c>
      <c r="R528" s="471"/>
      <c r="S528" s="472" t="str">
        <f>IF(ISERROR(Q528/Q530),"",Q528/Q530)</f>
        <v/>
      </c>
      <c r="T528" s="473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481" t="s">
        <v>244</v>
      </c>
      <c r="B529" s="477"/>
      <c r="C529" s="476">
        <f>SUM(G163,G334,G506)</f>
        <v>0</v>
      </c>
      <c r="D529" s="477"/>
      <c r="E529" s="472">
        <f>IF(ISERROR(C529/C530),"",C529/C530)</f>
        <v>0</v>
      </c>
      <c r="F529" s="473"/>
      <c r="G529" s="487"/>
      <c r="H529" s="488"/>
      <c r="I529" s="474" t="s">
        <v>307</v>
      </c>
      <c r="J529" s="480"/>
      <c r="K529" s="479">
        <f t="shared" si="237"/>
        <v>0</v>
      </c>
      <c r="L529" s="478"/>
      <c r="M529" s="472" t="str">
        <f>IF(ISERROR(K529/K530),"",K529/K530)</f>
        <v/>
      </c>
      <c r="N529" s="473"/>
      <c r="O529" s="469" t="s">
        <v>272</v>
      </c>
      <c r="P529" s="469"/>
      <c r="Q529" s="470">
        <f t="shared" si="238"/>
        <v>0</v>
      </c>
      <c r="R529" s="471"/>
      <c r="S529" s="472" t="str">
        <f>IF(ISERROR(Q529/Q530),"",Q529/Q530)</f>
        <v/>
      </c>
      <c r="T529" s="473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476" t="s">
        <v>266</v>
      </c>
      <c r="B530" s="477"/>
      <c r="C530" s="476">
        <f>SUM(C524:C529)</f>
        <v>3570</v>
      </c>
      <c r="D530" s="477"/>
      <c r="E530" s="472">
        <f>SUM(E524:F529)</f>
        <v>0.99999999999999989</v>
      </c>
      <c r="F530" s="473"/>
      <c r="G530" s="489"/>
      <c r="H530" s="490"/>
      <c r="I530" s="476" t="s">
        <v>266</v>
      </c>
      <c r="J530" s="478"/>
      <c r="K530" s="479">
        <f>SUM(R173,U344,U516)</f>
        <v>0</v>
      </c>
      <c r="L530" s="478"/>
      <c r="M530" s="472"/>
      <c r="N530" s="473"/>
      <c r="O530" s="469" t="s">
        <v>266</v>
      </c>
      <c r="P530" s="469"/>
      <c r="Q530" s="470">
        <f>SUM(Q524:R529)</f>
        <v>0</v>
      </c>
      <c r="R530" s="471"/>
      <c r="S530" s="472">
        <f>SUM(S524:T529)</f>
        <v>0</v>
      </c>
      <c r="T530" s="473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474" t="s">
        <v>308</v>
      </c>
      <c r="B532" s="475"/>
      <c r="C532" s="406" t="s">
        <v>309</v>
      </c>
      <c r="D532" s="406" t="s">
        <v>310</v>
      </c>
      <c r="E532" s="406" t="s">
        <v>311</v>
      </c>
      <c r="F532" s="40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0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01" t="s">
        <v>322</v>
      </c>
      <c r="Q532" s="129" t="s">
        <v>323</v>
      </c>
      <c r="R532" s="109" t="s">
        <v>324</v>
      </c>
      <c r="S532" s="406" t="s">
        <v>325</v>
      </c>
      <c r="T532" s="40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465" t="s">
        <v>327</v>
      </c>
      <c r="B533" s="466"/>
      <c r="C533" s="106">
        <f>D533+E533+F533-G533-O533-P533</f>
        <v>38</v>
      </c>
      <c r="D533" s="106"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407">
        <f t="array" ref="S533">IF(ISERROR(Q533/J533),"",Q533/J533)</f>
        <v>1</v>
      </c>
      <c r="T533" s="40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465" t="s">
        <v>328</v>
      </c>
      <c r="B534" s="466"/>
      <c r="C534" s="106">
        <f>D534+E534+F534-G534-O534-P534</f>
        <v>45</v>
      </c>
      <c r="D534" s="110"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/>
      <c r="L534" s="106"/>
      <c r="M534" s="106"/>
      <c r="N534" s="106"/>
      <c r="O534" s="110"/>
      <c r="P534" s="111"/>
      <c r="Q534" s="106">
        <f>J534-K534-L534</f>
        <v>45</v>
      </c>
      <c r="R534" s="109">
        <f>Q534*11-M534-N534</f>
        <v>495</v>
      </c>
      <c r="S534" s="407">
        <f t="array" ref="S534">IF(ISERROR(Q534/J534),"",Q534/J534)</f>
        <v>1</v>
      </c>
      <c r="T534" s="40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465" t="s">
        <v>329</v>
      </c>
      <c r="B535" s="466"/>
      <c r="C535" s="106">
        <f>D535+E535+F535-G535-O535-P535</f>
        <v>10</v>
      </c>
      <c r="D535" s="110"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07">
        <f t="array" ref="S535">IF(ISERROR(Q535/J535),"",Q535/J535)</f>
        <v>1</v>
      </c>
      <c r="T535" s="40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467" t="s">
        <v>330</v>
      </c>
      <c r="B536" s="468"/>
      <c r="C536" s="112">
        <f>SUM(C533:C535)</f>
        <v>93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523" zoomScaleNormal="100" workbookViewId="0">
      <selection activeCell="C542" sqref="C542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59" t="s">
        <v>23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19" t="s">
        <v>502</v>
      </c>
      <c r="B4" s="560" t="s">
        <v>25</v>
      </c>
      <c r="C4" s="560" t="s">
        <v>26</v>
      </c>
      <c r="D4" s="560" t="s">
        <v>27</v>
      </c>
      <c r="E4" s="563" t="s">
        <v>28</v>
      </c>
      <c r="F4" s="566" t="s">
        <v>29</v>
      </c>
      <c r="G4" s="569" t="s">
        <v>30</v>
      </c>
      <c r="H4" s="569"/>
      <c r="I4" s="560" t="s">
        <v>31</v>
      </c>
      <c r="J4" s="570" t="s">
        <v>32</v>
      </c>
      <c r="K4" s="581" t="s">
        <v>33</v>
      </c>
      <c r="L4" s="560" t="s">
        <v>34</v>
      </c>
      <c r="M4" s="584" t="s">
        <v>35</v>
      </c>
      <c r="N4" s="578" t="s">
        <v>36</v>
      </c>
      <c r="O4" s="569" t="s">
        <v>37</v>
      </c>
      <c r="P4" s="569"/>
      <c r="Q4" s="569"/>
      <c r="R4" s="569"/>
      <c r="S4" s="569"/>
      <c r="T4" s="569"/>
      <c r="U4" s="569"/>
      <c r="V4" s="586" t="s">
        <v>38</v>
      </c>
      <c r="W4" s="578" t="s">
        <v>39</v>
      </c>
      <c r="X4" s="569" t="s">
        <v>40</v>
      </c>
      <c r="Y4" s="569"/>
      <c r="Z4" s="569"/>
      <c r="AA4" s="569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20"/>
      <c r="B5" s="561"/>
      <c r="C5" s="561"/>
      <c r="D5" s="561"/>
      <c r="E5" s="564"/>
      <c r="F5" s="567"/>
      <c r="G5" s="569"/>
      <c r="H5" s="569"/>
      <c r="I5" s="561"/>
      <c r="J5" s="571"/>
      <c r="K5" s="582"/>
      <c r="L5" s="561"/>
      <c r="M5" s="585"/>
      <c r="N5" s="578"/>
      <c r="O5" s="569" t="s">
        <v>41</v>
      </c>
      <c r="P5" s="569" t="s">
        <v>42</v>
      </c>
      <c r="Q5" s="569" t="s">
        <v>43</v>
      </c>
      <c r="R5" s="579" t="s">
        <v>44</v>
      </c>
      <c r="S5" s="580" t="s">
        <v>45</v>
      </c>
      <c r="T5" s="569" t="s">
        <v>46</v>
      </c>
      <c r="U5" s="569" t="s">
        <v>47</v>
      </c>
      <c r="V5" s="586"/>
      <c r="W5" s="578"/>
      <c r="X5" s="569" t="s">
        <v>13</v>
      </c>
      <c r="Y5" s="569" t="s">
        <v>48</v>
      </c>
      <c r="Z5" s="569" t="s">
        <v>49</v>
      </c>
      <c r="AA5" s="569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21"/>
      <c r="B6" s="562"/>
      <c r="C6" s="562"/>
      <c r="D6" s="562"/>
      <c r="E6" s="565"/>
      <c r="F6" s="568"/>
      <c r="G6" s="335" t="s">
        <v>50</v>
      </c>
      <c r="H6" s="335" t="s">
        <v>51</v>
      </c>
      <c r="I6" s="562"/>
      <c r="J6" s="572"/>
      <c r="K6" s="583"/>
      <c r="L6" s="562"/>
      <c r="M6" s="585"/>
      <c r="N6" s="578"/>
      <c r="O6" s="569"/>
      <c r="P6" s="569"/>
      <c r="Q6" s="569"/>
      <c r="R6" s="579"/>
      <c r="S6" s="580"/>
      <c r="T6" s="569"/>
      <c r="U6" s="569"/>
      <c r="V6" s="586"/>
      <c r="W6" s="578"/>
      <c r="X6" s="569"/>
      <c r="Y6" s="569"/>
      <c r="Z6" s="569"/>
      <c r="AA6" s="569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SUM('31:6'!G7)</f>
        <v>724</v>
      </c>
      <c r="H7" s="95">
        <f t="shared" ref="H7:H24" si="0">D7*G7</f>
        <v>3641.7200000000003</v>
      </c>
      <c r="I7" s="93">
        <f>SUM('31:6'!I7)</f>
        <v>19</v>
      </c>
      <c r="J7" s="31">
        <f>IF(ISERROR(G7/I7),"",G7/I7)</f>
        <v>38.10526315789474</v>
      </c>
      <c r="K7" s="96">
        <f t="array" ref="K7">IF(ISERROR(G7/L7),"",G7/L7)</f>
        <v>45.25</v>
      </c>
      <c r="L7" s="84">
        <v>16</v>
      </c>
      <c r="M7" s="97">
        <f t="shared" ref="M7:M16" si="1">IF(ISERROR(I7-K7),"",I7-K7)</f>
        <v>-26.25</v>
      </c>
      <c r="N7" s="93">
        <f>SUM('31:6'!N7)</f>
        <v>0</v>
      </c>
      <c r="O7" s="93">
        <f>SUM('31:6'!O7)</f>
        <v>0</v>
      </c>
      <c r="P7" s="93">
        <f>SUM('31:6'!P7)</f>
        <v>0</v>
      </c>
      <c r="Q7" s="93">
        <f>SUM('31:6'!Q7)</f>
        <v>0</v>
      </c>
      <c r="R7" s="93">
        <f>SUM('31:6'!R7)</f>
        <v>0</v>
      </c>
      <c r="S7" s="93">
        <f>SUM('31:6'!S7)</f>
        <v>0</v>
      </c>
      <c r="T7" s="93">
        <f>SUM('31:6'!T7)</f>
        <v>0</v>
      </c>
      <c r="U7" s="93">
        <f>SUM('31:6'!U7)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SUM('31:6'!X7)</f>
        <v>0</v>
      </c>
      <c r="Y7" s="93">
        <f>SUM('31:6'!Y7)</f>
        <v>0</v>
      </c>
      <c r="Z7" s="93">
        <f>SUM('31:6'!Z7)</f>
        <v>0</v>
      </c>
      <c r="AA7" s="93">
        <f>SUM('31:6'!AA7)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SUM('31:6'!G8)</f>
        <v>0</v>
      </c>
      <c r="H8" s="95">
        <f t="shared" si="0"/>
        <v>0</v>
      </c>
      <c r="I8" s="93">
        <f>SUM('31:6'!I8)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SUM('31:6'!N8)</f>
        <v>0</v>
      </c>
      <c r="O8" s="93">
        <f>SUM('31:6'!O8)</f>
        <v>0</v>
      </c>
      <c r="P8" s="93">
        <f>SUM('31:6'!P8)</f>
        <v>0</v>
      </c>
      <c r="Q8" s="93">
        <f>SUM('31:6'!Q8)</f>
        <v>0</v>
      </c>
      <c r="R8" s="93">
        <f>SUM('31:6'!R8)</f>
        <v>0</v>
      </c>
      <c r="S8" s="93">
        <f>SUM('31:6'!S8)</f>
        <v>0</v>
      </c>
      <c r="T8" s="93">
        <f>SUM('31:6'!T8)</f>
        <v>0</v>
      </c>
      <c r="U8" s="93">
        <f>SUM('31:6'!U8)</f>
        <v>0</v>
      </c>
      <c r="V8" s="205">
        <f t="shared" si="2"/>
        <v>0</v>
      </c>
      <c r="W8" s="33" t="str">
        <f t="shared" si="3"/>
        <v/>
      </c>
      <c r="X8" s="93">
        <f>SUM('31:6'!X8)</f>
        <v>0</v>
      </c>
      <c r="Y8" s="93">
        <f>SUM('31:6'!Y8)</f>
        <v>0</v>
      </c>
      <c r="Z8" s="93">
        <f>SUM('31:6'!Z8)</f>
        <v>0</v>
      </c>
      <c r="AA8" s="93">
        <f>SUM('31:6'!AA8)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SUM('31:6'!G9)</f>
        <v>0</v>
      </c>
      <c r="H9" s="95">
        <f t="shared" si="0"/>
        <v>0</v>
      </c>
      <c r="I9" s="93">
        <f>SUM('31:6'!I9)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SUM('31:6'!N9)</f>
        <v>0</v>
      </c>
      <c r="O9" s="93">
        <f>SUM('31:6'!O9)</f>
        <v>0</v>
      </c>
      <c r="P9" s="93">
        <f>SUM('31:6'!P9)</f>
        <v>0</v>
      </c>
      <c r="Q9" s="93">
        <f>SUM('31:6'!Q9)</f>
        <v>0</v>
      </c>
      <c r="R9" s="93">
        <f>SUM('31:6'!R9)</f>
        <v>0</v>
      </c>
      <c r="S9" s="93">
        <f>SUM('31:6'!S9)</f>
        <v>0</v>
      </c>
      <c r="T9" s="93">
        <f>SUM('31:6'!T9)</f>
        <v>0</v>
      </c>
      <c r="U9" s="93">
        <f>SUM('31:6'!U9)</f>
        <v>0</v>
      </c>
      <c r="V9" s="205">
        <f t="shared" si="2"/>
        <v>0</v>
      </c>
      <c r="W9" s="33" t="str">
        <f t="shared" si="3"/>
        <v/>
      </c>
      <c r="X9" s="93">
        <f>SUM('31:6'!X9)</f>
        <v>0</v>
      </c>
      <c r="Y9" s="93">
        <f>SUM('31:6'!Y9)</f>
        <v>0</v>
      </c>
      <c r="Z9" s="93">
        <f>SUM('31:6'!Z9)</f>
        <v>0</v>
      </c>
      <c r="AA9" s="93">
        <f>SUM('31:6'!AA9)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SUM('31:6'!G10)</f>
        <v>1260</v>
      </c>
      <c r="H10" s="95">
        <f t="shared" si="0"/>
        <v>6337.8</v>
      </c>
      <c r="I10" s="93">
        <f>SUM('31:6'!I10)</f>
        <v>80</v>
      </c>
      <c r="J10" s="31">
        <f t="array" ref="J10">IF(ISERROR(G10/I10),"",G10/I10)</f>
        <v>15.75</v>
      </c>
      <c r="K10" s="35">
        <f t="array" ref="K10">IF(ISERROR(G10/L10),"",G10/L10)</f>
        <v>66.315789473684205</v>
      </c>
      <c r="L10" s="87">
        <v>19</v>
      </c>
      <c r="M10" s="36">
        <f t="shared" si="1"/>
        <v>13.684210526315795</v>
      </c>
      <c r="N10" s="93">
        <f>SUM('31:6'!N10)</f>
        <v>0</v>
      </c>
      <c r="O10" s="93">
        <f>SUM('31:6'!O10)</f>
        <v>0</v>
      </c>
      <c r="P10" s="93">
        <f>SUM('31:6'!P10)</f>
        <v>0</v>
      </c>
      <c r="Q10" s="93">
        <f>SUM('31:6'!Q10)</f>
        <v>0</v>
      </c>
      <c r="R10" s="93">
        <f>SUM('31:6'!R10)</f>
        <v>0</v>
      </c>
      <c r="S10" s="93">
        <f>SUM('31:6'!S10)</f>
        <v>0</v>
      </c>
      <c r="T10" s="93">
        <f>SUM('31:6'!T10)</f>
        <v>0</v>
      </c>
      <c r="U10" s="93">
        <f>SUM('31:6'!U10)</f>
        <v>0</v>
      </c>
      <c r="V10" s="205">
        <f t="shared" si="2"/>
        <v>0</v>
      </c>
      <c r="W10" s="33">
        <f t="shared" si="3"/>
        <v>0</v>
      </c>
      <c r="X10" s="93">
        <f>SUM('31:6'!X10)</f>
        <v>0</v>
      </c>
      <c r="Y10" s="93">
        <f>SUM('31:6'!Y10)</f>
        <v>0</v>
      </c>
      <c r="Z10" s="93">
        <f>SUM('31:6'!Z10)</f>
        <v>0</v>
      </c>
      <c r="AA10" s="93">
        <f>SUM('31:6'!AA10)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SUM('31:6'!G11)</f>
        <v>977</v>
      </c>
      <c r="H11" s="95">
        <f t="shared" si="0"/>
        <v>4914.3100000000004</v>
      </c>
      <c r="I11" s="93">
        <f>SUM('31:6'!I11)</f>
        <v>76</v>
      </c>
      <c r="J11" s="31">
        <f t="array" ref="J11">IF(ISERROR(G11/I11),"",G11/I11)</f>
        <v>12.855263157894736</v>
      </c>
      <c r="K11" s="35">
        <f t="array" ref="K11">IF(ISERROR(G11/L11),"",G11/L11)</f>
        <v>48.85</v>
      </c>
      <c r="L11" s="87">
        <v>20</v>
      </c>
      <c r="M11" s="36">
        <f t="shared" si="1"/>
        <v>27.15</v>
      </c>
      <c r="N11" s="93">
        <f>SUM('31:6'!N11)</f>
        <v>0</v>
      </c>
      <c r="O11" s="93">
        <f>SUM('31:6'!O11)</f>
        <v>0</v>
      </c>
      <c r="P11" s="93">
        <f>SUM('31:6'!P11)</f>
        <v>0</v>
      </c>
      <c r="Q11" s="93">
        <f>SUM('31:6'!Q11)</f>
        <v>0</v>
      </c>
      <c r="R11" s="93">
        <f>SUM('31:6'!R11)</f>
        <v>0</v>
      </c>
      <c r="S11" s="93">
        <f>SUM('31:6'!S11)</f>
        <v>0</v>
      </c>
      <c r="T11" s="93">
        <f>SUM('31:6'!T11)</f>
        <v>0</v>
      </c>
      <c r="U11" s="93">
        <f>SUM('31:6'!U11)</f>
        <v>0</v>
      </c>
      <c r="V11" s="205">
        <f t="shared" si="2"/>
        <v>0</v>
      </c>
      <c r="W11" s="33">
        <f t="shared" si="3"/>
        <v>0</v>
      </c>
      <c r="X11" s="93">
        <f>SUM('31:6'!X11)</f>
        <v>0</v>
      </c>
      <c r="Y11" s="93">
        <f>SUM('31:6'!Y11)</f>
        <v>0</v>
      </c>
      <c r="Z11" s="93">
        <f>SUM('31:6'!Z11)</f>
        <v>0</v>
      </c>
      <c r="AA11" s="93">
        <f>SUM('31:6'!AA11)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SUM('31:6'!G12)</f>
        <v>560</v>
      </c>
      <c r="H12" s="95">
        <f t="shared" si="0"/>
        <v>2822.4</v>
      </c>
      <c r="I12" s="93">
        <f>SUM('31:6'!I12)</f>
        <v>33</v>
      </c>
      <c r="J12" s="31">
        <f t="array" ref="J12">IF(ISERROR(G12/I12),"",G12/I12)</f>
        <v>16.969696969696969</v>
      </c>
      <c r="K12" s="35">
        <f t="array" ref="K12">IF(ISERROR(G12/L12),"",G12/L12)</f>
        <v>29.473684210526315</v>
      </c>
      <c r="L12" s="87">
        <v>19</v>
      </c>
      <c r="M12" s="36">
        <f t="shared" si="1"/>
        <v>3.526315789473685</v>
      </c>
      <c r="N12" s="93">
        <f>SUM('31:6'!N12)</f>
        <v>0</v>
      </c>
      <c r="O12" s="93">
        <f>SUM('31:6'!O12)</f>
        <v>0</v>
      </c>
      <c r="P12" s="93">
        <f>SUM('31:6'!P12)</f>
        <v>0</v>
      </c>
      <c r="Q12" s="93">
        <f>SUM('31:6'!Q12)</f>
        <v>0</v>
      </c>
      <c r="R12" s="93">
        <f>SUM('31:6'!R12)</f>
        <v>0</v>
      </c>
      <c r="S12" s="93">
        <f>SUM('31:6'!S12)</f>
        <v>0</v>
      </c>
      <c r="T12" s="93">
        <f>SUM('31:6'!T12)</f>
        <v>0</v>
      </c>
      <c r="U12" s="93">
        <f>SUM('31:6'!U12)</f>
        <v>0</v>
      </c>
      <c r="V12" s="205">
        <f t="shared" si="2"/>
        <v>0</v>
      </c>
      <c r="W12" s="33">
        <f t="shared" si="3"/>
        <v>0</v>
      </c>
      <c r="X12" s="93">
        <f>SUM('31:6'!X12)</f>
        <v>0</v>
      </c>
      <c r="Y12" s="93">
        <f>SUM('31:6'!Y12)</f>
        <v>0</v>
      </c>
      <c r="Z12" s="93">
        <f>SUM('31:6'!Z12)</f>
        <v>0</v>
      </c>
      <c r="AA12" s="93">
        <f>SUM('31:6'!AA12)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SUM('31:6'!G13)</f>
        <v>0</v>
      </c>
      <c r="H13" s="95">
        <f t="shared" si="0"/>
        <v>0</v>
      </c>
      <c r="I13" s="93">
        <f>SUM('31:6'!I13)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SUM('31:6'!N13)</f>
        <v>0</v>
      </c>
      <c r="O13" s="93">
        <f>SUM('31:6'!O13)</f>
        <v>0</v>
      </c>
      <c r="P13" s="93">
        <f>SUM('31:6'!P13)</f>
        <v>0</v>
      </c>
      <c r="Q13" s="93">
        <f>SUM('31:6'!Q13)</f>
        <v>0</v>
      </c>
      <c r="R13" s="93">
        <f>SUM('31:6'!R13)</f>
        <v>0</v>
      </c>
      <c r="S13" s="93">
        <f>SUM('31:6'!S13)</f>
        <v>0</v>
      </c>
      <c r="T13" s="93">
        <f>SUM('31:6'!T13)</f>
        <v>0</v>
      </c>
      <c r="U13" s="93">
        <f>SUM('31:6'!U13)</f>
        <v>0</v>
      </c>
      <c r="V13" s="205">
        <f t="shared" si="2"/>
        <v>0</v>
      </c>
      <c r="W13" s="33" t="str">
        <f t="shared" si="3"/>
        <v/>
      </c>
      <c r="X13" s="93">
        <f>SUM('31:6'!X13)</f>
        <v>0</v>
      </c>
      <c r="Y13" s="93">
        <f>SUM('31:6'!Y13)</f>
        <v>0</v>
      </c>
      <c r="Z13" s="93">
        <f>SUM('31:6'!Z13)</f>
        <v>0</v>
      </c>
      <c r="AA13" s="93">
        <f>SUM('31:6'!AA13)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SUM('31:6'!G14)</f>
        <v>0</v>
      </c>
      <c r="H14" s="95">
        <f t="shared" si="0"/>
        <v>0</v>
      </c>
      <c r="I14" s="93">
        <f>SUM('31:6'!I14)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SUM('31:6'!N14)</f>
        <v>0</v>
      </c>
      <c r="O14" s="93">
        <f>SUM('31:6'!O14)</f>
        <v>0</v>
      </c>
      <c r="P14" s="93">
        <f>SUM('31:6'!P14)</f>
        <v>0</v>
      </c>
      <c r="Q14" s="93">
        <f>SUM('31:6'!Q14)</f>
        <v>0</v>
      </c>
      <c r="R14" s="93">
        <f>SUM('31:6'!R14)</f>
        <v>0</v>
      </c>
      <c r="S14" s="93">
        <f>SUM('31:6'!S14)</f>
        <v>0</v>
      </c>
      <c r="T14" s="93">
        <f>SUM('31:6'!T14)</f>
        <v>0</v>
      </c>
      <c r="U14" s="93">
        <f>SUM('31:6'!U14)</f>
        <v>0</v>
      </c>
      <c r="V14" s="205">
        <f t="shared" si="2"/>
        <v>0</v>
      </c>
      <c r="W14" s="33" t="str">
        <f t="shared" si="3"/>
        <v/>
      </c>
      <c r="X14" s="93">
        <f>SUM('31:6'!X14)</f>
        <v>0</v>
      </c>
      <c r="Y14" s="93">
        <f>SUM('31:6'!Y14)</f>
        <v>0</v>
      </c>
      <c r="Z14" s="93">
        <f>SUM('31:6'!Z14)</f>
        <v>0</v>
      </c>
      <c r="AA14" s="93">
        <f>SUM('31:6'!AA14)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SUM('31:6'!G15)</f>
        <v>1391</v>
      </c>
      <c r="H15" s="95">
        <f t="shared" si="0"/>
        <v>7010.64</v>
      </c>
      <c r="I15" s="93">
        <f>SUM('31:6'!I15)</f>
        <v>95</v>
      </c>
      <c r="J15" s="31">
        <f t="array" ref="J15">IF(ISERROR(G15/I15),"",G15/I15)</f>
        <v>14.642105263157895</v>
      </c>
      <c r="K15" s="35">
        <f t="array" ref="K15">IF(ISERROR(G15/L15),"",G15/L15)</f>
        <v>81.82352941176471</v>
      </c>
      <c r="L15" s="87">
        <v>17</v>
      </c>
      <c r="M15" s="36">
        <f t="shared" si="1"/>
        <v>13.17647058823529</v>
      </c>
      <c r="N15" s="93">
        <f>SUM('31:6'!N15)</f>
        <v>0</v>
      </c>
      <c r="O15" s="93">
        <f>SUM('31:6'!O15)</f>
        <v>0</v>
      </c>
      <c r="P15" s="93">
        <f>SUM('31:6'!P15)</f>
        <v>0</v>
      </c>
      <c r="Q15" s="93">
        <f>SUM('31:6'!Q15)</f>
        <v>0</v>
      </c>
      <c r="R15" s="93">
        <f>SUM('31:6'!R15)</f>
        <v>0</v>
      </c>
      <c r="S15" s="93">
        <f>SUM('31:6'!S15)</f>
        <v>0</v>
      </c>
      <c r="T15" s="93">
        <f>SUM('31:6'!T15)</f>
        <v>0</v>
      </c>
      <c r="U15" s="93">
        <f>SUM('31:6'!U15)</f>
        <v>0</v>
      </c>
      <c r="V15" s="205">
        <f t="shared" si="2"/>
        <v>0</v>
      </c>
      <c r="W15" s="33">
        <f t="shared" si="3"/>
        <v>0</v>
      </c>
      <c r="X15" s="93">
        <f>SUM('31:6'!X15)</f>
        <v>0</v>
      </c>
      <c r="Y15" s="93">
        <f>SUM('31:6'!Y15)</f>
        <v>0</v>
      </c>
      <c r="Z15" s="93">
        <f>SUM('31:6'!Z15)</f>
        <v>0</v>
      </c>
      <c r="AA15" s="93">
        <f>SUM('31:6'!AA15)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SUM('31:6'!G16)</f>
        <v>140</v>
      </c>
      <c r="H16" s="95">
        <f t="shared" si="0"/>
        <v>705.6</v>
      </c>
      <c r="I16" s="93">
        <f>SUM('31:6'!I16)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SUM('31:6'!N16)</f>
        <v>0</v>
      </c>
      <c r="O16" s="93">
        <f>SUM('31:6'!O16)</f>
        <v>0</v>
      </c>
      <c r="P16" s="93">
        <f>SUM('31:6'!P16)</f>
        <v>0</v>
      </c>
      <c r="Q16" s="93">
        <f>SUM('31:6'!Q16)</f>
        <v>0</v>
      </c>
      <c r="R16" s="93">
        <f>SUM('31:6'!R16)</f>
        <v>0</v>
      </c>
      <c r="S16" s="93">
        <f>SUM('31:6'!S16)</f>
        <v>0</v>
      </c>
      <c r="T16" s="93">
        <f>SUM('31:6'!T16)</f>
        <v>0</v>
      </c>
      <c r="U16" s="93">
        <f>SUM('31:6'!U16)</f>
        <v>0</v>
      </c>
      <c r="V16" s="205">
        <f t="shared" si="2"/>
        <v>0</v>
      </c>
      <c r="W16" s="33">
        <f t="shared" si="3"/>
        <v>0</v>
      </c>
      <c r="X16" s="93">
        <f>SUM('31:6'!X16)</f>
        <v>0</v>
      </c>
      <c r="Y16" s="93">
        <f>SUM('31:6'!Y16)</f>
        <v>0</v>
      </c>
      <c r="Z16" s="93">
        <f>SUM('31:6'!Z16)</f>
        <v>0</v>
      </c>
      <c r="AA16" s="93">
        <f>SUM('31:6'!AA16)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SUM('31:6'!G17)</f>
        <v>0</v>
      </c>
      <c r="H17" s="95">
        <f t="shared" si="0"/>
        <v>0</v>
      </c>
      <c r="I17" s="93">
        <f>SUM('31:6'!I17)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SUM('31:6'!N17)</f>
        <v>0</v>
      </c>
      <c r="O17" s="93">
        <f>SUM('31:6'!O17)</f>
        <v>0</v>
      </c>
      <c r="P17" s="93">
        <f>SUM('31:6'!P17)</f>
        <v>0</v>
      </c>
      <c r="Q17" s="93">
        <f>SUM('31:6'!Q17)</f>
        <v>0</v>
      </c>
      <c r="R17" s="93">
        <f>SUM('31:6'!R17)</f>
        <v>0</v>
      </c>
      <c r="S17" s="93">
        <f>SUM('31:6'!S17)</f>
        <v>0</v>
      </c>
      <c r="T17" s="93">
        <f>SUM('31:6'!T17)</f>
        <v>0</v>
      </c>
      <c r="U17" s="93">
        <f>SUM('31:6'!U17)</f>
        <v>0</v>
      </c>
      <c r="V17" s="205">
        <f t="shared" si="2"/>
        <v>0</v>
      </c>
      <c r="W17" s="33" t="str">
        <f>IF(ISERROR(V17/G17),"",V17/G17)</f>
        <v/>
      </c>
      <c r="X17" s="93">
        <f>SUM('31:6'!X17)</f>
        <v>0</v>
      </c>
      <c r="Y17" s="93">
        <f>SUM('31:6'!Y17)</f>
        <v>0</v>
      </c>
      <c r="Z17" s="93">
        <f>SUM('31:6'!Z17)</f>
        <v>0</v>
      </c>
      <c r="AA17" s="93">
        <f>SUM('31:6'!AA17)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SUM('31:6'!G18)</f>
        <v>0</v>
      </c>
      <c r="H18" s="95">
        <f t="shared" si="0"/>
        <v>0</v>
      </c>
      <c r="I18" s="93">
        <f>SUM('31:6'!I18)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SUM('31:6'!N18)</f>
        <v>0</v>
      </c>
      <c r="O18" s="93">
        <f>SUM('31:6'!O18)</f>
        <v>0</v>
      </c>
      <c r="P18" s="93">
        <f>SUM('31:6'!P18)</f>
        <v>0</v>
      </c>
      <c r="Q18" s="93">
        <f>SUM('31:6'!Q18)</f>
        <v>0</v>
      </c>
      <c r="R18" s="93">
        <f>SUM('31:6'!R18)</f>
        <v>0</v>
      </c>
      <c r="S18" s="93">
        <f>SUM('31:6'!S18)</f>
        <v>0</v>
      </c>
      <c r="T18" s="93">
        <f>SUM('31:6'!T18)</f>
        <v>0</v>
      </c>
      <c r="U18" s="93">
        <f>SUM('31:6'!U18)</f>
        <v>0</v>
      </c>
      <c r="V18" s="205">
        <f t="shared" si="2"/>
        <v>0</v>
      </c>
      <c r="W18" s="33" t="str">
        <f>IF(ISERROR(V18/G18),"",V18/G18)</f>
        <v/>
      </c>
      <c r="X18" s="93">
        <f>SUM('31:6'!X18)</f>
        <v>0</v>
      </c>
      <c r="Y18" s="93">
        <f>SUM('31:6'!Y18)</f>
        <v>0</v>
      </c>
      <c r="Z18" s="93">
        <f>SUM('31:6'!Z18)</f>
        <v>0</v>
      </c>
      <c r="AA18" s="93">
        <f>SUM('31:6'!AA18)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SUM('31:6'!G19)</f>
        <v>1421</v>
      </c>
      <c r="H19" s="95">
        <f t="shared" si="0"/>
        <v>7190.2599999999993</v>
      </c>
      <c r="I19" s="93">
        <f>SUM('31:6'!I19)</f>
        <v>85</v>
      </c>
      <c r="J19" s="31">
        <f t="array" ref="J19">IF(ISERROR(G19/I19),"",G19/I19)</f>
        <v>16.71764705882353</v>
      </c>
      <c r="K19" s="35">
        <f t="array" ref="K19">IF(ISERROR(G19/L19),"",G19/L19)</f>
        <v>74.78947368421052</v>
      </c>
      <c r="L19" s="87">
        <v>19</v>
      </c>
      <c r="M19" s="36">
        <f t="shared" ref="M19:M21" si="4">IF(ISERROR(I19-K19),"",I19-K19)</f>
        <v>10.21052631578948</v>
      </c>
      <c r="N19" s="93">
        <f>SUM('31:6'!N19)</f>
        <v>0</v>
      </c>
      <c r="O19" s="93">
        <f>SUM('31:6'!O19)</f>
        <v>0</v>
      </c>
      <c r="P19" s="93">
        <f>SUM('31:6'!P19)</f>
        <v>0</v>
      </c>
      <c r="Q19" s="93">
        <f>SUM('31:6'!Q19)</f>
        <v>0</v>
      </c>
      <c r="R19" s="93">
        <f>SUM('31:6'!R19)</f>
        <v>0</v>
      </c>
      <c r="S19" s="93">
        <f>SUM('31:6'!S19)</f>
        <v>0</v>
      </c>
      <c r="T19" s="93">
        <f>SUM('31:6'!T19)</f>
        <v>0</v>
      </c>
      <c r="U19" s="93">
        <f>SUM('31:6'!U19)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SUM('31:6'!X19)</f>
        <v>0</v>
      </c>
      <c r="Y19" s="93">
        <f>SUM('31:6'!Y19)</f>
        <v>0</v>
      </c>
      <c r="Z19" s="93">
        <f>SUM('31:6'!Z19)</f>
        <v>0</v>
      </c>
      <c r="AA19" s="93">
        <f>SUM('31:6'!AA19)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SUM('31:6'!G20)</f>
        <v>1492</v>
      </c>
      <c r="H20" s="95">
        <f t="shared" si="0"/>
        <v>7594.28</v>
      </c>
      <c r="I20" s="93">
        <f>SUM('31:6'!I20)</f>
        <v>82.5</v>
      </c>
      <c r="J20" s="31">
        <f t="array" ref="J20">IF(ISERROR(G20/I20),"",G20/I20)</f>
        <v>18.084848484848486</v>
      </c>
      <c r="K20" s="35">
        <f t="array" ref="K20">IF(ISERROR(G20/L20),"",G20/L20)</f>
        <v>64.869565217391298</v>
      </c>
      <c r="L20" s="87">
        <v>23</v>
      </c>
      <c r="M20" s="36">
        <f t="shared" si="4"/>
        <v>17.630434782608702</v>
      </c>
      <c r="N20" s="93">
        <f>SUM('31:6'!N20)</f>
        <v>0</v>
      </c>
      <c r="O20" s="93">
        <f>SUM('31:6'!O20)</f>
        <v>0</v>
      </c>
      <c r="P20" s="93">
        <f>SUM('31:6'!P20)</f>
        <v>0</v>
      </c>
      <c r="Q20" s="93">
        <f>SUM('31:6'!Q20)</f>
        <v>0</v>
      </c>
      <c r="R20" s="93">
        <f>SUM('31:6'!R20)</f>
        <v>0</v>
      </c>
      <c r="S20" s="93">
        <f>SUM('31:6'!S20)</f>
        <v>0</v>
      </c>
      <c r="T20" s="93">
        <f>SUM('31:6'!T20)</f>
        <v>0</v>
      </c>
      <c r="U20" s="93">
        <f>SUM('31:6'!U20)</f>
        <v>0</v>
      </c>
      <c r="V20" s="205">
        <f t="shared" si="2"/>
        <v>0</v>
      </c>
      <c r="W20" s="33">
        <f t="shared" si="5"/>
        <v>0</v>
      </c>
      <c r="X20" s="93">
        <f>SUM('31:6'!X20)</f>
        <v>0</v>
      </c>
      <c r="Y20" s="93">
        <f>SUM('31:6'!Y20)</f>
        <v>0</v>
      </c>
      <c r="Z20" s="93">
        <f>SUM('31:6'!Z20)</f>
        <v>0</v>
      </c>
      <c r="AA20" s="93">
        <f>SUM('31:6'!AA20)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SUM('31:6'!G21)</f>
        <v>1190</v>
      </c>
      <c r="H21" s="95">
        <f t="shared" si="0"/>
        <v>6057.0999999999995</v>
      </c>
      <c r="I21" s="93">
        <f>SUM('31:6'!I21)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SUM('31:6'!N21)</f>
        <v>0</v>
      </c>
      <c r="O21" s="93">
        <f>SUM('31:6'!O21)</f>
        <v>0</v>
      </c>
      <c r="P21" s="93">
        <f>SUM('31:6'!P21)</f>
        <v>0</v>
      </c>
      <c r="Q21" s="93">
        <f>SUM('31:6'!Q21)</f>
        <v>0</v>
      </c>
      <c r="R21" s="93">
        <f>SUM('31:6'!R21)</f>
        <v>0</v>
      </c>
      <c r="S21" s="93">
        <f>SUM('31:6'!S21)</f>
        <v>0</v>
      </c>
      <c r="T21" s="93">
        <f>SUM('31:6'!T21)</f>
        <v>0</v>
      </c>
      <c r="U21" s="93">
        <f>SUM('31:6'!U21)</f>
        <v>0</v>
      </c>
      <c r="V21" s="205">
        <f t="shared" si="2"/>
        <v>0</v>
      </c>
      <c r="W21" s="33">
        <f t="shared" si="5"/>
        <v>0</v>
      </c>
      <c r="X21" s="93">
        <f>SUM('31:6'!X21)</f>
        <v>0</v>
      </c>
      <c r="Y21" s="93">
        <f>SUM('31:6'!Y21)</f>
        <v>0</v>
      </c>
      <c r="Z21" s="93">
        <f>SUM('31:6'!Z21)</f>
        <v>0</v>
      </c>
      <c r="AA21" s="93">
        <f>SUM('31:6'!AA21)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SUM('31:6'!G22)</f>
        <v>0</v>
      </c>
      <c r="H22" s="95">
        <f t="shared" si="0"/>
        <v>0</v>
      </c>
      <c r="I22" s="93">
        <f>SUM('31:6'!I22)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SUM('31:6'!N22)</f>
        <v>0</v>
      </c>
      <c r="O22" s="93">
        <f>SUM('31:6'!O22)</f>
        <v>0</v>
      </c>
      <c r="P22" s="93">
        <f>SUM('31:6'!P22)</f>
        <v>0</v>
      </c>
      <c r="Q22" s="93">
        <f>SUM('31:6'!Q22)</f>
        <v>0</v>
      </c>
      <c r="R22" s="93">
        <f>SUM('31:6'!R22)</f>
        <v>0</v>
      </c>
      <c r="S22" s="93">
        <f>SUM('31:6'!S22)</f>
        <v>0</v>
      </c>
      <c r="T22" s="93">
        <f>SUM('31:6'!T22)</f>
        <v>0</v>
      </c>
      <c r="U22" s="93">
        <f>SUM('31:6'!U22)</f>
        <v>0</v>
      </c>
      <c r="V22" s="205">
        <f t="shared" si="2"/>
        <v>0</v>
      </c>
      <c r="W22" s="33"/>
      <c r="X22" s="93">
        <f>SUM('31:6'!X22)</f>
        <v>0</v>
      </c>
      <c r="Y22" s="93">
        <f>SUM('31:6'!Y22)</f>
        <v>0</v>
      </c>
      <c r="Z22" s="93">
        <f>SUM('31:6'!Z22)</f>
        <v>0</v>
      </c>
      <c r="AA22" s="93">
        <f>SUM('31:6'!AA22)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SUM('31:6'!G23)</f>
        <v>0</v>
      </c>
      <c r="H23" s="95">
        <f t="shared" si="0"/>
        <v>0</v>
      </c>
      <c r="I23" s="93">
        <f>SUM('31:6'!I23)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SUM('31:6'!N23)</f>
        <v>0</v>
      </c>
      <c r="O23" s="93">
        <f>SUM('31:6'!O23)</f>
        <v>0</v>
      </c>
      <c r="P23" s="93">
        <f>SUM('31:6'!P23)</f>
        <v>0</v>
      </c>
      <c r="Q23" s="93">
        <f>SUM('31:6'!Q23)</f>
        <v>0</v>
      </c>
      <c r="R23" s="93">
        <f>SUM('31:6'!R23)</f>
        <v>0</v>
      </c>
      <c r="S23" s="93">
        <f>SUM('31:6'!S23)</f>
        <v>0</v>
      </c>
      <c r="T23" s="93">
        <f>SUM('31:6'!T23)</f>
        <v>0</v>
      </c>
      <c r="U23" s="93">
        <f>SUM('31:6'!U23)</f>
        <v>0</v>
      </c>
      <c r="V23" s="205">
        <f t="shared" si="2"/>
        <v>0</v>
      </c>
      <c r="W23" s="33"/>
      <c r="X23" s="93">
        <f>SUM('31:6'!X23)</f>
        <v>0</v>
      </c>
      <c r="Y23" s="93">
        <f>SUM('31:6'!Y23)</f>
        <v>0</v>
      </c>
      <c r="Z23" s="93">
        <f>SUM('31:6'!Z23)</f>
        <v>0</v>
      </c>
      <c r="AA23" s="93">
        <f>SUM('31:6'!AA23)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SUM('31:6'!G24)</f>
        <v>0</v>
      </c>
      <c r="H24" s="95">
        <f t="shared" si="0"/>
        <v>0</v>
      </c>
      <c r="I24" s="93">
        <f>SUM('31:6'!I24)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SUM('31:6'!N24)</f>
        <v>0</v>
      </c>
      <c r="O24" s="93">
        <f>SUM('31:6'!O24)</f>
        <v>0</v>
      </c>
      <c r="P24" s="93">
        <f>SUM('31:6'!P24)</f>
        <v>0</v>
      </c>
      <c r="Q24" s="93">
        <f>SUM('31:6'!Q24)</f>
        <v>0</v>
      </c>
      <c r="R24" s="93">
        <f>SUM('31:6'!R24)</f>
        <v>0</v>
      </c>
      <c r="S24" s="93">
        <f>SUM('31:6'!S24)</f>
        <v>0</v>
      </c>
      <c r="T24" s="93">
        <f>SUM('31:6'!T24)</f>
        <v>0</v>
      </c>
      <c r="U24" s="93">
        <f>SUM('31:6'!U24)</f>
        <v>0</v>
      </c>
      <c r="V24" s="205">
        <f t="shared" si="2"/>
        <v>0</v>
      </c>
      <c r="W24" s="33"/>
      <c r="X24" s="93">
        <f>SUM('31:6'!X24)</f>
        <v>0</v>
      </c>
      <c r="Y24" s="93">
        <f>SUM('31:6'!Y24)</f>
        <v>0</v>
      </c>
      <c r="Z24" s="93">
        <f>SUM('31:6'!Z24)</f>
        <v>0</v>
      </c>
      <c r="AA24" s="93">
        <f>SUM('31:6'!AA24)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SUM('31:6'!G25)</f>
        <v>0</v>
      </c>
      <c r="H25" s="95">
        <f>D25*G25</f>
        <v>0</v>
      </c>
      <c r="I25" s="93">
        <f>SUM('31:6'!I25)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SUM('31:6'!N25)</f>
        <v>0</v>
      </c>
      <c r="O25" s="93">
        <f>SUM('31:6'!O25)</f>
        <v>0</v>
      </c>
      <c r="P25" s="93">
        <f>SUM('31:6'!P25)</f>
        <v>0</v>
      </c>
      <c r="Q25" s="93">
        <f>SUM('31:6'!Q25)</f>
        <v>0</v>
      </c>
      <c r="R25" s="93">
        <f>SUM('31:6'!R25)</f>
        <v>0</v>
      </c>
      <c r="S25" s="93">
        <f>SUM('31:6'!S25)</f>
        <v>0</v>
      </c>
      <c r="T25" s="93">
        <f>SUM('31:6'!T25)</f>
        <v>0</v>
      </c>
      <c r="U25" s="93">
        <f>SUM('31:6'!U25)</f>
        <v>0</v>
      </c>
      <c r="V25" s="205">
        <f t="shared" si="2"/>
        <v>0</v>
      </c>
      <c r="W25" s="33"/>
      <c r="X25" s="93">
        <f>SUM('31:6'!X25)</f>
        <v>0</v>
      </c>
      <c r="Y25" s="93">
        <f>SUM('31:6'!Y25)</f>
        <v>0</v>
      </c>
      <c r="Z25" s="93">
        <f>SUM('31:6'!Z25)</f>
        <v>0</v>
      </c>
      <c r="AA25" s="93">
        <f>SUM('31:6'!AA25)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SUM('31:6'!G26)</f>
        <v>0</v>
      </c>
      <c r="H26" s="95">
        <f t="shared" ref="H26:H27" si="6">D26*G26</f>
        <v>0</v>
      </c>
      <c r="I26" s="93">
        <f>SUM('31:6'!I26)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SUM('31:6'!N26)</f>
        <v>0</v>
      </c>
      <c r="O26" s="93">
        <f>SUM('31:6'!O26)</f>
        <v>0</v>
      </c>
      <c r="P26" s="93">
        <f>SUM('31:6'!P26)</f>
        <v>0</v>
      </c>
      <c r="Q26" s="93">
        <f>SUM('31:6'!Q26)</f>
        <v>0</v>
      </c>
      <c r="R26" s="93">
        <f>SUM('31:6'!R26)</f>
        <v>0</v>
      </c>
      <c r="S26" s="93">
        <f>SUM('31:6'!S26)</f>
        <v>0</v>
      </c>
      <c r="T26" s="93">
        <f>SUM('31:6'!T26)</f>
        <v>0</v>
      </c>
      <c r="U26" s="93">
        <f>SUM('31:6'!U26)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SUM('31:6'!X26)</f>
        <v>0</v>
      </c>
      <c r="Y26" s="93">
        <f>SUM('31:6'!Y26)</f>
        <v>0</v>
      </c>
      <c r="Z26" s="93">
        <f>SUM('31:6'!Z26)</f>
        <v>0</v>
      </c>
      <c r="AA26" s="93">
        <f>SUM('31:6'!AA26)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SUM('31:6'!G27)</f>
        <v>229</v>
      </c>
      <c r="H27" s="95">
        <f t="shared" si="6"/>
        <v>1142.71</v>
      </c>
      <c r="I27" s="93">
        <f>SUM('31:6'!I27)</f>
        <v>12.5</v>
      </c>
      <c r="J27" s="31">
        <f t="array" ref="J27">IF(ISERROR(G27/I27),"",G27/I27)</f>
        <v>18.32</v>
      </c>
      <c r="K27" s="35">
        <f t="array" ref="K27">IF(ISERROR(G27/L27),"",G27/L27)</f>
        <v>9.7446808510638299</v>
      </c>
      <c r="L27" s="87">
        <v>23.5</v>
      </c>
      <c r="M27" s="36">
        <f t="shared" si="7"/>
        <v>2.7553191489361701</v>
      </c>
      <c r="N27" s="93">
        <f>SUM('31:6'!N27)</f>
        <v>0</v>
      </c>
      <c r="O27" s="93">
        <f>SUM('31:6'!O27)</f>
        <v>0</v>
      </c>
      <c r="P27" s="93">
        <f>SUM('31:6'!P27)</f>
        <v>0</v>
      </c>
      <c r="Q27" s="93">
        <f>SUM('31:6'!Q27)</f>
        <v>0</v>
      </c>
      <c r="R27" s="93">
        <f>SUM('31:6'!R27)</f>
        <v>0</v>
      </c>
      <c r="S27" s="93">
        <f>SUM('31:6'!S27)</f>
        <v>0</v>
      </c>
      <c r="T27" s="93">
        <f>SUM('31:6'!T27)</f>
        <v>0</v>
      </c>
      <c r="U27" s="93">
        <f>SUM('31:6'!U27)</f>
        <v>0</v>
      </c>
      <c r="V27" s="205">
        <f t="shared" si="2"/>
        <v>0</v>
      </c>
      <c r="W27" s="33">
        <f t="shared" si="8"/>
        <v>0</v>
      </c>
      <c r="X27" s="93">
        <f>SUM('31:6'!X27)</f>
        <v>0</v>
      </c>
      <c r="Y27" s="93">
        <f>SUM('31:6'!Y27)</f>
        <v>0</v>
      </c>
      <c r="Z27" s="93">
        <f>SUM('31:6'!Z27)</f>
        <v>0</v>
      </c>
      <c r="AA27" s="93">
        <f>SUM('31:6'!AA27)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73" t="s">
        <v>70</v>
      </c>
      <c r="B28" s="574"/>
      <c r="C28" s="31" t="s">
        <v>71</v>
      </c>
      <c r="D28" s="30"/>
      <c r="E28" s="30"/>
      <c r="F28" s="30"/>
      <c r="G28" s="94">
        <f>SUM(G7:G27)</f>
        <v>9384</v>
      </c>
      <c r="H28" s="30">
        <f>SUM(H7:H27)</f>
        <v>47416.82</v>
      </c>
      <c r="I28" s="30">
        <f>SUM(I7:I27)</f>
        <v>565.5</v>
      </c>
      <c r="J28" s="31">
        <f t="array" ref="J28">IF(ISERROR(G28/I28),"",G28/I28)</f>
        <v>16.594164456233422</v>
      </c>
      <c r="K28" s="30">
        <f>SUM(K7:K27)</f>
        <v>481.0911474010706</v>
      </c>
      <c r="L28" s="98"/>
      <c r="M28" s="89">
        <f t="shared" ref="M28:AA28" si="9">SUM(M7:M27)</f>
        <v>84.408852598929457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SUM('31:6'!G29)</f>
        <v>1080</v>
      </c>
      <c r="H29" s="339">
        <f t="shared" ref="H29:H85" si="10">D29*G29</f>
        <v>5432.4000000000005</v>
      </c>
      <c r="I29" s="93">
        <f>SUM('31:6'!I29)</f>
        <v>11</v>
      </c>
      <c r="J29" s="31">
        <f t="array" ref="J29">IF(ISERROR(G29/I29),"",G29/I29)</f>
        <v>98.181818181818187</v>
      </c>
      <c r="K29" s="35">
        <f t="array" ref="K29">IF(ISERROR(G29/L29),"",G29/L29)</f>
        <v>20.76923076923077</v>
      </c>
      <c r="L29" s="87">
        <v>52</v>
      </c>
      <c r="M29" s="36">
        <f t="shared" ref="M29" si="11">IF(ISERROR(I29-K29),"",I29-K29)</f>
        <v>-9.7692307692307701</v>
      </c>
      <c r="N29" s="93">
        <f>SUM('31:6'!N29)</f>
        <v>0</v>
      </c>
      <c r="O29" s="93">
        <f>SUM('31:6'!O29)</f>
        <v>0</v>
      </c>
      <c r="P29" s="93">
        <f>SUM('31:6'!P29)</f>
        <v>0</v>
      </c>
      <c r="Q29" s="93">
        <f>SUM('31:6'!Q29)</f>
        <v>0</v>
      </c>
      <c r="R29" s="93">
        <f>SUM('31:6'!R29)</f>
        <v>0</v>
      </c>
      <c r="S29" s="93">
        <f>SUM('31:6'!S29)</f>
        <v>0</v>
      </c>
      <c r="T29" s="93">
        <f>SUM('31:6'!T29)</f>
        <v>0</v>
      </c>
      <c r="U29" s="93">
        <f>SUM('31:6'!U29)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SUM('31:6'!X29)</f>
        <v>0</v>
      </c>
      <c r="Y29" s="93">
        <f>SUM('31:6'!Y29)</f>
        <v>0</v>
      </c>
      <c r="Z29" s="93">
        <f>SUM('31:6'!Z29)</f>
        <v>0</v>
      </c>
      <c r="AA29" s="93">
        <f>SUM('31:6'!AA29)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SUM('31:6'!G30)</f>
        <v>1270</v>
      </c>
      <c r="H30" s="339">
        <f t="shared" si="10"/>
        <v>6388.1</v>
      </c>
      <c r="I30" s="93">
        <f>SUM('31:6'!I30)</f>
        <v>11</v>
      </c>
      <c r="J30" s="31"/>
      <c r="K30" s="35">
        <f t="array" ref="K30">IF(ISERROR(G30/L30),"",G30/L30)</f>
        <v>24.423076923076923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SUM('31:6'!G31)</f>
        <v>359</v>
      </c>
      <c r="H31" s="339">
        <f t="shared" si="10"/>
        <v>1805.77</v>
      </c>
      <c r="I31" s="93">
        <f>SUM('31:6'!I31)</f>
        <v>6.5</v>
      </c>
      <c r="J31" s="31">
        <f t="array" ref="J31">IF(ISERROR(G31/I31),"",G31/I31)</f>
        <v>55.230769230769234</v>
      </c>
      <c r="K31" s="35">
        <f t="array" ref="K31">IF(ISERROR(G31/L31),"",G31/L31)</f>
        <v>6.9038461538461542</v>
      </c>
      <c r="L31" s="87">
        <v>52</v>
      </c>
      <c r="M31" s="36">
        <f t="shared" ref="M31:M33" si="14">IF(ISERROR(I31-K31),"",I31-K31)</f>
        <v>-0.40384615384615419</v>
      </c>
      <c r="N31" s="93">
        <f>SUM('31:6'!N31)</f>
        <v>0</v>
      </c>
      <c r="O31" s="93">
        <f>SUM('31:6'!O31)</f>
        <v>0</v>
      </c>
      <c r="P31" s="93">
        <f>SUM('31:6'!P31)</f>
        <v>0</v>
      </c>
      <c r="Q31" s="93">
        <f>SUM('31:6'!Q31)</f>
        <v>0</v>
      </c>
      <c r="R31" s="93">
        <f>SUM('31:6'!R31)</f>
        <v>0</v>
      </c>
      <c r="S31" s="93">
        <f>SUM('31:6'!S31)</f>
        <v>0</v>
      </c>
      <c r="T31" s="93">
        <f>SUM('31:6'!T31)</f>
        <v>0</v>
      </c>
      <c r="U31" s="93">
        <f>SUM('31:6'!U31)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SUM('31:6'!X31)</f>
        <v>0</v>
      </c>
      <c r="Y31" s="93">
        <f>SUM('31:6'!Y31)</f>
        <v>0</v>
      </c>
      <c r="Z31" s="93">
        <f>SUM('31:6'!Z31)</f>
        <v>0</v>
      </c>
      <c r="AA31" s="93">
        <f>SUM('31:6'!AA31)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SUM('31:6'!G32)</f>
        <v>822</v>
      </c>
      <c r="H32" s="339">
        <f t="shared" si="10"/>
        <v>4134.66</v>
      </c>
      <c r="I32" s="93">
        <f>SUM('31:6'!I32)</f>
        <v>11</v>
      </c>
      <c r="J32" s="31">
        <f t="array" ref="J32">IF(ISERROR(G32/I32),"",G32/I32)</f>
        <v>74.727272727272734</v>
      </c>
      <c r="K32" s="35">
        <f t="array" ref="K32">IF(ISERROR(G32/L32),"",G32/L32)</f>
        <v>15.807692307692308</v>
      </c>
      <c r="L32" s="87">
        <v>52</v>
      </c>
      <c r="M32" s="36">
        <f t="shared" si="14"/>
        <v>-4.8076923076923084</v>
      </c>
      <c r="N32" s="93">
        <f>SUM('31:6'!N32)</f>
        <v>0</v>
      </c>
      <c r="O32" s="93">
        <f>SUM('31:6'!O32)</f>
        <v>0</v>
      </c>
      <c r="P32" s="93">
        <f>SUM('31:6'!P32)</f>
        <v>0</v>
      </c>
      <c r="Q32" s="93">
        <f>SUM('31:6'!Q32)</f>
        <v>0</v>
      </c>
      <c r="R32" s="93">
        <f>SUM('31:6'!R32)</f>
        <v>0</v>
      </c>
      <c r="S32" s="93">
        <f>SUM('31:6'!S32)</f>
        <v>0</v>
      </c>
      <c r="T32" s="93">
        <f>SUM('31:6'!T32)</f>
        <v>0</v>
      </c>
      <c r="U32" s="93">
        <f>SUM('31:6'!U32)</f>
        <v>0</v>
      </c>
      <c r="V32" s="206">
        <f t="shared" si="15"/>
        <v>0</v>
      </c>
      <c r="W32" s="33">
        <f t="shared" si="16"/>
        <v>0</v>
      </c>
      <c r="X32" s="93">
        <f>SUM('31:6'!X32)</f>
        <v>0</v>
      </c>
      <c r="Y32" s="93">
        <f>SUM('31:6'!Y32)</f>
        <v>0</v>
      </c>
      <c r="Z32" s="93">
        <f>SUM('31:6'!Z32)</f>
        <v>0</v>
      </c>
      <c r="AA32" s="93">
        <f>SUM('31:6'!AA32)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SUM('31:6'!G33)</f>
        <v>570</v>
      </c>
      <c r="H33" s="339">
        <f t="shared" si="10"/>
        <v>2867.1000000000004</v>
      </c>
      <c r="I33" s="93">
        <f>SUM('31:6'!I33)</f>
        <v>19.5</v>
      </c>
      <c r="J33" s="31">
        <f t="array" ref="J33">IF(ISERROR(G33/I33),"",G33/I33)</f>
        <v>29.23076923076923</v>
      </c>
      <c r="K33" s="35">
        <f t="array" ref="K33">IF(ISERROR(G33/L33),"",G33/L33)</f>
        <v>10.961538461538462</v>
      </c>
      <c r="L33" s="87">
        <v>52</v>
      </c>
      <c r="M33" s="36">
        <f t="shared" si="14"/>
        <v>8.5384615384615383</v>
      </c>
      <c r="N33" s="93">
        <f>SUM('31:6'!N33)</f>
        <v>0</v>
      </c>
      <c r="O33" s="93">
        <f>SUM('31:6'!O33)</f>
        <v>0</v>
      </c>
      <c r="P33" s="93">
        <f>SUM('31:6'!P33)</f>
        <v>0</v>
      </c>
      <c r="Q33" s="93">
        <f>SUM('31:6'!Q33)</f>
        <v>0</v>
      </c>
      <c r="R33" s="93">
        <f>SUM('31:6'!R33)</f>
        <v>0</v>
      </c>
      <c r="S33" s="93">
        <f>SUM('31:6'!S33)</f>
        <v>0</v>
      </c>
      <c r="T33" s="93">
        <f>SUM('31:6'!T33)</f>
        <v>0</v>
      </c>
      <c r="U33" s="93">
        <f>SUM('31:6'!U33)</f>
        <v>0</v>
      </c>
      <c r="V33" s="206">
        <f t="shared" si="15"/>
        <v>0</v>
      </c>
      <c r="W33" s="33">
        <f t="shared" si="16"/>
        <v>0</v>
      </c>
      <c r="X33" s="93">
        <f>SUM('31:6'!X33)</f>
        <v>0</v>
      </c>
      <c r="Y33" s="93">
        <f>SUM('31:6'!Y33)</f>
        <v>0</v>
      </c>
      <c r="Z33" s="93">
        <f>SUM('31:6'!Z33)</f>
        <v>0</v>
      </c>
      <c r="AA33" s="93">
        <f>SUM('31:6'!AA33)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SUM('31:6'!G34)</f>
        <v>0</v>
      </c>
      <c r="H34" s="339">
        <f t="shared" si="10"/>
        <v>0</v>
      </c>
      <c r="I34" s="93">
        <f>SUM('31:6'!I34)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SUM('31:6'!G35)</f>
        <v>0</v>
      </c>
      <c r="H35" s="339">
        <f t="shared" si="10"/>
        <v>0</v>
      </c>
      <c r="I35" s="93">
        <f>SUM('31:6'!I35)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SUM('31:6'!G36)</f>
        <v>619</v>
      </c>
      <c r="H36" s="339">
        <f t="shared" si="10"/>
        <v>0</v>
      </c>
      <c r="I36" s="93">
        <f>SUM('31:6'!I36)</f>
        <v>13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SUM('31:6'!G37)</f>
        <v>633</v>
      </c>
      <c r="H37" s="339">
        <f t="shared" si="10"/>
        <v>3215.64</v>
      </c>
      <c r="I37" s="93">
        <f>SUM('31:6'!I37)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SUM('31:6'!N37)</f>
        <v>0</v>
      </c>
      <c r="O37" s="93">
        <f>SUM('31:6'!O37)</f>
        <v>0</v>
      </c>
      <c r="P37" s="93">
        <f>SUM('31:6'!P37)</f>
        <v>0</v>
      </c>
      <c r="Q37" s="93">
        <f>SUM('31:6'!Q37)</f>
        <v>0</v>
      </c>
      <c r="R37" s="93">
        <f>SUM('31:6'!R37)</f>
        <v>0</v>
      </c>
      <c r="S37" s="93">
        <f>SUM('31:6'!S37)</f>
        <v>0</v>
      </c>
      <c r="T37" s="93">
        <f>SUM('31:6'!T37)</f>
        <v>0</v>
      </c>
      <c r="U37" s="93">
        <f>SUM('31:6'!U37)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SUM('31:6'!X37)</f>
        <v>0</v>
      </c>
      <c r="Y37" s="93">
        <f>SUM('31:6'!Y37)</f>
        <v>0</v>
      </c>
      <c r="Z37" s="93">
        <f>SUM('31:6'!Z37)</f>
        <v>0</v>
      </c>
      <c r="AA37" s="93">
        <f>SUM('31:6'!AA37)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SUM('31:6'!G38)</f>
        <v>648</v>
      </c>
      <c r="H38" s="339">
        <f t="shared" si="10"/>
        <v>3291.84</v>
      </c>
      <c r="I38" s="93">
        <f>SUM('31:6'!I38)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SUM('31:6'!N38)</f>
        <v>0</v>
      </c>
      <c r="O38" s="93">
        <f>SUM('31:6'!O38)</f>
        <v>0</v>
      </c>
      <c r="P38" s="93">
        <f>SUM('31:6'!P38)</f>
        <v>0</v>
      </c>
      <c r="Q38" s="93">
        <f>SUM('31:6'!Q38)</f>
        <v>0</v>
      </c>
      <c r="R38" s="93">
        <f>SUM('31:6'!R38)</f>
        <v>0</v>
      </c>
      <c r="S38" s="93">
        <f>SUM('31:6'!S38)</f>
        <v>0</v>
      </c>
      <c r="T38" s="93">
        <f>SUM('31:6'!T38)</f>
        <v>0</v>
      </c>
      <c r="U38" s="93">
        <f>SUM('31:6'!U38)</f>
        <v>0</v>
      </c>
      <c r="V38" s="206">
        <f t="shared" si="18"/>
        <v>0</v>
      </c>
      <c r="W38" s="33">
        <f t="shared" si="19"/>
        <v>0</v>
      </c>
      <c r="X38" s="93">
        <f>SUM('31:6'!X38)</f>
        <v>0</v>
      </c>
      <c r="Y38" s="93">
        <f>SUM('31:6'!Y38)</f>
        <v>0</v>
      </c>
      <c r="Z38" s="93">
        <f>SUM('31:6'!Z38)</f>
        <v>0</v>
      </c>
      <c r="AA38" s="93">
        <f>SUM('31:6'!AA38)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SUM('31:6'!G39)</f>
        <v>0</v>
      </c>
      <c r="H39" s="339">
        <f t="shared" si="10"/>
        <v>0</v>
      </c>
      <c r="I39" s="93">
        <f>SUM('31:6'!I39)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SUM('31:6'!N39)</f>
        <v>0</v>
      </c>
      <c r="O39" s="93">
        <f>SUM('31:6'!O39)</f>
        <v>0</v>
      </c>
      <c r="P39" s="93">
        <f>SUM('31:6'!P39)</f>
        <v>0</v>
      </c>
      <c r="Q39" s="93">
        <f>SUM('31:6'!Q39)</f>
        <v>0</v>
      </c>
      <c r="R39" s="93">
        <f>SUM('31:6'!R39)</f>
        <v>0</v>
      </c>
      <c r="S39" s="93">
        <f>SUM('31:6'!S39)</f>
        <v>0</v>
      </c>
      <c r="T39" s="93">
        <f>SUM('31:6'!T39)</f>
        <v>0</v>
      </c>
      <c r="U39" s="93">
        <f>SUM('31:6'!U39)</f>
        <v>0</v>
      </c>
      <c r="V39" s="206">
        <f t="shared" si="18"/>
        <v>0</v>
      </c>
      <c r="W39" s="33" t="str">
        <f t="shared" si="19"/>
        <v/>
      </c>
      <c r="X39" s="93">
        <f>SUM('31:6'!X39)</f>
        <v>0</v>
      </c>
      <c r="Y39" s="93">
        <f>SUM('31:6'!Y39)</f>
        <v>0</v>
      </c>
      <c r="Z39" s="93">
        <f>SUM('31:6'!Z39)</f>
        <v>0</v>
      </c>
      <c r="AA39" s="93">
        <f>SUM('31:6'!AA39)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SUM('31:6'!G40)</f>
        <v>756</v>
      </c>
      <c r="H40" s="339">
        <f t="shared" si="10"/>
        <v>3840.48</v>
      </c>
      <c r="I40" s="93">
        <f>SUM('31:6'!I40)</f>
        <v>33</v>
      </c>
      <c r="J40" s="31">
        <f t="array" ref="J40">IF(ISERROR(G40/I40),"",G40/I40)</f>
        <v>22.90909090909091</v>
      </c>
      <c r="K40" s="35">
        <f t="array" ref="K40">IF(ISERROR(G40/L40),"",G40/L40)</f>
        <v>36</v>
      </c>
      <c r="L40" s="87">
        <v>21</v>
      </c>
      <c r="M40" s="36">
        <f t="shared" si="17"/>
        <v>-3</v>
      </c>
      <c r="N40" s="93">
        <f>SUM('31:6'!N40)</f>
        <v>0</v>
      </c>
      <c r="O40" s="93">
        <f>SUM('31:6'!O40)</f>
        <v>0</v>
      </c>
      <c r="P40" s="93">
        <f>SUM('31:6'!P40)</f>
        <v>0</v>
      </c>
      <c r="Q40" s="93">
        <f>SUM('31:6'!Q40)</f>
        <v>0</v>
      </c>
      <c r="R40" s="93">
        <f>SUM('31:6'!R40)</f>
        <v>0</v>
      </c>
      <c r="S40" s="93">
        <f>SUM('31:6'!S40)</f>
        <v>0</v>
      </c>
      <c r="T40" s="93">
        <f>SUM('31:6'!T40)</f>
        <v>0</v>
      </c>
      <c r="U40" s="93">
        <f>SUM('31:6'!U40)</f>
        <v>0</v>
      </c>
      <c r="V40" s="206">
        <f t="shared" si="18"/>
        <v>0</v>
      </c>
      <c r="W40" s="33">
        <f t="shared" si="19"/>
        <v>0</v>
      </c>
      <c r="X40" s="93">
        <f>SUM('31:6'!X40)</f>
        <v>0</v>
      </c>
      <c r="Y40" s="93">
        <f>SUM('31:6'!Y40)</f>
        <v>0</v>
      </c>
      <c r="Z40" s="93">
        <f>SUM('31:6'!Z40)</f>
        <v>0</v>
      </c>
      <c r="AA40" s="93">
        <f>SUM('31:6'!AA40)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SUM('31:6'!G41)</f>
        <v>749</v>
      </c>
      <c r="H41" s="339">
        <f t="shared" si="10"/>
        <v>3804.92</v>
      </c>
      <c r="I41" s="93">
        <f>SUM('31:6'!I41)</f>
        <v>33</v>
      </c>
      <c r="J41" s="31">
        <f t="array" ref="J41">IF(ISERROR(G41/I41),"",G41/I41)</f>
        <v>22.696969696969695</v>
      </c>
      <c r="K41" s="35">
        <f t="array" ref="K41">IF(ISERROR(G41/L41),"",G41/L41)</f>
        <v>35.666666666666664</v>
      </c>
      <c r="L41" s="87">
        <v>21</v>
      </c>
      <c r="M41" s="36">
        <f t="shared" si="17"/>
        <v>-2.6666666666666643</v>
      </c>
      <c r="N41" s="93">
        <f>SUM('31:6'!N41)</f>
        <v>0</v>
      </c>
      <c r="O41" s="93">
        <f>SUM('31:6'!O41)</f>
        <v>0</v>
      </c>
      <c r="P41" s="93">
        <f>SUM('31:6'!P41)</f>
        <v>0</v>
      </c>
      <c r="Q41" s="93">
        <f>SUM('31:6'!Q41)</f>
        <v>0</v>
      </c>
      <c r="R41" s="93">
        <f>SUM('31:6'!R41)</f>
        <v>0</v>
      </c>
      <c r="S41" s="93">
        <f>SUM('31:6'!S41)</f>
        <v>0</v>
      </c>
      <c r="T41" s="93">
        <f>SUM('31:6'!T41)</f>
        <v>0</v>
      </c>
      <c r="U41" s="93">
        <f>SUM('31:6'!U41)</f>
        <v>0</v>
      </c>
      <c r="V41" s="206">
        <f t="shared" si="18"/>
        <v>0</v>
      </c>
      <c r="W41" s="33">
        <f t="shared" si="19"/>
        <v>0</v>
      </c>
      <c r="X41" s="93">
        <f>SUM('31:6'!X41)</f>
        <v>0</v>
      </c>
      <c r="Y41" s="93">
        <f>SUM('31:6'!Y41)</f>
        <v>0</v>
      </c>
      <c r="Z41" s="93">
        <f>SUM('31:6'!Z41)</f>
        <v>0</v>
      </c>
      <c r="AA41" s="93">
        <f>SUM('31:6'!AA41)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SUM('31:6'!G42)</f>
        <v>725</v>
      </c>
      <c r="H42" s="339">
        <f t="shared" si="10"/>
        <v>3683</v>
      </c>
      <c r="I42" s="93">
        <f>SUM('31:6'!I42)</f>
        <v>33</v>
      </c>
      <c r="J42" s="31">
        <f t="array" ref="J42">IF(ISERROR(G42/I42),"",G42/I42)</f>
        <v>21.969696969696969</v>
      </c>
      <c r="K42" s="35">
        <f t="array" ref="K42">IF(ISERROR(G42/L42),"",G42/L42)</f>
        <v>34.523809523809526</v>
      </c>
      <c r="L42" s="87">
        <v>21</v>
      </c>
      <c r="M42" s="36">
        <f t="shared" si="17"/>
        <v>-1.5238095238095255</v>
      </c>
      <c r="N42" s="93">
        <f>SUM('31:6'!N42)</f>
        <v>0</v>
      </c>
      <c r="O42" s="93">
        <f>SUM('31:6'!O42)</f>
        <v>0</v>
      </c>
      <c r="P42" s="93">
        <f>SUM('31:6'!P42)</f>
        <v>0</v>
      </c>
      <c r="Q42" s="93">
        <f>SUM('31:6'!Q42)</f>
        <v>0</v>
      </c>
      <c r="R42" s="93">
        <f>SUM('31:6'!R42)</f>
        <v>0</v>
      </c>
      <c r="S42" s="93">
        <f>SUM('31:6'!S42)</f>
        <v>0</v>
      </c>
      <c r="T42" s="93">
        <f>SUM('31:6'!T42)</f>
        <v>0</v>
      </c>
      <c r="U42" s="93">
        <f>SUM('31:6'!U42)</f>
        <v>0</v>
      </c>
      <c r="V42" s="206">
        <f t="shared" si="18"/>
        <v>0</v>
      </c>
      <c r="W42" s="33">
        <f t="shared" si="19"/>
        <v>0</v>
      </c>
      <c r="X42" s="93">
        <f>SUM('31:6'!X42)</f>
        <v>0</v>
      </c>
      <c r="Y42" s="93">
        <f>SUM('31:6'!Y42)</f>
        <v>0</v>
      </c>
      <c r="Z42" s="93">
        <f>SUM('31:6'!Z42)</f>
        <v>0</v>
      </c>
      <c r="AA42" s="93">
        <f>SUM('31:6'!AA42)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SUM('31:6'!G43)</f>
        <v>0</v>
      </c>
      <c r="H43" s="339">
        <f t="shared" si="10"/>
        <v>0</v>
      </c>
      <c r="I43" s="93">
        <f>SUM('31:6'!I43)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SUM('31:6'!N43)</f>
        <v>0</v>
      </c>
      <c r="O43" s="93">
        <f>SUM('31:6'!O43)</f>
        <v>0</v>
      </c>
      <c r="P43" s="93">
        <f>SUM('31:6'!P43)</f>
        <v>0</v>
      </c>
      <c r="Q43" s="93">
        <f>SUM('31:6'!Q43)</f>
        <v>0</v>
      </c>
      <c r="R43" s="93">
        <f>SUM('31:6'!R43)</f>
        <v>0</v>
      </c>
      <c r="S43" s="93">
        <f>SUM('31:6'!S43)</f>
        <v>0</v>
      </c>
      <c r="T43" s="93">
        <f>SUM('31:6'!T43)</f>
        <v>0</v>
      </c>
      <c r="U43" s="93">
        <f>SUM('31:6'!U43)</f>
        <v>0</v>
      </c>
      <c r="V43" s="206">
        <f t="shared" si="18"/>
        <v>0</v>
      </c>
      <c r="W43" s="33" t="str">
        <f t="shared" si="19"/>
        <v/>
      </c>
      <c r="X43" s="93">
        <f>SUM('31:6'!X43)</f>
        <v>0</v>
      </c>
      <c r="Y43" s="93">
        <f>SUM('31:6'!Y43)</f>
        <v>0</v>
      </c>
      <c r="Z43" s="93">
        <f>SUM('31:6'!Z43)</f>
        <v>0</v>
      </c>
      <c r="AA43" s="93">
        <f>SUM('31:6'!AA43)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SUM('31:6'!G44)</f>
        <v>804</v>
      </c>
      <c r="H44" s="339">
        <f t="shared" si="10"/>
        <v>4084.32</v>
      </c>
      <c r="I44" s="93">
        <f>SUM('31:6'!I44)</f>
        <v>33</v>
      </c>
      <c r="J44" s="31">
        <f t="array" ref="J44">IF(ISERROR(G44/I44),"",G44/I44)</f>
        <v>24.363636363636363</v>
      </c>
      <c r="K44" s="35">
        <f t="array" ref="K44">IF(ISERROR(G44/L44),"",G44/L44)</f>
        <v>38.285714285714285</v>
      </c>
      <c r="L44" s="87">
        <v>21</v>
      </c>
      <c r="M44" s="36">
        <f t="shared" si="17"/>
        <v>-5.2857142857142847</v>
      </c>
      <c r="N44" s="93">
        <f>SUM('31:6'!N44)</f>
        <v>0</v>
      </c>
      <c r="O44" s="93">
        <f>SUM('31:6'!O44)</f>
        <v>0</v>
      </c>
      <c r="P44" s="93">
        <f>SUM('31:6'!P44)</f>
        <v>0</v>
      </c>
      <c r="Q44" s="93">
        <f>SUM('31:6'!Q44)</f>
        <v>0</v>
      </c>
      <c r="R44" s="93">
        <f>SUM('31:6'!R44)</f>
        <v>0</v>
      </c>
      <c r="S44" s="93">
        <f>SUM('31:6'!S44)</f>
        <v>0</v>
      </c>
      <c r="T44" s="93">
        <f>SUM('31:6'!T44)</f>
        <v>0</v>
      </c>
      <c r="U44" s="93">
        <f>SUM('31:6'!U44)</f>
        <v>0</v>
      </c>
      <c r="V44" s="206">
        <f t="shared" si="18"/>
        <v>0</v>
      </c>
      <c r="W44" s="33">
        <f t="shared" si="19"/>
        <v>0</v>
      </c>
      <c r="X44" s="93">
        <f>SUM('31:6'!X44)</f>
        <v>0</v>
      </c>
      <c r="Y44" s="93">
        <f>SUM('31:6'!Y44)</f>
        <v>0</v>
      </c>
      <c r="Z44" s="93">
        <f>SUM('31:6'!Z44)</f>
        <v>0</v>
      </c>
      <c r="AA44" s="93">
        <f>SUM('31:6'!AA44)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SUM('31:6'!G45)</f>
        <v>423</v>
      </c>
      <c r="H45" s="339">
        <f t="shared" si="10"/>
        <v>2127.69</v>
      </c>
      <c r="I45" s="93">
        <f>SUM('31:6'!I45)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SUM('31:6'!N45)</f>
        <v>0</v>
      </c>
      <c r="O45" s="93">
        <f>SUM('31:6'!O45)</f>
        <v>0</v>
      </c>
      <c r="P45" s="93">
        <f>SUM('31:6'!P45)</f>
        <v>0</v>
      </c>
      <c r="Q45" s="93">
        <f>SUM('31:6'!Q45)</f>
        <v>0</v>
      </c>
      <c r="R45" s="93">
        <f>SUM('31:6'!R45)</f>
        <v>0</v>
      </c>
      <c r="S45" s="93">
        <f>SUM('31:6'!S45)</f>
        <v>0</v>
      </c>
      <c r="T45" s="93">
        <f>SUM('31:6'!T45)</f>
        <v>0</v>
      </c>
      <c r="U45" s="93">
        <f>SUM('31:6'!U45)</f>
        <v>0</v>
      </c>
      <c r="V45" s="206">
        <f t="shared" si="18"/>
        <v>0</v>
      </c>
      <c r="W45" s="33">
        <f t="shared" si="19"/>
        <v>0</v>
      </c>
      <c r="X45" s="93">
        <f>SUM('31:6'!X45)</f>
        <v>0</v>
      </c>
      <c r="Y45" s="93">
        <f>SUM('31:6'!Y45)</f>
        <v>0</v>
      </c>
      <c r="Z45" s="93">
        <f>SUM('31:6'!Z45)</f>
        <v>0</v>
      </c>
      <c r="AA45" s="93">
        <f>SUM('31:6'!AA45)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SUM('31:6'!G46)</f>
        <v>1649</v>
      </c>
      <c r="H46" s="339">
        <f t="shared" si="10"/>
        <v>8294.4700000000012</v>
      </c>
      <c r="I46" s="93">
        <f>SUM('31:6'!I46)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SUM('31:6'!N46)</f>
        <v>0</v>
      </c>
      <c r="O46" s="93">
        <f>SUM('31:6'!O46)</f>
        <v>0</v>
      </c>
      <c r="P46" s="93">
        <f>SUM('31:6'!P46)</f>
        <v>0</v>
      </c>
      <c r="Q46" s="93">
        <f>SUM('31:6'!Q46)</f>
        <v>0</v>
      </c>
      <c r="R46" s="93">
        <f>SUM('31:6'!R46)</f>
        <v>0</v>
      </c>
      <c r="S46" s="93">
        <f>SUM('31:6'!S46)</f>
        <v>0</v>
      </c>
      <c r="T46" s="93">
        <f>SUM('31:6'!T46)</f>
        <v>0</v>
      </c>
      <c r="U46" s="93">
        <f>SUM('31:6'!U46)</f>
        <v>0</v>
      </c>
      <c r="V46" s="206">
        <f t="shared" si="18"/>
        <v>0</v>
      </c>
      <c r="W46" s="33">
        <f t="shared" si="19"/>
        <v>0</v>
      </c>
      <c r="X46" s="93">
        <f>SUM('31:6'!X46)</f>
        <v>0</v>
      </c>
      <c r="Y46" s="93">
        <f>SUM('31:6'!Y46)</f>
        <v>0</v>
      </c>
      <c r="Z46" s="93">
        <f>SUM('31:6'!Z46)</f>
        <v>0</v>
      </c>
      <c r="AA46" s="93">
        <f>SUM('31:6'!AA46)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SUM('31:6'!G47)</f>
        <v>783</v>
      </c>
      <c r="H47" s="339">
        <f t="shared" si="10"/>
        <v>3938.4900000000002</v>
      </c>
      <c r="I47" s="93">
        <f>SUM('31:6'!I47)</f>
        <v>17</v>
      </c>
      <c r="J47" s="31">
        <f t="array" ref="J47">IF(ISERROR(G47/I47),"",G47/I47)</f>
        <v>46.058823529411768</v>
      </c>
      <c r="K47" s="35">
        <f t="array" ref="K47">IF(ISERROR(G47/L47),"",G47/L47)</f>
        <v>13.982142857142858</v>
      </c>
      <c r="L47" s="87">
        <v>56</v>
      </c>
      <c r="M47" s="36">
        <f t="shared" si="17"/>
        <v>3.0178571428571423</v>
      </c>
      <c r="N47" s="93">
        <f>SUM('31:6'!N47)</f>
        <v>0</v>
      </c>
      <c r="O47" s="93">
        <f>SUM('31:6'!O47)</f>
        <v>0</v>
      </c>
      <c r="P47" s="93">
        <f>SUM('31:6'!P47)</f>
        <v>0</v>
      </c>
      <c r="Q47" s="93">
        <f>SUM('31:6'!Q47)</f>
        <v>0</v>
      </c>
      <c r="R47" s="93">
        <f>SUM('31:6'!R47)</f>
        <v>0</v>
      </c>
      <c r="S47" s="93">
        <f>SUM('31:6'!S47)</f>
        <v>0</v>
      </c>
      <c r="T47" s="93">
        <f>SUM('31:6'!T47)</f>
        <v>0</v>
      </c>
      <c r="U47" s="93">
        <f>SUM('31:6'!U47)</f>
        <v>0</v>
      </c>
      <c r="V47" s="206">
        <f t="shared" si="18"/>
        <v>0</v>
      </c>
      <c r="W47" s="33">
        <f t="shared" si="19"/>
        <v>0</v>
      </c>
      <c r="X47" s="93">
        <f>SUM('31:6'!X47)</f>
        <v>0</v>
      </c>
      <c r="Y47" s="93">
        <f>SUM('31:6'!Y47)</f>
        <v>0</v>
      </c>
      <c r="Z47" s="93">
        <f>SUM('31:6'!Z47)</f>
        <v>0</v>
      </c>
      <c r="AA47" s="93">
        <f>SUM('31:6'!AA47)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SUM('31:6'!G48)</f>
        <v>897</v>
      </c>
      <c r="H48" s="339">
        <f t="shared" si="10"/>
        <v>4511.91</v>
      </c>
      <c r="I48" s="93">
        <f>SUM('31:6'!I48)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SUM('31:6'!N48)</f>
        <v>0</v>
      </c>
      <c r="O48" s="93">
        <f>SUM('31:6'!O48)</f>
        <v>0</v>
      </c>
      <c r="P48" s="93">
        <f>SUM('31:6'!P48)</f>
        <v>0</v>
      </c>
      <c r="Q48" s="93">
        <f>SUM('31:6'!Q48)</f>
        <v>0</v>
      </c>
      <c r="R48" s="93">
        <f>SUM('31:6'!R48)</f>
        <v>0</v>
      </c>
      <c r="S48" s="93">
        <f>SUM('31:6'!S48)</f>
        <v>0</v>
      </c>
      <c r="T48" s="93">
        <f>SUM('31:6'!T48)</f>
        <v>0</v>
      </c>
      <c r="U48" s="93">
        <f>SUM('31:6'!U48)</f>
        <v>0</v>
      </c>
      <c r="V48" s="206">
        <f t="shared" si="18"/>
        <v>0</v>
      </c>
      <c r="W48" s="33">
        <f t="shared" si="19"/>
        <v>0</v>
      </c>
      <c r="X48" s="93">
        <f>SUM('31:6'!X48)</f>
        <v>0</v>
      </c>
      <c r="Y48" s="93">
        <f>SUM('31:6'!Y48)</f>
        <v>0</v>
      </c>
      <c r="Z48" s="93">
        <f>SUM('31:6'!Z48)</f>
        <v>0</v>
      </c>
      <c r="AA48" s="93">
        <f>SUM('31:6'!AA48)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SUM('31:6'!G49)</f>
        <v>0</v>
      </c>
      <c r="H49" s="339">
        <f t="shared" si="10"/>
        <v>0</v>
      </c>
      <c r="I49" s="93">
        <f>SUM('31:6'!I49)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SUM('31:6'!N49)</f>
        <v>0</v>
      </c>
      <c r="O49" s="93">
        <f>SUM('31:6'!O49)</f>
        <v>0</v>
      </c>
      <c r="P49" s="93">
        <f>SUM('31:6'!P49)</f>
        <v>0</v>
      </c>
      <c r="Q49" s="93">
        <f>SUM('31:6'!Q49)</f>
        <v>0</v>
      </c>
      <c r="R49" s="93">
        <f>SUM('31:6'!R49)</f>
        <v>0</v>
      </c>
      <c r="S49" s="93">
        <f>SUM('31:6'!S49)</f>
        <v>0</v>
      </c>
      <c r="T49" s="93">
        <f>SUM('31:6'!T49)</f>
        <v>0</v>
      </c>
      <c r="U49" s="93">
        <f>SUM('31:6'!U49)</f>
        <v>0</v>
      </c>
      <c r="V49" s="206"/>
      <c r="W49" s="33"/>
      <c r="X49" s="93">
        <f>SUM('31:6'!X49)</f>
        <v>0</v>
      </c>
      <c r="Y49" s="93">
        <f>SUM('31:6'!Y49)</f>
        <v>0</v>
      </c>
      <c r="Z49" s="93">
        <f>SUM('31:6'!Z49)</f>
        <v>0</v>
      </c>
      <c r="AA49" s="93">
        <f>SUM('31:6'!AA49)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SUM('31:6'!G50)</f>
        <v>131</v>
      </c>
      <c r="H50" s="339">
        <f t="shared" si="10"/>
        <v>658.93000000000006</v>
      </c>
      <c r="I50" s="93">
        <f>SUM('31:6'!I50)</f>
        <v>2</v>
      </c>
      <c r="J50" s="31"/>
      <c r="K50" s="35">
        <f t="array" ref="K50">IF(ISERROR(G50/L50),"",G50/L50)</f>
        <v>2.425925925925926</v>
      </c>
      <c r="L50" s="87">
        <v>54</v>
      </c>
      <c r="M50" s="36">
        <f t="shared" si="17"/>
        <v>-0.42592592592592604</v>
      </c>
      <c r="N50" s="93">
        <f>SUM('31:6'!N50)</f>
        <v>0</v>
      </c>
      <c r="O50" s="93">
        <f>SUM('31:6'!O50)</f>
        <v>0</v>
      </c>
      <c r="P50" s="93">
        <f>SUM('31:6'!P50)</f>
        <v>0</v>
      </c>
      <c r="Q50" s="93">
        <f>SUM('31:6'!Q50)</f>
        <v>0</v>
      </c>
      <c r="R50" s="93">
        <f>SUM('31:6'!R50)</f>
        <v>0</v>
      </c>
      <c r="S50" s="93">
        <f>SUM('31:6'!S50)</f>
        <v>0</v>
      </c>
      <c r="T50" s="93">
        <f>SUM('31:6'!T50)</f>
        <v>0</v>
      </c>
      <c r="U50" s="93">
        <f>SUM('31:6'!U50)</f>
        <v>0</v>
      </c>
      <c r="V50" s="206"/>
      <c r="W50" s="33"/>
      <c r="X50" s="93">
        <f>SUM('31:6'!X50)</f>
        <v>0</v>
      </c>
      <c r="Y50" s="93">
        <f>SUM('31:6'!Y50)</f>
        <v>0</v>
      </c>
      <c r="Z50" s="93">
        <f>SUM('31:6'!Z50)</f>
        <v>0</v>
      </c>
      <c r="AA50" s="93">
        <f>SUM('31:6'!AA50)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SUM('31:6'!G51)</f>
        <v>617</v>
      </c>
      <c r="H51" s="339">
        <f t="shared" si="10"/>
        <v>3103.51</v>
      </c>
      <c r="I51" s="93">
        <f>SUM('31:6'!I51)</f>
        <v>11</v>
      </c>
      <c r="J51" s="31"/>
      <c r="K51" s="35">
        <f t="array" ref="K51">IF(ISERROR(G51/L51),"",G51/L51)</f>
        <v>11.425925925925926</v>
      </c>
      <c r="L51" s="87">
        <v>54</v>
      </c>
      <c r="M51" s="36">
        <f t="shared" si="17"/>
        <v>-0.4259259259259256</v>
      </c>
      <c r="N51" s="93">
        <f>SUM('31:6'!N51)</f>
        <v>0</v>
      </c>
      <c r="O51" s="93">
        <f>SUM('31:6'!O51)</f>
        <v>0</v>
      </c>
      <c r="P51" s="93">
        <f>SUM('31:6'!P51)</f>
        <v>0</v>
      </c>
      <c r="Q51" s="93">
        <f>SUM('31:6'!Q51)</f>
        <v>0</v>
      </c>
      <c r="R51" s="93">
        <f>SUM('31:6'!R51)</f>
        <v>0</v>
      </c>
      <c r="S51" s="93">
        <f>SUM('31:6'!S51)</f>
        <v>0</v>
      </c>
      <c r="T51" s="93">
        <f>SUM('31:6'!T51)</f>
        <v>0</v>
      </c>
      <c r="U51" s="93">
        <f>SUM('31:6'!U51)</f>
        <v>0</v>
      </c>
      <c r="V51" s="206"/>
      <c r="W51" s="33"/>
      <c r="X51" s="93">
        <f>SUM('31:6'!X51)</f>
        <v>0</v>
      </c>
      <c r="Y51" s="93">
        <f>SUM('31:6'!Y51)</f>
        <v>0</v>
      </c>
      <c r="Z51" s="93">
        <f>SUM('31:6'!Z51)</f>
        <v>0</v>
      </c>
      <c r="AA51" s="93">
        <f>SUM('31:6'!AA51)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SUM('31:6'!G52)</f>
        <v>557</v>
      </c>
      <c r="H52" s="339">
        <f t="shared" si="10"/>
        <v>2801.71</v>
      </c>
      <c r="I52" s="93">
        <f>SUM('31:6'!I52)</f>
        <v>9</v>
      </c>
      <c r="J52" s="31"/>
      <c r="K52" s="35">
        <f t="array" ref="K52">IF(ISERROR(G52/L52),"",G52/L52)</f>
        <v>10.314814814814815</v>
      </c>
      <c r="L52" s="87">
        <v>54</v>
      </c>
      <c r="M52" s="36">
        <f t="shared" si="17"/>
        <v>-1.3148148148148149</v>
      </c>
      <c r="N52" s="93">
        <f>SUM('31:6'!N52)</f>
        <v>0</v>
      </c>
      <c r="O52" s="93">
        <f>SUM('31:6'!O52)</f>
        <v>0</v>
      </c>
      <c r="P52" s="93">
        <f>SUM('31:6'!P52)</f>
        <v>0</v>
      </c>
      <c r="Q52" s="93">
        <f>SUM('31:6'!Q52)</f>
        <v>0</v>
      </c>
      <c r="R52" s="93">
        <f>SUM('31:6'!R52)</f>
        <v>0</v>
      </c>
      <c r="S52" s="93">
        <f>SUM('31:6'!S52)</f>
        <v>0</v>
      </c>
      <c r="T52" s="93">
        <f>SUM('31:6'!T52)</f>
        <v>0</v>
      </c>
      <c r="U52" s="93">
        <f>SUM('31:6'!U52)</f>
        <v>0</v>
      </c>
      <c r="V52" s="206"/>
      <c r="W52" s="33"/>
      <c r="X52" s="93">
        <f>SUM('31:6'!X52)</f>
        <v>0</v>
      </c>
      <c r="Y52" s="93">
        <f>SUM('31:6'!Y52)</f>
        <v>0</v>
      </c>
      <c r="Z52" s="93">
        <f>SUM('31:6'!Z52)</f>
        <v>0</v>
      </c>
      <c r="AA52" s="93">
        <f>SUM('31:6'!AA52)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SUM('31:6'!G53)</f>
        <v>0</v>
      </c>
      <c r="H53" s="339">
        <f t="shared" si="10"/>
        <v>0</v>
      </c>
      <c r="I53" s="93">
        <f>SUM('31:6'!I53)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SUM('31:6'!N53)</f>
        <v>0</v>
      </c>
      <c r="O53" s="93">
        <f>SUM('31:6'!O53)</f>
        <v>0</v>
      </c>
      <c r="P53" s="93">
        <f>SUM('31:6'!P53)</f>
        <v>0</v>
      </c>
      <c r="Q53" s="93">
        <f>SUM('31:6'!Q53)</f>
        <v>0</v>
      </c>
      <c r="R53" s="93">
        <f>SUM('31:6'!R53)</f>
        <v>0</v>
      </c>
      <c r="S53" s="93">
        <f>SUM('31:6'!S53)</f>
        <v>0</v>
      </c>
      <c r="T53" s="93">
        <f>SUM('31:6'!T53)</f>
        <v>0</v>
      </c>
      <c r="U53" s="93">
        <f>SUM('31:6'!U53)</f>
        <v>0</v>
      </c>
      <c r="V53" s="206"/>
      <c r="W53" s="33"/>
      <c r="X53" s="93">
        <f>SUM('31:6'!X53)</f>
        <v>0</v>
      </c>
      <c r="Y53" s="93">
        <f>SUM('31:6'!Y53)</f>
        <v>0</v>
      </c>
      <c r="Z53" s="93">
        <f>SUM('31:6'!Z53)</f>
        <v>0</v>
      </c>
      <c r="AA53" s="93">
        <f>SUM('31:6'!AA53)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SUM('31:6'!G54)</f>
        <v>0</v>
      </c>
      <c r="H54" s="339">
        <f t="shared" si="10"/>
        <v>0</v>
      </c>
      <c r="I54" s="93">
        <f>SUM('31:6'!I54)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SUM('31:6'!N54)</f>
        <v>0</v>
      </c>
      <c r="O54" s="93">
        <f>SUM('31:6'!O54)</f>
        <v>0</v>
      </c>
      <c r="P54" s="93">
        <f>SUM('31:6'!P54)</f>
        <v>0</v>
      </c>
      <c r="Q54" s="93">
        <f>SUM('31:6'!Q54)</f>
        <v>0</v>
      </c>
      <c r="R54" s="93">
        <f>SUM('31:6'!R54)</f>
        <v>0</v>
      </c>
      <c r="S54" s="93">
        <f>SUM('31:6'!S54)</f>
        <v>0</v>
      </c>
      <c r="T54" s="93">
        <f>SUM('31:6'!T54)</f>
        <v>0</v>
      </c>
      <c r="U54" s="93">
        <f>SUM('31:6'!U54)</f>
        <v>0</v>
      </c>
      <c r="V54" s="206"/>
      <c r="W54" s="33"/>
      <c r="X54" s="93">
        <f>SUM('31:6'!X54)</f>
        <v>0</v>
      </c>
      <c r="Y54" s="93">
        <f>SUM('31:6'!Y54)</f>
        <v>0</v>
      </c>
      <c r="Z54" s="93">
        <f>SUM('31:6'!Z54)</f>
        <v>0</v>
      </c>
      <c r="AA54" s="93">
        <f>SUM('31:6'!AA54)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SUM('31:6'!G55)</f>
        <v>0</v>
      </c>
      <c r="H55" s="339">
        <f t="shared" si="10"/>
        <v>0</v>
      </c>
      <c r="I55" s="93">
        <f>SUM('31:6'!I55)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SUM('31:6'!N55)</f>
        <v>0</v>
      </c>
      <c r="O55" s="93">
        <f>SUM('31:6'!O55)</f>
        <v>0</v>
      </c>
      <c r="P55" s="93">
        <f>SUM('31:6'!P55)</f>
        <v>0</v>
      </c>
      <c r="Q55" s="93">
        <f>SUM('31:6'!Q55)</f>
        <v>0</v>
      </c>
      <c r="R55" s="93">
        <f>SUM('31:6'!R55)</f>
        <v>0</v>
      </c>
      <c r="S55" s="93">
        <f>SUM('31:6'!S55)</f>
        <v>0</v>
      </c>
      <c r="T55" s="93">
        <f>SUM('31:6'!T55)</f>
        <v>0</v>
      </c>
      <c r="U55" s="93">
        <f>SUM('31:6'!U55)</f>
        <v>0</v>
      </c>
      <c r="V55" s="206"/>
      <c r="W55" s="33"/>
      <c r="X55" s="93">
        <f>SUM('31:6'!X55)</f>
        <v>0</v>
      </c>
      <c r="Y55" s="93">
        <f>SUM('31:6'!Y55)</f>
        <v>0</v>
      </c>
      <c r="Z55" s="93">
        <f>SUM('31:6'!Z55)</f>
        <v>0</v>
      </c>
      <c r="AA55" s="93">
        <f>SUM('31:6'!AA55)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SUM('31:6'!G56)</f>
        <v>0</v>
      </c>
      <c r="H56" s="339">
        <f t="shared" si="10"/>
        <v>0</v>
      </c>
      <c r="I56" s="93">
        <f>SUM('31:6'!I56)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SUM('31:6'!N56)</f>
        <v>0</v>
      </c>
      <c r="O56" s="93">
        <f>SUM('31:6'!O56)</f>
        <v>0</v>
      </c>
      <c r="P56" s="93">
        <f>SUM('31:6'!P56)</f>
        <v>0</v>
      </c>
      <c r="Q56" s="93">
        <f>SUM('31:6'!Q56)</f>
        <v>0</v>
      </c>
      <c r="R56" s="93">
        <f>SUM('31:6'!R56)</f>
        <v>0</v>
      </c>
      <c r="S56" s="93">
        <f>SUM('31:6'!S56)</f>
        <v>0</v>
      </c>
      <c r="T56" s="93">
        <f>SUM('31:6'!T56)</f>
        <v>0</v>
      </c>
      <c r="U56" s="93">
        <f>SUM('31:6'!U56)</f>
        <v>0</v>
      </c>
      <c r="V56" s="206"/>
      <c r="W56" s="33"/>
      <c r="X56" s="93">
        <f>SUM('31:6'!X56)</f>
        <v>0</v>
      </c>
      <c r="Y56" s="93">
        <f>SUM('31:6'!Y56)</f>
        <v>0</v>
      </c>
      <c r="Z56" s="93">
        <f>SUM('31:6'!Z56)</f>
        <v>0</v>
      </c>
      <c r="AA56" s="93">
        <f>SUM('31:6'!AA56)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SUM('31:6'!G57)</f>
        <v>0</v>
      </c>
      <c r="H57" s="339">
        <f t="shared" si="10"/>
        <v>0</v>
      </c>
      <c r="I57" s="93">
        <f>SUM('31:6'!I57)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SUM('31:6'!N57)</f>
        <v>0</v>
      </c>
      <c r="O57" s="93">
        <f>SUM('31:6'!O57)</f>
        <v>0</v>
      </c>
      <c r="P57" s="93">
        <f>SUM('31:6'!P57)</f>
        <v>0</v>
      </c>
      <c r="Q57" s="93">
        <f>SUM('31:6'!Q57)</f>
        <v>0</v>
      </c>
      <c r="R57" s="93">
        <f>SUM('31:6'!R57)</f>
        <v>0</v>
      </c>
      <c r="S57" s="93">
        <f>SUM('31:6'!S57)</f>
        <v>0</v>
      </c>
      <c r="T57" s="93">
        <f>SUM('31:6'!T57)</f>
        <v>0</v>
      </c>
      <c r="U57" s="93">
        <f>SUM('31:6'!U57)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SUM('31:6'!X57)</f>
        <v>0</v>
      </c>
      <c r="Y57" s="93">
        <f>SUM('31:6'!Y57)</f>
        <v>0</v>
      </c>
      <c r="Z57" s="93">
        <f>SUM('31:6'!Z57)</f>
        <v>0</v>
      </c>
      <c r="AA57" s="93">
        <f>SUM('31:6'!AA57)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SUM('31:6'!G58)</f>
        <v>0</v>
      </c>
      <c r="H58" s="339">
        <f t="shared" si="10"/>
        <v>0</v>
      </c>
      <c r="I58" s="93">
        <f>SUM('31:6'!I58)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SUM('31:6'!N58)</f>
        <v>0</v>
      </c>
      <c r="O58" s="93">
        <f>SUM('31:6'!O58)</f>
        <v>0</v>
      </c>
      <c r="P58" s="93">
        <f>SUM('31:6'!P58)</f>
        <v>0</v>
      </c>
      <c r="Q58" s="93">
        <f>SUM('31:6'!Q58)</f>
        <v>0</v>
      </c>
      <c r="R58" s="93">
        <f>SUM('31:6'!R58)</f>
        <v>0</v>
      </c>
      <c r="S58" s="93">
        <f>SUM('31:6'!S58)</f>
        <v>0</v>
      </c>
      <c r="T58" s="93">
        <f>SUM('31:6'!T58)</f>
        <v>0</v>
      </c>
      <c r="U58" s="93">
        <f>SUM('31:6'!U58)</f>
        <v>0</v>
      </c>
      <c r="V58" s="206">
        <f t="shared" si="20"/>
        <v>0</v>
      </c>
      <c r="W58" s="33" t="str">
        <f t="shared" si="21"/>
        <v/>
      </c>
      <c r="X58" s="93">
        <f>SUM('31:6'!X58)</f>
        <v>0</v>
      </c>
      <c r="Y58" s="93">
        <f>SUM('31:6'!Y58)</f>
        <v>0</v>
      </c>
      <c r="Z58" s="93">
        <f>SUM('31:6'!Z58)</f>
        <v>0</v>
      </c>
      <c r="AA58" s="93">
        <f>SUM('31:6'!AA58)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SUM('31:6'!G59)</f>
        <v>447</v>
      </c>
      <c r="H59" s="339">
        <f t="shared" si="10"/>
        <v>2248.4100000000003</v>
      </c>
      <c r="I59" s="93">
        <f>SUM('31:6'!I59)</f>
        <v>36</v>
      </c>
      <c r="J59" s="31">
        <f t="array" ref="J59">IF(ISERROR(G59/I59),"",G59/I59)</f>
        <v>12.416666666666666</v>
      </c>
      <c r="K59" s="35">
        <f t="array" ref="K59">IF(ISERROR(G59/L59),"",G59/L59)</f>
        <v>11.175000000000001</v>
      </c>
      <c r="L59" s="87">
        <v>40</v>
      </c>
      <c r="M59" s="36">
        <f t="shared" si="17"/>
        <v>24.824999999999999</v>
      </c>
      <c r="N59" s="93">
        <f>SUM('31:6'!N59)</f>
        <v>0</v>
      </c>
      <c r="O59" s="93">
        <f>SUM('31:6'!O59)</f>
        <v>0</v>
      </c>
      <c r="P59" s="93">
        <f>SUM('31:6'!P59)</f>
        <v>0</v>
      </c>
      <c r="Q59" s="93">
        <f>SUM('31:6'!Q59)</f>
        <v>0</v>
      </c>
      <c r="R59" s="93">
        <f>SUM('31:6'!R59)</f>
        <v>0</v>
      </c>
      <c r="S59" s="93">
        <f>SUM('31:6'!S59)</f>
        <v>0</v>
      </c>
      <c r="T59" s="93">
        <f>SUM('31:6'!T59)</f>
        <v>0</v>
      </c>
      <c r="U59" s="93">
        <f>SUM('31:6'!U59)</f>
        <v>0</v>
      </c>
      <c r="V59" s="206">
        <f t="shared" si="20"/>
        <v>0</v>
      </c>
      <c r="W59" s="33">
        <f t="shared" si="21"/>
        <v>0</v>
      </c>
      <c r="X59" s="93">
        <f>SUM('31:6'!X59)</f>
        <v>0</v>
      </c>
      <c r="Y59" s="93">
        <f>SUM('31:6'!Y59)</f>
        <v>0</v>
      </c>
      <c r="Z59" s="93">
        <f>SUM('31:6'!Z59)</f>
        <v>0</v>
      </c>
      <c r="AA59" s="93">
        <f>SUM('31:6'!AA59)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SUM('31:6'!G60)</f>
        <v>0</v>
      </c>
      <c r="H60" s="339">
        <f t="shared" si="10"/>
        <v>0</v>
      </c>
      <c r="I60" s="93">
        <f>SUM('31:6'!I60)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SUM('31:6'!N60)</f>
        <v>0</v>
      </c>
      <c r="O60" s="93">
        <f>SUM('31:6'!O60)</f>
        <v>0</v>
      </c>
      <c r="P60" s="93">
        <f>SUM('31:6'!P60)</f>
        <v>0</v>
      </c>
      <c r="Q60" s="93">
        <f>SUM('31:6'!Q60)</f>
        <v>0</v>
      </c>
      <c r="R60" s="93">
        <f>SUM('31:6'!R60)</f>
        <v>0</v>
      </c>
      <c r="S60" s="93">
        <f>SUM('31:6'!S60)</f>
        <v>0</v>
      </c>
      <c r="T60" s="93">
        <f>SUM('31:6'!T60)</f>
        <v>0</v>
      </c>
      <c r="U60" s="93">
        <f>SUM('31:6'!U60)</f>
        <v>0</v>
      </c>
      <c r="V60" s="206">
        <f t="shared" si="20"/>
        <v>0</v>
      </c>
      <c r="W60" s="33" t="str">
        <f t="shared" si="21"/>
        <v/>
      </c>
      <c r="X60" s="93">
        <f>SUM('31:6'!X60)</f>
        <v>0</v>
      </c>
      <c r="Y60" s="93">
        <f>SUM('31:6'!Y60)</f>
        <v>0</v>
      </c>
      <c r="Z60" s="93">
        <f>SUM('31:6'!Z60)</f>
        <v>0</v>
      </c>
      <c r="AA60" s="93">
        <f>SUM('31:6'!AA60)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SUM('31:6'!G61)</f>
        <v>0</v>
      </c>
      <c r="H61" s="339">
        <f t="shared" si="10"/>
        <v>0</v>
      </c>
      <c r="I61" s="93">
        <f>SUM('31:6'!I61)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SUM('31:6'!N61)</f>
        <v>0</v>
      </c>
      <c r="O61" s="93">
        <f>SUM('31:6'!O61)</f>
        <v>0</v>
      </c>
      <c r="P61" s="93">
        <f>SUM('31:6'!P61)</f>
        <v>0</v>
      </c>
      <c r="Q61" s="93">
        <f>SUM('31:6'!Q61)</f>
        <v>0</v>
      </c>
      <c r="R61" s="93">
        <f>SUM('31:6'!R61)</f>
        <v>0</v>
      </c>
      <c r="S61" s="93">
        <f>SUM('31:6'!S61)</f>
        <v>0</v>
      </c>
      <c r="T61" s="93">
        <f>SUM('31:6'!T61)</f>
        <v>0</v>
      </c>
      <c r="U61" s="93">
        <f>SUM('31:6'!U61)</f>
        <v>0</v>
      </c>
      <c r="V61" s="206">
        <f t="shared" si="20"/>
        <v>0</v>
      </c>
      <c r="W61" s="33" t="str">
        <f t="shared" si="21"/>
        <v/>
      </c>
      <c r="X61" s="93">
        <f>SUM('31:6'!X61)</f>
        <v>0</v>
      </c>
      <c r="Y61" s="93">
        <f>SUM('31:6'!Y61)</f>
        <v>0</v>
      </c>
      <c r="Z61" s="93">
        <f>SUM('31:6'!Z61)</f>
        <v>0</v>
      </c>
      <c r="AA61" s="93">
        <f>SUM('31:6'!AA61)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SUM('31:6'!G62)</f>
        <v>0</v>
      </c>
      <c r="H62" s="339">
        <f t="shared" si="10"/>
        <v>0</v>
      </c>
      <c r="I62" s="93">
        <f>SUM('31:6'!I62)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SUM('31:6'!N62)</f>
        <v>0</v>
      </c>
      <c r="O62" s="93">
        <f>SUM('31:6'!O62)</f>
        <v>0</v>
      </c>
      <c r="P62" s="93">
        <f>SUM('31:6'!P62)</f>
        <v>0</v>
      </c>
      <c r="Q62" s="93">
        <f>SUM('31:6'!Q62)</f>
        <v>0</v>
      </c>
      <c r="R62" s="93">
        <f>SUM('31:6'!R62)</f>
        <v>0</v>
      </c>
      <c r="S62" s="93">
        <f>SUM('31:6'!S62)</f>
        <v>0</v>
      </c>
      <c r="T62" s="93">
        <f>SUM('31:6'!T62)</f>
        <v>0</v>
      </c>
      <c r="U62" s="93">
        <f>SUM('31:6'!U62)</f>
        <v>0</v>
      </c>
      <c r="V62" s="206">
        <f t="shared" si="20"/>
        <v>0</v>
      </c>
      <c r="W62" s="33" t="str">
        <f t="shared" si="21"/>
        <v/>
      </c>
      <c r="X62" s="93">
        <f>SUM('31:6'!X62)</f>
        <v>0</v>
      </c>
      <c r="Y62" s="93">
        <f>SUM('31:6'!Y62)</f>
        <v>0</v>
      </c>
      <c r="Z62" s="93">
        <f>SUM('31:6'!Z62)</f>
        <v>0</v>
      </c>
      <c r="AA62" s="93">
        <f>SUM('31:6'!AA62)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SUM('31:6'!G63)</f>
        <v>0</v>
      </c>
      <c r="H63" s="339">
        <f t="shared" si="10"/>
        <v>0</v>
      </c>
      <c r="I63" s="93">
        <f>SUM('31:6'!I63)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SUM('31:6'!N63)</f>
        <v>0</v>
      </c>
      <c r="O63" s="93">
        <f>SUM('31:6'!O63)</f>
        <v>0</v>
      </c>
      <c r="P63" s="93">
        <f>SUM('31:6'!P63)</f>
        <v>0</v>
      </c>
      <c r="Q63" s="93">
        <f>SUM('31:6'!Q63)</f>
        <v>0</v>
      </c>
      <c r="R63" s="93">
        <f>SUM('31:6'!R63)</f>
        <v>0</v>
      </c>
      <c r="S63" s="93">
        <f>SUM('31:6'!S63)</f>
        <v>0</v>
      </c>
      <c r="T63" s="93">
        <f>SUM('31:6'!T63)</f>
        <v>0</v>
      </c>
      <c r="U63" s="93">
        <f>SUM('31:6'!U63)</f>
        <v>0</v>
      </c>
      <c r="V63" s="206">
        <f t="shared" si="20"/>
        <v>0</v>
      </c>
      <c r="W63" s="33" t="str">
        <f t="shared" si="21"/>
        <v/>
      </c>
      <c r="X63" s="93">
        <f>SUM('31:6'!X63)</f>
        <v>0</v>
      </c>
      <c r="Y63" s="93">
        <f>SUM('31:6'!Y63)</f>
        <v>0</v>
      </c>
      <c r="Z63" s="93">
        <f>SUM('31:6'!Z63)</f>
        <v>0</v>
      </c>
      <c r="AA63" s="93">
        <f>SUM('31:6'!AA63)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SUM('31:6'!G64)</f>
        <v>0</v>
      </c>
      <c r="H64" s="339">
        <f t="shared" si="10"/>
        <v>0</v>
      </c>
      <c r="I64" s="93">
        <f>SUM('31:6'!I64)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SUM('31:6'!N64)</f>
        <v>0</v>
      </c>
      <c r="O64" s="93">
        <f>SUM('31:6'!O64)</f>
        <v>0</v>
      </c>
      <c r="P64" s="93">
        <f>SUM('31:6'!P64)</f>
        <v>0</v>
      </c>
      <c r="Q64" s="93">
        <f>SUM('31:6'!Q64)</f>
        <v>0</v>
      </c>
      <c r="R64" s="93">
        <f>SUM('31:6'!R64)</f>
        <v>0</v>
      </c>
      <c r="S64" s="93">
        <f>SUM('31:6'!S64)</f>
        <v>0</v>
      </c>
      <c r="T64" s="93">
        <f>SUM('31:6'!T64)</f>
        <v>0</v>
      </c>
      <c r="U64" s="93">
        <f>SUM('31:6'!U64)</f>
        <v>0</v>
      </c>
      <c r="V64" s="206">
        <f t="shared" si="20"/>
        <v>0</v>
      </c>
      <c r="W64" s="33" t="str">
        <f t="shared" si="21"/>
        <v/>
      </c>
      <c r="X64" s="93">
        <f>SUM('31:6'!X64)</f>
        <v>0</v>
      </c>
      <c r="Y64" s="93">
        <f>SUM('31:6'!Y64)</f>
        <v>0</v>
      </c>
      <c r="Z64" s="93">
        <f>SUM('31:6'!Z64)</f>
        <v>0</v>
      </c>
      <c r="AA64" s="93">
        <f>SUM('31:6'!AA64)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SUM('31:6'!G65)</f>
        <v>0</v>
      </c>
      <c r="H65" s="339">
        <f t="shared" si="10"/>
        <v>0</v>
      </c>
      <c r="I65" s="93">
        <f>SUM('31:6'!I65)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SUM('31:6'!N65)</f>
        <v>0</v>
      </c>
      <c r="O65" s="93">
        <f>SUM('31:6'!O65)</f>
        <v>0</v>
      </c>
      <c r="P65" s="93">
        <f>SUM('31:6'!P65)</f>
        <v>0</v>
      </c>
      <c r="Q65" s="93">
        <f>SUM('31:6'!Q65)</f>
        <v>0</v>
      </c>
      <c r="R65" s="93">
        <f>SUM('31:6'!R65)</f>
        <v>0</v>
      </c>
      <c r="S65" s="93">
        <f>SUM('31:6'!S65)</f>
        <v>0</v>
      </c>
      <c r="T65" s="93">
        <f>SUM('31:6'!T65)</f>
        <v>0</v>
      </c>
      <c r="U65" s="93">
        <f>SUM('31:6'!U65)</f>
        <v>0</v>
      </c>
      <c r="V65" s="206">
        <f t="shared" si="20"/>
        <v>0</v>
      </c>
      <c r="W65" s="33" t="str">
        <f t="shared" si="21"/>
        <v/>
      </c>
      <c r="X65" s="93">
        <f>SUM('31:6'!X65)</f>
        <v>0</v>
      </c>
      <c r="Y65" s="93">
        <f>SUM('31:6'!Y65)</f>
        <v>0</v>
      </c>
      <c r="Z65" s="93">
        <f>SUM('31:6'!Z65)</f>
        <v>0</v>
      </c>
      <c r="AA65" s="93">
        <f>SUM('31:6'!AA65)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SUM('31:6'!G66)</f>
        <v>0</v>
      </c>
      <c r="H66" s="339">
        <f t="shared" si="10"/>
        <v>0</v>
      </c>
      <c r="I66" s="93">
        <f>SUM('31:6'!I66)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SUM('31:6'!N66)</f>
        <v>0</v>
      </c>
      <c r="O66" s="93">
        <f>SUM('31:6'!O66)</f>
        <v>0</v>
      </c>
      <c r="P66" s="93">
        <f>SUM('31:6'!P66)</f>
        <v>0</v>
      </c>
      <c r="Q66" s="93">
        <f>SUM('31:6'!Q66)</f>
        <v>0</v>
      </c>
      <c r="R66" s="93">
        <f>SUM('31:6'!R66)</f>
        <v>0</v>
      </c>
      <c r="S66" s="93">
        <f>SUM('31:6'!S66)</f>
        <v>0</v>
      </c>
      <c r="T66" s="93">
        <f>SUM('31:6'!T66)</f>
        <v>0</v>
      </c>
      <c r="U66" s="93">
        <f>SUM('31:6'!U66)</f>
        <v>0</v>
      </c>
      <c r="V66" s="206">
        <f t="shared" si="20"/>
        <v>0</v>
      </c>
      <c r="W66" s="33" t="str">
        <f t="shared" si="21"/>
        <v/>
      </c>
      <c r="X66" s="93">
        <f>SUM('31:6'!X66)</f>
        <v>0</v>
      </c>
      <c r="Y66" s="93">
        <f>SUM('31:6'!Y66)</f>
        <v>0</v>
      </c>
      <c r="Z66" s="93">
        <f>SUM('31:6'!Z66)</f>
        <v>0</v>
      </c>
      <c r="AA66" s="93">
        <f>SUM('31:6'!AA66)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SUM('31:6'!G67)</f>
        <v>0</v>
      </c>
      <c r="H67" s="339">
        <f t="shared" si="10"/>
        <v>0</v>
      </c>
      <c r="I67" s="93">
        <f>SUM('31:6'!I67)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SUM('31:6'!G68)</f>
        <v>185</v>
      </c>
      <c r="H68" s="339">
        <f t="shared" si="10"/>
        <v>925</v>
      </c>
      <c r="I68" s="93">
        <f>SUM('31:6'!I68)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SUM('31:6'!N68)</f>
        <v>0</v>
      </c>
      <c r="O68" s="93">
        <f>SUM('31:6'!O68)</f>
        <v>0</v>
      </c>
      <c r="P68" s="93">
        <f>SUM('31:6'!P68)</f>
        <v>0</v>
      </c>
      <c r="Q68" s="93">
        <f>SUM('31:6'!Q68)</f>
        <v>0</v>
      </c>
      <c r="R68" s="93">
        <f>SUM('31:6'!R68)</f>
        <v>0</v>
      </c>
      <c r="S68" s="93">
        <f>SUM('31:6'!S68)</f>
        <v>0</v>
      </c>
      <c r="T68" s="93">
        <f>SUM('31:6'!T68)</f>
        <v>0</v>
      </c>
      <c r="U68" s="93">
        <f>SUM('31:6'!U68)</f>
        <v>0</v>
      </c>
      <c r="V68" s="206"/>
      <c r="W68" s="33"/>
      <c r="X68" s="93">
        <f>SUM('31:6'!X68)</f>
        <v>0</v>
      </c>
      <c r="Y68" s="93">
        <f>SUM('31:6'!Y68)</f>
        <v>0</v>
      </c>
      <c r="Z68" s="93">
        <f>SUM('31:6'!Z68)</f>
        <v>0</v>
      </c>
      <c r="AA68" s="93">
        <f>SUM('31:6'!AA68)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SUM('31:6'!G69)</f>
        <v>85</v>
      </c>
      <c r="H69" s="339">
        <f t="shared" si="10"/>
        <v>427.55</v>
      </c>
      <c r="I69" s="93">
        <f>SUM('31:6'!I69)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SUM('31:6'!N69)</f>
        <v>0</v>
      </c>
      <c r="O69" s="93">
        <f>SUM('31:6'!O69)</f>
        <v>0</v>
      </c>
      <c r="P69" s="93">
        <f>SUM('31:6'!P69)</f>
        <v>0</v>
      </c>
      <c r="Q69" s="93">
        <f>SUM('31:6'!Q69)</f>
        <v>0</v>
      </c>
      <c r="R69" s="93">
        <f>SUM('31:6'!R69)</f>
        <v>0</v>
      </c>
      <c r="S69" s="93">
        <f>SUM('31:6'!S69)</f>
        <v>0</v>
      </c>
      <c r="T69" s="93">
        <f>SUM('31:6'!T69)</f>
        <v>0</v>
      </c>
      <c r="U69" s="93">
        <f>SUM('31:6'!U69)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SUM('31:6'!X69)</f>
        <v>0</v>
      </c>
      <c r="Y69" s="93">
        <f>SUM('31:6'!Y69)</f>
        <v>0</v>
      </c>
      <c r="Z69" s="93">
        <f>SUM('31:6'!Z69)</f>
        <v>0</v>
      </c>
      <c r="AA69" s="93">
        <f>SUM('31:6'!AA69)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SUM('31:6'!G70)</f>
        <v>0</v>
      </c>
      <c r="H70" s="339">
        <f t="shared" si="10"/>
        <v>0</v>
      </c>
      <c r="I70" s="93">
        <f>SUM('31:6'!I70)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SUM('31:6'!N70)</f>
        <v>0</v>
      </c>
      <c r="O70" s="93">
        <f>SUM('31:6'!O70)</f>
        <v>0</v>
      </c>
      <c r="P70" s="93">
        <f>SUM('31:6'!P70)</f>
        <v>0</v>
      </c>
      <c r="Q70" s="93">
        <f>SUM('31:6'!Q70)</f>
        <v>0</v>
      </c>
      <c r="R70" s="93">
        <f>SUM('31:6'!R70)</f>
        <v>0</v>
      </c>
      <c r="S70" s="93">
        <f>SUM('31:6'!S70)</f>
        <v>0</v>
      </c>
      <c r="T70" s="93">
        <f>SUM('31:6'!T70)</f>
        <v>0</v>
      </c>
      <c r="U70" s="93">
        <f>SUM('31:6'!U70)</f>
        <v>0</v>
      </c>
      <c r="V70" s="206">
        <f t="shared" si="23"/>
        <v>0</v>
      </c>
      <c r="W70" s="33" t="str">
        <f t="shared" si="24"/>
        <v/>
      </c>
      <c r="X70" s="93">
        <f>SUM('31:6'!X70)</f>
        <v>0</v>
      </c>
      <c r="Y70" s="93">
        <f>SUM('31:6'!Y70)</f>
        <v>0</v>
      </c>
      <c r="Z70" s="93">
        <f>SUM('31:6'!Z70)</f>
        <v>0</v>
      </c>
      <c r="AA70" s="93">
        <f>SUM('31:6'!AA70)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SUM('31:6'!G71)</f>
        <v>0</v>
      </c>
      <c r="H71" s="339">
        <f t="shared" si="10"/>
        <v>0</v>
      </c>
      <c r="I71" s="93">
        <f>SUM('31:6'!I71)</f>
        <v>0</v>
      </c>
      <c r="J71" s="31"/>
      <c r="K71" s="35"/>
      <c r="L71" s="87"/>
      <c r="M71" s="36"/>
      <c r="N71" s="93">
        <f>SUM('31:6'!N71)</f>
        <v>0</v>
      </c>
      <c r="O71" s="93">
        <f>SUM('31:6'!O71)</f>
        <v>0</v>
      </c>
      <c r="P71" s="93">
        <f>SUM('31:6'!P71)</f>
        <v>0</v>
      </c>
      <c r="Q71" s="93">
        <f>SUM('31:6'!Q71)</f>
        <v>0</v>
      </c>
      <c r="R71" s="93">
        <f>SUM('31:6'!R71)</f>
        <v>0</v>
      </c>
      <c r="S71" s="93">
        <f>SUM('31:6'!S71)</f>
        <v>0</v>
      </c>
      <c r="T71" s="93">
        <f>SUM('31:6'!T71)</f>
        <v>0</v>
      </c>
      <c r="U71" s="93">
        <f>SUM('31:6'!U71)</f>
        <v>0</v>
      </c>
      <c r="V71" s="206"/>
      <c r="W71" s="33"/>
      <c r="X71" s="93">
        <f>SUM('31:6'!X71)</f>
        <v>0</v>
      </c>
      <c r="Y71" s="93">
        <f>SUM('31:6'!Y71)</f>
        <v>0</v>
      </c>
      <c r="Z71" s="93">
        <f>SUM('31:6'!Z71)</f>
        <v>0</v>
      </c>
      <c r="AA71" s="93">
        <f>SUM('31:6'!AA71)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SUM('31:6'!G72)</f>
        <v>0</v>
      </c>
      <c r="H72" s="339">
        <f t="shared" si="10"/>
        <v>0</v>
      </c>
      <c r="I72" s="93">
        <f>SUM('31:6'!I72)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SUM('31:6'!N72)</f>
        <v>0</v>
      </c>
      <c r="O72" s="93">
        <f>SUM('31:6'!O72)</f>
        <v>0</v>
      </c>
      <c r="P72" s="93">
        <f>SUM('31:6'!P72)</f>
        <v>0</v>
      </c>
      <c r="Q72" s="93">
        <f>SUM('31:6'!Q72)</f>
        <v>0</v>
      </c>
      <c r="R72" s="93">
        <f>SUM('31:6'!R72)</f>
        <v>0</v>
      </c>
      <c r="S72" s="93">
        <f>SUM('31:6'!S72)</f>
        <v>0</v>
      </c>
      <c r="T72" s="93">
        <f>SUM('31:6'!T72)</f>
        <v>0</v>
      </c>
      <c r="U72" s="93">
        <f>SUM('31:6'!U72)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SUM('31:6'!X72)</f>
        <v>0</v>
      </c>
      <c r="Y72" s="93">
        <f>SUM('31:6'!Y72)</f>
        <v>0</v>
      </c>
      <c r="Z72" s="93">
        <f>SUM('31:6'!Z72)</f>
        <v>0</v>
      </c>
      <c r="AA72" s="93">
        <f>SUM('31:6'!AA72)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SUM('31:6'!G73)</f>
        <v>0</v>
      </c>
      <c r="H73" s="339">
        <f t="shared" si="10"/>
        <v>0</v>
      </c>
      <c r="I73" s="93">
        <f>SUM('31:6'!I73)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SUM('31:6'!N73)</f>
        <v>0</v>
      </c>
      <c r="O73" s="93">
        <f>SUM('31:6'!O73)</f>
        <v>0</v>
      </c>
      <c r="P73" s="93">
        <f>SUM('31:6'!P73)</f>
        <v>0</v>
      </c>
      <c r="Q73" s="93">
        <f>SUM('31:6'!Q73)</f>
        <v>0</v>
      </c>
      <c r="R73" s="93">
        <f>SUM('31:6'!R73)</f>
        <v>0</v>
      </c>
      <c r="S73" s="93">
        <f>SUM('31:6'!S73)</f>
        <v>0</v>
      </c>
      <c r="T73" s="93">
        <f>SUM('31:6'!T73)</f>
        <v>0</v>
      </c>
      <c r="U73" s="93">
        <f>SUM('31:6'!U73)</f>
        <v>0</v>
      </c>
      <c r="V73" s="206">
        <f t="shared" si="26"/>
        <v>0</v>
      </c>
      <c r="W73" s="33" t="str">
        <f t="shared" si="27"/>
        <v/>
      </c>
      <c r="X73" s="93">
        <f>SUM('31:6'!X73)</f>
        <v>0</v>
      </c>
      <c r="Y73" s="93">
        <f>SUM('31:6'!Y73)</f>
        <v>0</v>
      </c>
      <c r="Z73" s="93">
        <f>SUM('31:6'!Z73)</f>
        <v>0</v>
      </c>
      <c r="AA73" s="93">
        <f>SUM('31:6'!AA73)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SUM('31:6'!G74)</f>
        <v>0</v>
      </c>
      <c r="H74" s="339">
        <f t="shared" si="10"/>
        <v>0</v>
      </c>
      <c r="I74" s="93">
        <f>SUM('31:6'!I74)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SUM('31:6'!N74)</f>
        <v>0</v>
      </c>
      <c r="O74" s="93">
        <f>SUM('31:6'!O74)</f>
        <v>0</v>
      </c>
      <c r="P74" s="93">
        <f>SUM('31:6'!P74)</f>
        <v>0</v>
      </c>
      <c r="Q74" s="93">
        <f>SUM('31:6'!Q74)</f>
        <v>0</v>
      </c>
      <c r="R74" s="93">
        <f>SUM('31:6'!R74)</f>
        <v>0</v>
      </c>
      <c r="S74" s="93">
        <f>SUM('31:6'!S74)</f>
        <v>0</v>
      </c>
      <c r="T74" s="93">
        <f>SUM('31:6'!T74)</f>
        <v>0</v>
      </c>
      <c r="U74" s="93">
        <f>SUM('31:6'!U74)</f>
        <v>0</v>
      </c>
      <c r="V74" s="206">
        <f t="shared" si="26"/>
        <v>0</v>
      </c>
      <c r="W74" s="33" t="str">
        <f t="shared" si="27"/>
        <v/>
      </c>
      <c r="X74" s="93">
        <f>SUM('31:6'!X74)</f>
        <v>0</v>
      </c>
      <c r="Y74" s="93">
        <f>SUM('31:6'!Y74)</f>
        <v>0</v>
      </c>
      <c r="Z74" s="93">
        <f>SUM('31:6'!Z74)</f>
        <v>0</v>
      </c>
      <c r="AA74" s="93">
        <f>SUM('31:6'!AA74)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SUM('31:6'!G75)</f>
        <v>0</v>
      </c>
      <c r="H75" s="339">
        <f t="shared" si="10"/>
        <v>0</v>
      </c>
      <c r="I75" s="93">
        <f>SUM('31:6'!I75)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SUM('31:6'!N75)</f>
        <v>0</v>
      </c>
      <c r="O75" s="93">
        <f>SUM('31:6'!O75)</f>
        <v>0</v>
      </c>
      <c r="P75" s="93">
        <f>SUM('31:6'!P75)</f>
        <v>0</v>
      </c>
      <c r="Q75" s="93">
        <f>SUM('31:6'!Q75)</f>
        <v>0</v>
      </c>
      <c r="R75" s="93">
        <f>SUM('31:6'!R75)</f>
        <v>0</v>
      </c>
      <c r="S75" s="93">
        <f>SUM('31:6'!S75)</f>
        <v>0</v>
      </c>
      <c r="T75" s="93">
        <f>SUM('31:6'!T75)</f>
        <v>0</v>
      </c>
      <c r="U75" s="93">
        <f>SUM('31:6'!U75)</f>
        <v>0</v>
      </c>
      <c r="V75" s="206">
        <f t="shared" si="26"/>
        <v>0</v>
      </c>
      <c r="W75" s="33" t="str">
        <f t="shared" si="27"/>
        <v/>
      </c>
      <c r="X75" s="93">
        <f>SUM('31:6'!X75)</f>
        <v>0</v>
      </c>
      <c r="Y75" s="93">
        <f>SUM('31:6'!Y75)</f>
        <v>0</v>
      </c>
      <c r="Z75" s="93">
        <f>SUM('31:6'!Z75)</f>
        <v>0</v>
      </c>
      <c r="AA75" s="93">
        <f>SUM('31:6'!AA75)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SUM('31:6'!G76)</f>
        <v>0</v>
      </c>
      <c r="H76" s="339">
        <f t="shared" si="10"/>
        <v>0</v>
      </c>
      <c r="I76" s="93">
        <f>SUM('31:6'!I76)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SUM('31:6'!N76)</f>
        <v>0</v>
      </c>
      <c r="O76" s="93">
        <f>SUM('31:6'!O76)</f>
        <v>0</v>
      </c>
      <c r="P76" s="93">
        <f>SUM('31:6'!P76)</f>
        <v>0</v>
      </c>
      <c r="Q76" s="93">
        <f>SUM('31:6'!Q76)</f>
        <v>0</v>
      </c>
      <c r="R76" s="93">
        <f>SUM('31:6'!R76)</f>
        <v>0</v>
      </c>
      <c r="S76" s="93">
        <f>SUM('31:6'!S76)</f>
        <v>0</v>
      </c>
      <c r="T76" s="93">
        <f>SUM('31:6'!T76)</f>
        <v>0</v>
      </c>
      <c r="U76" s="93">
        <f>SUM('31:6'!U76)</f>
        <v>0</v>
      </c>
      <c r="V76" s="206"/>
      <c r="W76" s="33"/>
      <c r="X76" s="93">
        <f>SUM('31:6'!X76)</f>
        <v>0</v>
      </c>
      <c r="Y76" s="93">
        <f>SUM('31:6'!Y76)</f>
        <v>0</v>
      </c>
      <c r="Z76" s="93">
        <f>SUM('31:6'!Z76)</f>
        <v>0</v>
      </c>
      <c r="AA76" s="93">
        <f>SUM('31:6'!AA76)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SUM('31:6'!G77)</f>
        <v>0</v>
      </c>
      <c r="H77" s="339">
        <f t="shared" si="10"/>
        <v>0</v>
      </c>
      <c r="I77" s="93">
        <f>SUM('31:6'!I77)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SUM('31:6'!N77)</f>
        <v>0</v>
      </c>
      <c r="O77" s="93">
        <f>SUM('31:6'!O77)</f>
        <v>0</v>
      </c>
      <c r="P77" s="93">
        <f>SUM('31:6'!P77)</f>
        <v>0</v>
      </c>
      <c r="Q77" s="93">
        <f>SUM('31:6'!Q77)</f>
        <v>0</v>
      </c>
      <c r="R77" s="93">
        <f>SUM('31:6'!R77)</f>
        <v>0</v>
      </c>
      <c r="S77" s="93">
        <f>SUM('31:6'!S77)</f>
        <v>0</v>
      </c>
      <c r="T77" s="93">
        <f>SUM('31:6'!T77)</f>
        <v>0</v>
      </c>
      <c r="U77" s="93">
        <f>SUM('31:6'!U77)</f>
        <v>0</v>
      </c>
      <c r="V77" s="206"/>
      <c r="W77" s="33"/>
      <c r="X77" s="93">
        <f>SUM('31:6'!X77)</f>
        <v>0</v>
      </c>
      <c r="Y77" s="93">
        <f>SUM('31:6'!Y77)</f>
        <v>0</v>
      </c>
      <c r="Z77" s="93">
        <f>SUM('31:6'!Z77)</f>
        <v>0</v>
      </c>
      <c r="AA77" s="93">
        <f>SUM('31:6'!AA77)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SUM('31:6'!G78)</f>
        <v>0</v>
      </c>
      <c r="H78" s="339">
        <f t="shared" si="10"/>
        <v>0</v>
      </c>
      <c r="I78" s="93">
        <f>SUM('31:6'!I78)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SUM('31:6'!N78)</f>
        <v>0</v>
      </c>
      <c r="O78" s="93">
        <f>SUM('31:6'!O78)</f>
        <v>0</v>
      </c>
      <c r="P78" s="93">
        <f>SUM('31:6'!P78)</f>
        <v>0</v>
      </c>
      <c r="Q78" s="93">
        <f>SUM('31:6'!Q78)</f>
        <v>0</v>
      </c>
      <c r="R78" s="93">
        <f>SUM('31:6'!R78)</f>
        <v>0</v>
      </c>
      <c r="S78" s="93">
        <f>SUM('31:6'!S78)</f>
        <v>0</v>
      </c>
      <c r="T78" s="93">
        <f>SUM('31:6'!T78)</f>
        <v>0</v>
      </c>
      <c r="U78" s="93">
        <f>SUM('31:6'!U78)</f>
        <v>0</v>
      </c>
      <c r="V78" s="206"/>
      <c r="W78" s="33"/>
      <c r="X78" s="93">
        <f>SUM('31:6'!X78)</f>
        <v>0</v>
      </c>
      <c r="Y78" s="93">
        <f>SUM('31:6'!Y78)</f>
        <v>0</v>
      </c>
      <c r="Z78" s="93">
        <f>SUM('31:6'!Z78)</f>
        <v>0</v>
      </c>
      <c r="AA78" s="93">
        <f>SUM('31:6'!AA78)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SUM('31:6'!G79)</f>
        <v>0</v>
      </c>
      <c r="H79" s="339">
        <f t="shared" si="10"/>
        <v>0</v>
      </c>
      <c r="I79" s="93">
        <f>SUM('31:6'!I79)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SUM('31:6'!N79)</f>
        <v>0</v>
      </c>
      <c r="O79" s="93">
        <f>SUM('31:6'!O79)</f>
        <v>0</v>
      </c>
      <c r="P79" s="93">
        <f>SUM('31:6'!P79)</f>
        <v>0</v>
      </c>
      <c r="Q79" s="93">
        <f>SUM('31:6'!Q79)</f>
        <v>0</v>
      </c>
      <c r="R79" s="93">
        <f>SUM('31:6'!R79)</f>
        <v>0</v>
      </c>
      <c r="S79" s="93">
        <f>SUM('31:6'!S79)</f>
        <v>0</v>
      </c>
      <c r="T79" s="93">
        <f>SUM('31:6'!T79)</f>
        <v>0</v>
      </c>
      <c r="U79" s="93">
        <f>SUM('31:6'!U79)</f>
        <v>0</v>
      </c>
      <c r="V79" s="206"/>
      <c r="W79" s="33"/>
      <c r="X79" s="93">
        <f>SUM('31:6'!X79)</f>
        <v>0</v>
      </c>
      <c r="Y79" s="93">
        <f>SUM('31:6'!Y79)</f>
        <v>0</v>
      </c>
      <c r="Z79" s="93">
        <f>SUM('31:6'!Z79)</f>
        <v>0</v>
      </c>
      <c r="AA79" s="93">
        <f>SUM('31:6'!AA79)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SUM('31:6'!G80)</f>
        <v>0</v>
      </c>
      <c r="H80" s="339">
        <f t="shared" si="10"/>
        <v>0</v>
      </c>
      <c r="I80" s="93">
        <f>SUM('31:6'!I80)</f>
        <v>0</v>
      </c>
      <c r="J80" s="31"/>
      <c r="K80" s="35"/>
      <c r="L80" s="87">
        <v>4</v>
      </c>
      <c r="M80" s="36"/>
      <c r="N80" s="93">
        <f>SUM('31:6'!N80)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SUM('31:6'!G81)</f>
        <v>0</v>
      </c>
      <c r="H81" s="339">
        <f t="shared" si="10"/>
        <v>0</v>
      </c>
      <c r="I81" s="93">
        <f>SUM('31:6'!I81)</f>
        <v>0</v>
      </c>
      <c r="J81" s="31"/>
      <c r="K81" s="35"/>
      <c r="L81" s="87">
        <v>4</v>
      </c>
      <c r="M81" s="36"/>
      <c r="N81" s="93">
        <f>SUM('31:6'!N81)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SUM('31:6'!G82)</f>
        <v>0</v>
      </c>
      <c r="H82" s="339">
        <f t="shared" si="10"/>
        <v>0</v>
      </c>
      <c r="I82" s="93">
        <f>SUM('31:6'!I82)</f>
        <v>0</v>
      </c>
      <c r="J82" s="31"/>
      <c r="K82" s="35"/>
      <c r="L82" s="87">
        <v>4</v>
      </c>
      <c r="M82" s="36"/>
      <c r="N82" s="93">
        <f>SUM('31:6'!N82)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SUM('31:6'!G83)</f>
        <v>0</v>
      </c>
      <c r="H83" s="339">
        <f t="shared" si="10"/>
        <v>0</v>
      </c>
      <c r="I83" s="93">
        <f>SUM('31:6'!I83)</f>
        <v>0</v>
      </c>
      <c r="J83" s="31"/>
      <c r="K83" s="35"/>
      <c r="L83" s="87">
        <v>4</v>
      </c>
      <c r="M83" s="36"/>
      <c r="N83" s="93">
        <f>SUM('31:6'!N83)</f>
        <v>0</v>
      </c>
      <c r="O83" s="93">
        <f>SUM('31:6'!O83)</f>
        <v>0</v>
      </c>
      <c r="P83" s="93">
        <f>SUM('31:6'!P83)</f>
        <v>0</v>
      </c>
      <c r="Q83" s="93">
        <f>SUM('31:6'!Q83)</f>
        <v>0</v>
      </c>
      <c r="R83" s="93">
        <f>SUM('31:6'!R83)</f>
        <v>0</v>
      </c>
      <c r="S83" s="93">
        <f>SUM('31:6'!S83)</f>
        <v>0</v>
      </c>
      <c r="T83" s="93">
        <f>SUM('31:6'!T83)</f>
        <v>0</v>
      </c>
      <c r="U83" s="93">
        <f>SUM('31:6'!U83)</f>
        <v>0</v>
      </c>
      <c r="V83" s="206"/>
      <c r="W83" s="33"/>
      <c r="X83" s="93">
        <f>SUM('31:6'!X83)</f>
        <v>0</v>
      </c>
      <c r="Y83" s="93">
        <f>SUM('31:6'!Y83)</f>
        <v>0</v>
      </c>
      <c r="Z83" s="93">
        <f>SUM('31:6'!Z83)</f>
        <v>0</v>
      </c>
      <c r="AA83" s="93">
        <f>SUM('31:6'!AA83)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SUM('31:6'!G84)</f>
        <v>0</v>
      </c>
      <c r="H84" s="339">
        <f t="shared" si="10"/>
        <v>0</v>
      </c>
      <c r="I84" s="93">
        <f>SUM('31:6'!I84)</f>
        <v>0</v>
      </c>
      <c r="J84" s="31"/>
      <c r="K84" s="35"/>
      <c r="L84" s="87">
        <v>4</v>
      </c>
      <c r="M84" s="36"/>
      <c r="N84" s="93">
        <f>SUM('31:6'!N84)</f>
        <v>0</v>
      </c>
      <c r="O84" s="93">
        <f>SUM('31:6'!O84)</f>
        <v>0</v>
      </c>
      <c r="P84" s="93">
        <f>SUM('31:6'!P84)</f>
        <v>0</v>
      </c>
      <c r="Q84" s="93">
        <f>SUM('31:6'!Q84)</f>
        <v>0</v>
      </c>
      <c r="R84" s="93">
        <f>SUM('31:6'!R84)</f>
        <v>0</v>
      </c>
      <c r="S84" s="93">
        <f>SUM('31:6'!S84)</f>
        <v>0</v>
      </c>
      <c r="T84" s="93">
        <f>SUM('31:6'!T84)</f>
        <v>0</v>
      </c>
      <c r="U84" s="93">
        <f>SUM('31:6'!U84)</f>
        <v>0</v>
      </c>
      <c r="V84" s="206"/>
      <c r="W84" s="33"/>
      <c r="X84" s="93">
        <f>SUM('31:6'!X84)</f>
        <v>0</v>
      </c>
      <c r="Y84" s="93">
        <f>SUM('31:6'!Y84)</f>
        <v>0</v>
      </c>
      <c r="Z84" s="93">
        <f>SUM('31:6'!Z84)</f>
        <v>0</v>
      </c>
      <c r="AA84" s="93">
        <f>SUM('31:6'!AA84)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SUM('31:6'!G85)</f>
        <v>0</v>
      </c>
      <c r="H85" s="339">
        <f t="shared" si="10"/>
        <v>0</v>
      </c>
      <c r="I85" s="93">
        <f>SUM('31:6'!I85)</f>
        <v>0</v>
      </c>
      <c r="J85" s="31"/>
      <c r="K85" s="35"/>
      <c r="L85" s="87">
        <v>4</v>
      </c>
      <c r="M85" s="36"/>
      <c r="N85" s="93">
        <f>SUM('31:6'!N85)</f>
        <v>0</v>
      </c>
      <c r="O85" s="93">
        <f>SUM('31:6'!O85)</f>
        <v>0</v>
      </c>
      <c r="P85" s="93">
        <f>SUM('31:6'!P85)</f>
        <v>0</v>
      </c>
      <c r="Q85" s="93">
        <f>SUM('31:6'!Q85)</f>
        <v>0</v>
      </c>
      <c r="R85" s="93">
        <f>SUM('31:6'!R85)</f>
        <v>0</v>
      </c>
      <c r="S85" s="93">
        <f>SUM('31:6'!S85)</f>
        <v>0</v>
      </c>
      <c r="T85" s="93">
        <f>SUM('31:6'!T85)</f>
        <v>0</v>
      </c>
      <c r="U85" s="93">
        <f>SUM('31:6'!U85)</f>
        <v>0</v>
      </c>
      <c r="V85" s="206"/>
      <c r="W85" s="33"/>
      <c r="X85" s="93">
        <f>SUM('31:6'!X85)</f>
        <v>0</v>
      </c>
      <c r="Y85" s="93">
        <f>SUM('31:6'!Y85)</f>
        <v>0</v>
      </c>
      <c r="Z85" s="93">
        <f>SUM('31:6'!Z85)</f>
        <v>0</v>
      </c>
      <c r="AA85" s="93">
        <f>SUM('31:6'!AA85)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75" t="s">
        <v>86</v>
      </c>
      <c r="B86" s="575"/>
      <c r="C86" s="342" t="s">
        <v>71</v>
      </c>
      <c r="D86" s="20"/>
      <c r="E86" s="20"/>
      <c r="F86" s="32"/>
      <c r="G86" s="94">
        <f>SUM(G29:G85)</f>
        <v>14809</v>
      </c>
      <c r="H86" s="30">
        <f>SUM(H29:H85)</f>
        <v>71585.900000000009</v>
      </c>
      <c r="I86" s="30">
        <f>SUM(I29:I85)</f>
        <v>393</v>
      </c>
      <c r="J86" s="31">
        <f t="array" ref="J86">IF(ISERROR(G86/I86),"",G86/I86)</f>
        <v>37.681933842239182</v>
      </c>
      <c r="K86" s="30">
        <f>SUM(K29:K85)</f>
        <v>394.33673013033479</v>
      </c>
      <c r="L86" s="98"/>
      <c r="M86" s="89">
        <f t="shared" ref="M86:V86" si="28">SUM(M29:M85)</f>
        <v>-2.2136532072578632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SUM('31:6'!G87)</f>
        <v>59</v>
      </c>
      <c r="H87" s="93">
        <f>SUM('31:6'!H87)</f>
        <v>296.77000000000004</v>
      </c>
      <c r="I87" s="93">
        <f>SUM('31:6'!I87)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SUM('31:6'!N87)</f>
        <v>0</v>
      </c>
      <c r="O87" s="93">
        <f>SUM('31:6'!O87)</f>
        <v>0</v>
      </c>
      <c r="P87" s="93">
        <f>SUM('31:6'!P87)</f>
        <v>0</v>
      </c>
      <c r="Q87" s="93">
        <f>SUM('31:6'!Q87)</f>
        <v>0</v>
      </c>
      <c r="R87" s="93">
        <f>SUM('31:6'!R87)</f>
        <v>0</v>
      </c>
      <c r="S87" s="93">
        <f>SUM('31:6'!S87)</f>
        <v>0</v>
      </c>
      <c r="T87" s="93">
        <f>SUM('31:6'!T87)</f>
        <v>0</v>
      </c>
      <c r="U87" s="93">
        <f>SUM('31:6'!U87)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SUM('31:6'!X87)</f>
        <v>0</v>
      </c>
      <c r="Y87" s="93">
        <f>SUM('31:6'!Y87)</f>
        <v>0</v>
      </c>
      <c r="Z87" s="93">
        <f>SUM('31:6'!Z87)</f>
        <v>0</v>
      </c>
      <c r="AA87" s="93">
        <f>SUM('31:6'!AA87)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SUM('31:6'!G88)</f>
        <v>0</v>
      </c>
      <c r="H88" s="93">
        <f>SUM('31:6'!H88)</f>
        <v>0</v>
      </c>
      <c r="I88" s="93">
        <f>SUM('31:6'!I88)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SUM('31:6'!N88)</f>
        <v>0</v>
      </c>
      <c r="O88" s="93">
        <f>SUM('31:6'!O88)</f>
        <v>0</v>
      </c>
      <c r="P88" s="93">
        <f>SUM('31:6'!P88)</f>
        <v>0</v>
      </c>
      <c r="Q88" s="93">
        <f>SUM('31:6'!Q88)</f>
        <v>0</v>
      </c>
      <c r="R88" s="93">
        <f>SUM('31:6'!R88)</f>
        <v>0</v>
      </c>
      <c r="S88" s="93">
        <f>SUM('31:6'!S88)</f>
        <v>0</v>
      </c>
      <c r="T88" s="93">
        <f>SUM('31:6'!T88)</f>
        <v>0</v>
      </c>
      <c r="U88" s="93">
        <f>SUM('31:6'!U88)</f>
        <v>0</v>
      </c>
      <c r="V88" s="206">
        <f t="shared" si="31"/>
        <v>0</v>
      </c>
      <c r="W88" s="33" t="str">
        <f t="shared" si="29"/>
        <v/>
      </c>
      <c r="X88" s="93">
        <f>SUM('31:6'!X88)</f>
        <v>0</v>
      </c>
      <c r="Y88" s="93">
        <f>SUM('31:6'!Y88)</f>
        <v>0</v>
      </c>
      <c r="Z88" s="93">
        <f>SUM('31:6'!Z88)</f>
        <v>0</v>
      </c>
      <c r="AA88" s="93">
        <f>SUM('31:6'!AA88)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SUM('31:6'!G89)</f>
        <v>0</v>
      </c>
      <c r="H89" s="93">
        <f>SUM('31:6'!H89)</f>
        <v>0</v>
      </c>
      <c r="I89" s="93">
        <f>SUM('31:6'!I89)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SUM('31:6'!N89)</f>
        <v>0</v>
      </c>
      <c r="O89" s="93">
        <f>SUM('31:6'!O89)</f>
        <v>0</v>
      </c>
      <c r="P89" s="93">
        <f>SUM('31:6'!P89)</f>
        <v>0</v>
      </c>
      <c r="Q89" s="93">
        <f>SUM('31:6'!Q89)</f>
        <v>0</v>
      </c>
      <c r="R89" s="93">
        <f>SUM('31:6'!R89)</f>
        <v>0</v>
      </c>
      <c r="S89" s="93">
        <f>SUM('31:6'!S89)</f>
        <v>0</v>
      </c>
      <c r="T89" s="93">
        <f>SUM('31:6'!T89)</f>
        <v>0</v>
      </c>
      <c r="U89" s="93">
        <f>SUM('31:6'!U89)</f>
        <v>0</v>
      </c>
      <c r="V89" s="206">
        <f t="shared" si="31"/>
        <v>0</v>
      </c>
      <c r="W89" s="33" t="str">
        <f t="shared" si="29"/>
        <v/>
      </c>
      <c r="X89" s="93">
        <f>SUM('31:6'!X89)</f>
        <v>0</v>
      </c>
      <c r="Y89" s="93">
        <f>SUM('31:6'!Y89)</f>
        <v>0</v>
      </c>
      <c r="Z89" s="93">
        <f>SUM('31:6'!Z89)</f>
        <v>0</v>
      </c>
      <c r="AA89" s="93">
        <f>SUM('31:6'!AA89)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SUM('31:6'!G90)</f>
        <v>0</v>
      </c>
      <c r="H90" s="93">
        <f>SUM('31:6'!H90)</f>
        <v>0</v>
      </c>
      <c r="I90" s="93">
        <f>SUM('31:6'!I90)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SUM('31:6'!N90)</f>
        <v>0</v>
      </c>
      <c r="O90" s="93">
        <f>SUM('31:6'!O90)</f>
        <v>0</v>
      </c>
      <c r="P90" s="93">
        <f>SUM('31:6'!P90)</f>
        <v>0</v>
      </c>
      <c r="Q90" s="93">
        <f>SUM('31:6'!Q90)</f>
        <v>0</v>
      </c>
      <c r="R90" s="93">
        <f>SUM('31:6'!R90)</f>
        <v>0</v>
      </c>
      <c r="S90" s="93">
        <f>SUM('31:6'!S90)</f>
        <v>0</v>
      </c>
      <c r="T90" s="93">
        <f>SUM('31:6'!T90)</f>
        <v>0</v>
      </c>
      <c r="U90" s="93">
        <f>SUM('31:6'!U90)</f>
        <v>0</v>
      </c>
      <c r="V90" s="206">
        <f t="shared" si="31"/>
        <v>0</v>
      </c>
      <c r="W90" s="33" t="str">
        <f t="shared" si="29"/>
        <v/>
      </c>
      <c r="X90" s="93">
        <f>SUM('31:6'!X90)</f>
        <v>0</v>
      </c>
      <c r="Y90" s="93">
        <f>SUM('31:6'!Y90)</f>
        <v>0</v>
      </c>
      <c r="Z90" s="93">
        <f>SUM('31:6'!Z90)</f>
        <v>0</v>
      </c>
      <c r="AA90" s="93">
        <f>SUM('31:6'!AA90)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SUM('31:6'!G91)</f>
        <v>15</v>
      </c>
      <c r="H91" s="93">
        <f>SUM('31:6'!H91)</f>
        <v>75.45</v>
      </c>
      <c r="I91" s="93">
        <f>SUM('31:6'!I91)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SUM('31:6'!N91)</f>
        <v>0</v>
      </c>
      <c r="O91" s="93">
        <f>SUM('31:6'!O91)</f>
        <v>0</v>
      </c>
      <c r="P91" s="93">
        <f>SUM('31:6'!P91)</f>
        <v>0</v>
      </c>
      <c r="Q91" s="93">
        <f>SUM('31:6'!Q91)</f>
        <v>0</v>
      </c>
      <c r="R91" s="93">
        <f>SUM('31:6'!R91)</f>
        <v>0</v>
      </c>
      <c r="S91" s="93">
        <f>SUM('31:6'!S91)</f>
        <v>0</v>
      </c>
      <c r="T91" s="93">
        <f>SUM('31:6'!T91)</f>
        <v>0</v>
      </c>
      <c r="U91" s="93">
        <f>SUM('31:6'!U91)</f>
        <v>0</v>
      </c>
      <c r="V91" s="206">
        <f t="shared" si="31"/>
        <v>0</v>
      </c>
      <c r="W91" s="33">
        <f t="shared" si="29"/>
        <v>0</v>
      </c>
      <c r="X91" s="93">
        <f>SUM('31:6'!X91)</f>
        <v>0</v>
      </c>
      <c r="Y91" s="93">
        <f>SUM('31:6'!Y91)</f>
        <v>0</v>
      </c>
      <c r="Z91" s="93">
        <f>SUM('31:6'!Z91)</f>
        <v>0</v>
      </c>
      <c r="AA91" s="93">
        <f>SUM('31:6'!AA91)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SUM('31:6'!G92)</f>
        <v>436</v>
      </c>
      <c r="H92" s="93">
        <f>SUM('31:6'!H92)</f>
        <v>2193.08</v>
      </c>
      <c r="I92" s="93">
        <f>SUM('31:6'!I92)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SUM('31:6'!N92)</f>
        <v>0</v>
      </c>
      <c r="O92" s="93">
        <f>SUM('31:6'!O92)</f>
        <v>0</v>
      </c>
      <c r="P92" s="93">
        <f>SUM('31:6'!P92)</f>
        <v>0</v>
      </c>
      <c r="Q92" s="93">
        <f>SUM('31:6'!Q92)</f>
        <v>0</v>
      </c>
      <c r="R92" s="93">
        <f>SUM('31:6'!R92)</f>
        <v>0</v>
      </c>
      <c r="S92" s="93">
        <f>SUM('31:6'!S92)</f>
        <v>0</v>
      </c>
      <c r="T92" s="93">
        <f>SUM('31:6'!T92)</f>
        <v>0</v>
      </c>
      <c r="U92" s="93">
        <f>SUM('31:6'!U92)</f>
        <v>0</v>
      </c>
      <c r="V92" s="206">
        <f t="shared" si="31"/>
        <v>0</v>
      </c>
      <c r="W92" s="33">
        <f t="shared" si="29"/>
        <v>0</v>
      </c>
      <c r="X92" s="93">
        <f>SUM('31:6'!X92)</f>
        <v>0</v>
      </c>
      <c r="Y92" s="93">
        <f>SUM('31:6'!Y92)</f>
        <v>0</v>
      </c>
      <c r="Z92" s="93">
        <f>SUM('31:6'!Z92)</f>
        <v>0</v>
      </c>
      <c r="AA92" s="93">
        <f>SUM('31:6'!AA92)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SUM('31:6'!G93)</f>
        <v>289</v>
      </c>
      <c r="H93" s="93">
        <f>SUM('31:6'!H93)</f>
        <v>1453.67</v>
      </c>
      <c r="I93" s="93">
        <f>SUM('31:6'!I93)</f>
        <v>44</v>
      </c>
      <c r="J93" s="31">
        <f t="array" ref="J93">IF(ISERROR(G93/I93),"",G93/I93)</f>
        <v>6.5681818181818183</v>
      </c>
      <c r="K93" s="35">
        <f t="array" ref="K93">IF(ISERROR(G93/L93),"",G93/L93)</f>
        <v>31.0752688172043</v>
      </c>
      <c r="L93" s="87">
        <v>9.3000000000000007</v>
      </c>
      <c r="M93" s="36">
        <f t="shared" si="30"/>
        <v>12.9247311827957</v>
      </c>
      <c r="N93" s="93">
        <f>SUM('31:6'!N93)</f>
        <v>0</v>
      </c>
      <c r="O93" s="93">
        <f>SUM('31:6'!O93)</f>
        <v>0</v>
      </c>
      <c r="P93" s="93">
        <f>SUM('31:6'!P93)</f>
        <v>0</v>
      </c>
      <c r="Q93" s="93">
        <f>SUM('31:6'!Q93)</f>
        <v>0</v>
      </c>
      <c r="R93" s="93">
        <f>SUM('31:6'!R93)</f>
        <v>0</v>
      </c>
      <c r="S93" s="93">
        <f>SUM('31:6'!S93)</f>
        <v>0</v>
      </c>
      <c r="T93" s="93">
        <f>SUM('31:6'!T93)</f>
        <v>0</v>
      </c>
      <c r="U93" s="93">
        <f>SUM('31:6'!U93)</f>
        <v>0</v>
      </c>
      <c r="V93" s="206">
        <f t="shared" si="31"/>
        <v>0</v>
      </c>
      <c r="W93" s="33">
        <f t="shared" si="29"/>
        <v>0</v>
      </c>
      <c r="X93" s="93">
        <f>SUM('31:6'!X93)</f>
        <v>0</v>
      </c>
      <c r="Y93" s="93">
        <f>SUM('31:6'!Y93)</f>
        <v>0</v>
      </c>
      <c r="Z93" s="93">
        <f>SUM('31:6'!Z93)</f>
        <v>0</v>
      </c>
      <c r="AA93" s="93">
        <f>SUM('31:6'!AA93)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SUM('31:6'!G94)</f>
        <v>99</v>
      </c>
      <c r="H94" s="93">
        <f>SUM('31:6'!H94)</f>
        <v>497.97</v>
      </c>
      <c r="I94" s="93">
        <f>SUM('31:6'!I94)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SUM('31:6'!N94)</f>
        <v>0</v>
      </c>
      <c r="O94" s="93">
        <f>SUM('31:6'!O94)</f>
        <v>0</v>
      </c>
      <c r="P94" s="93">
        <f>SUM('31:6'!P94)</f>
        <v>0</v>
      </c>
      <c r="Q94" s="93">
        <f>SUM('31:6'!Q94)</f>
        <v>0</v>
      </c>
      <c r="R94" s="93">
        <f>SUM('31:6'!R94)</f>
        <v>0</v>
      </c>
      <c r="S94" s="93">
        <f>SUM('31:6'!S94)</f>
        <v>0</v>
      </c>
      <c r="T94" s="93">
        <f>SUM('31:6'!T94)</f>
        <v>0</v>
      </c>
      <c r="U94" s="93">
        <f>SUM('31:6'!U94)</f>
        <v>0</v>
      </c>
      <c r="V94" s="207"/>
      <c r="W94" s="33"/>
      <c r="X94" s="93">
        <f>SUM('31:6'!X94)</f>
        <v>0</v>
      </c>
      <c r="Y94" s="93">
        <f>SUM('31:6'!Y94)</f>
        <v>0</v>
      </c>
      <c r="Z94" s="93">
        <f>SUM('31:6'!Z94)</f>
        <v>0</v>
      </c>
      <c r="AA94" s="93">
        <f>SUM('31:6'!AA94)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SUM('31:6'!G95)</f>
        <v>0</v>
      </c>
      <c r="H95" s="93">
        <f>SUM('31:6'!H95)</f>
        <v>0</v>
      </c>
      <c r="I95" s="93">
        <f>SUM('31:6'!I95)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SUM('31:6'!N95)</f>
        <v>0</v>
      </c>
      <c r="O95" s="93">
        <f>SUM('31:6'!O95)</f>
        <v>0</v>
      </c>
      <c r="P95" s="93">
        <f>SUM('31:6'!P95)</f>
        <v>0</v>
      </c>
      <c r="Q95" s="93">
        <f>SUM('31:6'!Q95)</f>
        <v>0</v>
      </c>
      <c r="R95" s="93">
        <f>SUM('31:6'!R95)</f>
        <v>0</v>
      </c>
      <c r="S95" s="93">
        <f>SUM('31:6'!S95)</f>
        <v>0</v>
      </c>
      <c r="T95" s="93">
        <f>SUM('31:6'!T95)</f>
        <v>0</v>
      </c>
      <c r="U95" s="93">
        <f>SUM('31:6'!U95)</f>
        <v>0</v>
      </c>
      <c r="V95" s="207">
        <f>SUM(X95:AA95)</f>
        <v>0</v>
      </c>
      <c r="W95" s="33" t="str">
        <f>IF(ISERROR(V95/G95),"",V95/G95)</f>
        <v/>
      </c>
      <c r="X95" s="93">
        <f>SUM('31:6'!X95)</f>
        <v>0</v>
      </c>
      <c r="Y95" s="93">
        <f>SUM('31:6'!Y95)</f>
        <v>0</v>
      </c>
      <c r="Z95" s="93">
        <f>SUM('31:6'!Z95)</f>
        <v>0</v>
      </c>
      <c r="AA95" s="93">
        <f>SUM('31:6'!AA95)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SUM('31:6'!G96)</f>
        <v>0</v>
      </c>
      <c r="H96" s="93">
        <f>SUM('31:6'!H96)</f>
        <v>0</v>
      </c>
      <c r="I96" s="93">
        <f>SUM('31:6'!I96)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SUM('31:6'!N96)</f>
        <v>0</v>
      </c>
      <c r="O96" s="93">
        <f>SUM('31:6'!O96)</f>
        <v>0</v>
      </c>
      <c r="P96" s="93">
        <f>SUM('31:6'!P96)</f>
        <v>0</v>
      </c>
      <c r="Q96" s="93">
        <f>SUM('31:6'!Q96)</f>
        <v>0</v>
      </c>
      <c r="R96" s="93">
        <f>SUM('31:6'!R96)</f>
        <v>0</v>
      </c>
      <c r="S96" s="93">
        <f>SUM('31:6'!S96)</f>
        <v>0</v>
      </c>
      <c r="T96" s="93">
        <f>SUM('31:6'!T96)</f>
        <v>0</v>
      </c>
      <c r="U96" s="93">
        <f>SUM('31:6'!U96)</f>
        <v>0</v>
      </c>
      <c r="V96" s="207">
        <f>SUM(X96:AA96)</f>
        <v>0</v>
      </c>
      <c r="W96" s="33" t="str">
        <f>IF(ISERROR(V96/G96),"",V96/G96)</f>
        <v/>
      </c>
      <c r="X96" s="93">
        <f>SUM('31:6'!X96)</f>
        <v>0</v>
      </c>
      <c r="Y96" s="93">
        <f>SUM('31:6'!Y96)</f>
        <v>0</v>
      </c>
      <c r="Z96" s="93">
        <f>SUM('31:6'!Z96)</f>
        <v>0</v>
      </c>
      <c r="AA96" s="93">
        <f>SUM('31:6'!AA96)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SUM('31:6'!G97)</f>
        <v>0</v>
      </c>
      <c r="H97" s="93">
        <f>SUM('31:6'!H97)</f>
        <v>0</v>
      </c>
      <c r="I97" s="93">
        <f>SUM('31:6'!I97)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SUM('31:6'!N97)</f>
        <v>0</v>
      </c>
      <c r="O97" s="93">
        <f>SUM('31:6'!O97)</f>
        <v>0</v>
      </c>
      <c r="P97" s="93">
        <f>SUM('31:6'!P97)</f>
        <v>0</v>
      </c>
      <c r="Q97" s="93">
        <f>SUM('31:6'!Q97)</f>
        <v>0</v>
      </c>
      <c r="R97" s="93">
        <f>SUM('31:6'!R97)</f>
        <v>0</v>
      </c>
      <c r="S97" s="93">
        <f>SUM('31:6'!S97)</f>
        <v>0</v>
      </c>
      <c r="T97" s="93">
        <f>SUM('31:6'!T97)</f>
        <v>0</v>
      </c>
      <c r="U97" s="93">
        <f>SUM('31:6'!U97)</f>
        <v>0</v>
      </c>
      <c r="V97" s="207">
        <f>SUM(X97:AA97)</f>
        <v>0</v>
      </c>
      <c r="W97" s="33" t="str">
        <f>IF(ISERROR(V97/G97),"",V97/G97)</f>
        <v/>
      </c>
      <c r="X97" s="93">
        <f>SUM('31:6'!X97)</f>
        <v>0</v>
      </c>
      <c r="Y97" s="93">
        <f>SUM('31:6'!Y97)</f>
        <v>0</v>
      </c>
      <c r="Z97" s="93">
        <f>SUM('31:6'!Z97)</f>
        <v>0</v>
      </c>
      <c r="AA97" s="93">
        <f>SUM('31:6'!AA97)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SUM('31:6'!G98)</f>
        <v>0</v>
      </c>
      <c r="H98" s="93">
        <f>SUM('31:6'!H98)</f>
        <v>0</v>
      </c>
      <c r="I98" s="93">
        <f>SUM('31:6'!I98)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SUM('31:6'!N98)</f>
        <v>0</v>
      </c>
      <c r="O98" s="93">
        <f>SUM('31:6'!O98)</f>
        <v>0</v>
      </c>
      <c r="P98" s="93">
        <f>SUM('31:6'!P98)</f>
        <v>0</v>
      </c>
      <c r="Q98" s="93">
        <f>SUM('31:6'!Q98)</f>
        <v>0</v>
      </c>
      <c r="R98" s="93">
        <f>SUM('31:6'!R98)</f>
        <v>0</v>
      </c>
      <c r="S98" s="93">
        <f>SUM('31:6'!S98)</f>
        <v>0</v>
      </c>
      <c r="T98" s="93">
        <f>SUM('31:6'!T98)</f>
        <v>0</v>
      </c>
      <c r="U98" s="93">
        <f>SUM('31:6'!U98)</f>
        <v>0</v>
      </c>
      <c r="V98" s="207">
        <f>SUM(X98:AA98)</f>
        <v>0</v>
      </c>
      <c r="W98" s="33" t="str">
        <f>IF(ISERROR(V98/G98),"",V98/G98)</f>
        <v/>
      </c>
      <c r="X98" s="93">
        <f>SUM('31:6'!X98)</f>
        <v>0</v>
      </c>
      <c r="Y98" s="93">
        <f>SUM('31:6'!Y98)</f>
        <v>0</v>
      </c>
      <c r="Z98" s="93">
        <f>SUM('31:6'!Z98)</f>
        <v>0</v>
      </c>
      <c r="AA98" s="93">
        <f>SUM('31:6'!AA98)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SUM('31:6'!G99)</f>
        <v>0</v>
      </c>
      <c r="H99" s="93">
        <f>SUM('31:6'!H99)</f>
        <v>0</v>
      </c>
      <c r="I99" s="93">
        <f>SUM('31:6'!I99)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SUM('31:6'!N99)</f>
        <v>0</v>
      </c>
      <c r="O99" s="93">
        <f>SUM('31:6'!O99)</f>
        <v>0</v>
      </c>
      <c r="P99" s="93">
        <f>SUM('31:6'!P99)</f>
        <v>0</v>
      </c>
      <c r="Q99" s="93">
        <f>SUM('31:6'!Q99)</f>
        <v>0</v>
      </c>
      <c r="R99" s="93">
        <f>SUM('31:6'!R99)</f>
        <v>0</v>
      </c>
      <c r="S99" s="93">
        <f>SUM('31:6'!S99)</f>
        <v>0</v>
      </c>
      <c r="T99" s="93">
        <f>SUM('31:6'!T99)</f>
        <v>0</v>
      </c>
      <c r="U99" s="93">
        <f>SUM('31:6'!U99)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SUM('31:6'!X99)</f>
        <v>0</v>
      </c>
      <c r="Y99" s="93">
        <f>SUM('31:6'!Y99)</f>
        <v>0</v>
      </c>
      <c r="Z99" s="93">
        <f>SUM('31:6'!Z99)</f>
        <v>0</v>
      </c>
      <c r="AA99" s="93">
        <f>SUM('31:6'!AA99)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SUM('31:6'!G100)</f>
        <v>0</v>
      </c>
      <c r="H100" s="93">
        <f>SUM('31:6'!H100)</f>
        <v>0</v>
      </c>
      <c r="I100" s="93">
        <f>SUM('31:6'!I100)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SUM('31:6'!N100)</f>
        <v>0</v>
      </c>
      <c r="O100" s="93">
        <f>SUM('31:6'!O100)</f>
        <v>0</v>
      </c>
      <c r="P100" s="93">
        <f>SUM('31:6'!P100)</f>
        <v>0</v>
      </c>
      <c r="Q100" s="93">
        <f>SUM('31:6'!Q100)</f>
        <v>0</v>
      </c>
      <c r="R100" s="93">
        <f>SUM('31:6'!R100)</f>
        <v>0</v>
      </c>
      <c r="S100" s="93">
        <f>SUM('31:6'!S100)</f>
        <v>0</v>
      </c>
      <c r="T100" s="93">
        <f>SUM('31:6'!T100)</f>
        <v>0</v>
      </c>
      <c r="U100" s="93">
        <f>SUM('31:6'!U100)</f>
        <v>0</v>
      </c>
      <c r="V100" s="206">
        <f t="shared" si="33"/>
        <v>0</v>
      </c>
      <c r="W100" s="33" t="str">
        <f t="shared" si="34"/>
        <v/>
      </c>
      <c r="X100" s="93">
        <f>SUM('31:6'!X100)</f>
        <v>0</v>
      </c>
      <c r="Y100" s="93">
        <f>SUM('31:6'!Y100)</f>
        <v>0</v>
      </c>
      <c r="Z100" s="93">
        <f>SUM('31:6'!Z100)</f>
        <v>0</v>
      </c>
      <c r="AA100" s="93">
        <f>SUM('31:6'!AA100)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SUM('31:6'!G101)</f>
        <v>0</v>
      </c>
      <c r="H101" s="93">
        <f>SUM('31:6'!H101)</f>
        <v>0</v>
      </c>
      <c r="I101" s="93">
        <f>SUM('31:6'!I101)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SUM('31:6'!N101)</f>
        <v>0</v>
      </c>
      <c r="O101" s="93">
        <f>SUM('31:6'!O101)</f>
        <v>0</v>
      </c>
      <c r="P101" s="93">
        <f>SUM('31:6'!P101)</f>
        <v>0</v>
      </c>
      <c r="Q101" s="93">
        <f>SUM('31:6'!Q101)</f>
        <v>0</v>
      </c>
      <c r="R101" s="93">
        <f>SUM('31:6'!R101)</f>
        <v>0</v>
      </c>
      <c r="S101" s="93">
        <f>SUM('31:6'!S101)</f>
        <v>0</v>
      </c>
      <c r="T101" s="93">
        <f>SUM('31:6'!T101)</f>
        <v>0</v>
      </c>
      <c r="U101" s="93">
        <f>SUM('31:6'!U101)</f>
        <v>0</v>
      </c>
      <c r="V101" s="206">
        <f t="shared" si="33"/>
        <v>0</v>
      </c>
      <c r="W101" s="33" t="str">
        <f t="shared" si="34"/>
        <v/>
      </c>
      <c r="X101" s="93">
        <f>SUM('31:6'!X101)</f>
        <v>0</v>
      </c>
      <c r="Y101" s="93">
        <f>SUM('31:6'!Y101)</f>
        <v>0</v>
      </c>
      <c r="Z101" s="93">
        <f>SUM('31:6'!Z101)</f>
        <v>0</v>
      </c>
      <c r="AA101" s="93">
        <f>SUM('31:6'!AA101)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SUM('31:6'!G102)</f>
        <v>0</v>
      </c>
      <c r="H102" s="93">
        <f>SUM('31:6'!H102)</f>
        <v>0</v>
      </c>
      <c r="I102" s="93">
        <f>SUM('31:6'!I102)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SUM('31:6'!N102)</f>
        <v>0</v>
      </c>
      <c r="O102" s="93">
        <f>SUM('31:6'!O102)</f>
        <v>0</v>
      </c>
      <c r="P102" s="93">
        <f>SUM('31:6'!P102)</f>
        <v>0</v>
      </c>
      <c r="Q102" s="93">
        <f>SUM('31:6'!Q102)</f>
        <v>0</v>
      </c>
      <c r="R102" s="93">
        <f>SUM('31:6'!R102)</f>
        <v>0</v>
      </c>
      <c r="S102" s="93">
        <f>SUM('31:6'!S102)</f>
        <v>0</v>
      </c>
      <c r="T102" s="93">
        <f>SUM('31:6'!T102)</f>
        <v>0</v>
      </c>
      <c r="U102" s="93">
        <f>SUM('31:6'!U102)</f>
        <v>0</v>
      </c>
      <c r="V102" s="206">
        <f t="shared" si="33"/>
        <v>0</v>
      </c>
      <c r="W102" s="33" t="str">
        <f t="shared" si="34"/>
        <v/>
      </c>
      <c r="X102" s="93">
        <f>SUM('31:6'!X102)</f>
        <v>0</v>
      </c>
      <c r="Y102" s="93">
        <f>SUM('31:6'!Y102)</f>
        <v>0</v>
      </c>
      <c r="Z102" s="93">
        <f>SUM('31:6'!Z102)</f>
        <v>0</v>
      </c>
      <c r="AA102" s="93">
        <f>SUM('31:6'!AA102)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SUM('31:6'!G103)</f>
        <v>0</v>
      </c>
      <c r="H103" s="93">
        <f>SUM('31:6'!H103)</f>
        <v>0</v>
      </c>
      <c r="I103" s="93">
        <f>SUM('31:6'!I103)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SUM('31:6'!N103)</f>
        <v>0</v>
      </c>
      <c r="O103" s="93">
        <f>SUM('31:6'!O103)</f>
        <v>0</v>
      </c>
      <c r="P103" s="93">
        <f>SUM('31:6'!P103)</f>
        <v>0</v>
      </c>
      <c r="Q103" s="93">
        <f>SUM('31:6'!Q103)</f>
        <v>0</v>
      </c>
      <c r="R103" s="93">
        <f>SUM('31:6'!R103)</f>
        <v>0</v>
      </c>
      <c r="S103" s="93">
        <f>SUM('31:6'!S103)</f>
        <v>0</v>
      </c>
      <c r="T103" s="93">
        <f>SUM('31:6'!T103)</f>
        <v>0</v>
      </c>
      <c r="U103" s="93">
        <f>SUM('31:6'!U103)</f>
        <v>0</v>
      </c>
      <c r="V103" s="206">
        <f t="shared" si="33"/>
        <v>0</v>
      </c>
      <c r="W103" s="33" t="str">
        <f t="shared" si="34"/>
        <v/>
      </c>
      <c r="X103" s="93">
        <f>SUM('31:6'!X103)</f>
        <v>0</v>
      </c>
      <c r="Y103" s="93">
        <f>SUM('31:6'!Y103)</f>
        <v>0</v>
      </c>
      <c r="Z103" s="93">
        <f>SUM('31:6'!Z103)</f>
        <v>0</v>
      </c>
      <c r="AA103" s="93">
        <f>SUM('31:6'!AA103)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SUM('31:6'!G104)</f>
        <v>0</v>
      </c>
      <c r="H104" s="93">
        <f>SUM('31:6'!H104)</f>
        <v>0</v>
      </c>
      <c r="I104" s="93">
        <f>SUM('31:6'!I104)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SUM('31:6'!N104)</f>
        <v>0</v>
      </c>
      <c r="O104" s="93">
        <f>SUM('31:6'!O104)</f>
        <v>0</v>
      </c>
      <c r="P104" s="93">
        <f>SUM('31:6'!P104)</f>
        <v>0</v>
      </c>
      <c r="Q104" s="93">
        <f>SUM('31:6'!Q104)</f>
        <v>0</v>
      </c>
      <c r="R104" s="93">
        <f>SUM('31:6'!R104)</f>
        <v>0</v>
      </c>
      <c r="S104" s="93">
        <f>SUM('31:6'!S104)</f>
        <v>0</v>
      </c>
      <c r="T104" s="93">
        <f>SUM('31:6'!T104)</f>
        <v>0</v>
      </c>
      <c r="U104" s="93">
        <f>SUM('31:6'!U104)</f>
        <v>0</v>
      </c>
      <c r="V104" s="206">
        <f t="shared" si="33"/>
        <v>0</v>
      </c>
      <c r="W104" s="33" t="str">
        <f t="shared" si="34"/>
        <v/>
      </c>
      <c r="X104" s="93">
        <f>SUM('31:6'!X104)</f>
        <v>0</v>
      </c>
      <c r="Y104" s="93">
        <f>SUM('31:6'!Y104)</f>
        <v>0</v>
      </c>
      <c r="Z104" s="93">
        <f>SUM('31:6'!Z104)</f>
        <v>0</v>
      </c>
      <c r="AA104" s="93">
        <f>SUM('31:6'!AA104)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SUM('31:6'!G105)</f>
        <v>0</v>
      </c>
      <c r="H105" s="93">
        <f>SUM('31:6'!H105)</f>
        <v>0</v>
      </c>
      <c r="I105" s="93">
        <f>SUM('31:6'!I105)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SUM('31:6'!N105)</f>
        <v>0</v>
      </c>
      <c r="O105" s="93">
        <f>SUM('31:6'!O105)</f>
        <v>0</v>
      </c>
      <c r="P105" s="93">
        <f>SUM('31:6'!P105)</f>
        <v>0</v>
      </c>
      <c r="Q105" s="93">
        <f>SUM('31:6'!Q105)</f>
        <v>0</v>
      </c>
      <c r="R105" s="93">
        <f>SUM('31:6'!R105)</f>
        <v>0</v>
      </c>
      <c r="S105" s="93">
        <f>SUM('31:6'!S105)</f>
        <v>0</v>
      </c>
      <c r="T105" s="93">
        <f>SUM('31:6'!T105)</f>
        <v>0</v>
      </c>
      <c r="U105" s="93">
        <f>SUM('31:6'!U105)</f>
        <v>0</v>
      </c>
      <c r="V105" s="206">
        <f t="shared" si="33"/>
        <v>0</v>
      </c>
      <c r="W105" s="33" t="str">
        <f t="shared" si="34"/>
        <v/>
      </c>
      <c r="X105" s="93">
        <f>SUM('31:6'!X105)</f>
        <v>0</v>
      </c>
      <c r="Y105" s="93">
        <f>SUM('31:6'!Y105)</f>
        <v>0</v>
      </c>
      <c r="Z105" s="93">
        <f>SUM('31:6'!Z105)</f>
        <v>0</v>
      </c>
      <c r="AA105" s="93">
        <f>SUM('31:6'!AA105)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SUM('31:6'!G106)</f>
        <v>0</v>
      </c>
      <c r="H106" s="93">
        <f>SUM('31:6'!H106)</f>
        <v>0</v>
      </c>
      <c r="I106" s="93">
        <f>SUM('31:6'!I106)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SUM('31:6'!N106)</f>
        <v>0</v>
      </c>
      <c r="O106" s="93">
        <f>SUM('31:6'!O106)</f>
        <v>0</v>
      </c>
      <c r="P106" s="93">
        <f>SUM('31:6'!P106)</f>
        <v>0</v>
      </c>
      <c r="Q106" s="93">
        <f>SUM('31:6'!Q106)</f>
        <v>0</v>
      </c>
      <c r="R106" s="93">
        <f>SUM('31:6'!R106)</f>
        <v>0</v>
      </c>
      <c r="S106" s="93">
        <f>SUM('31:6'!S106)</f>
        <v>0</v>
      </c>
      <c r="T106" s="93">
        <f>SUM('31:6'!T106)</f>
        <v>0</v>
      </c>
      <c r="U106" s="93">
        <f>SUM('31:6'!U106)</f>
        <v>0</v>
      </c>
      <c r="V106" s="206">
        <f t="shared" si="33"/>
        <v>0</v>
      </c>
      <c r="W106" s="33" t="str">
        <f t="shared" si="34"/>
        <v/>
      </c>
      <c r="X106" s="93">
        <f>SUM('31:6'!X106)</f>
        <v>0</v>
      </c>
      <c r="Y106" s="93">
        <f>SUM('31:6'!Y106)</f>
        <v>0</v>
      </c>
      <c r="Z106" s="93">
        <f>SUM('31:6'!Z106)</f>
        <v>0</v>
      </c>
      <c r="AA106" s="93">
        <f>SUM('31:6'!AA106)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SUM('31:6'!G107)</f>
        <v>0</v>
      </c>
      <c r="H107" s="93">
        <f>SUM('31:6'!H107)</f>
        <v>0</v>
      </c>
      <c r="I107" s="93">
        <f>SUM('31:6'!I107)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SUM('31:6'!N107)</f>
        <v>0</v>
      </c>
      <c r="O107" s="93">
        <f>SUM('31:6'!O107)</f>
        <v>0</v>
      </c>
      <c r="P107" s="93">
        <f>SUM('31:6'!P107)</f>
        <v>0</v>
      </c>
      <c r="Q107" s="93">
        <f>SUM('31:6'!Q107)</f>
        <v>0</v>
      </c>
      <c r="R107" s="93">
        <f>SUM('31:6'!R107)</f>
        <v>0</v>
      </c>
      <c r="S107" s="93">
        <f>SUM('31:6'!S107)</f>
        <v>0</v>
      </c>
      <c r="T107" s="93">
        <f>SUM('31:6'!T107)</f>
        <v>0</v>
      </c>
      <c r="U107" s="93">
        <f>SUM('31:6'!U107)</f>
        <v>0</v>
      </c>
      <c r="V107" s="206"/>
      <c r="W107" s="33"/>
      <c r="X107" s="93">
        <f>SUM('31:6'!X107)</f>
        <v>0</v>
      </c>
      <c r="Y107" s="93">
        <f>SUM('31:6'!Y107)</f>
        <v>0</v>
      </c>
      <c r="Z107" s="93">
        <f>SUM('31:6'!Z107)</f>
        <v>0</v>
      </c>
      <c r="AA107" s="93">
        <f>SUM('31:6'!AA107)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SUM('31:6'!G108)</f>
        <v>485</v>
      </c>
      <c r="H108" s="93">
        <f>SUM('31:6'!H108)</f>
        <v>2425</v>
      </c>
      <c r="I108" s="93">
        <f>SUM('31:6'!I108)</f>
        <v>46.5</v>
      </c>
      <c r="J108" s="31"/>
      <c r="K108" s="35">
        <f t="array" ref="K108">IF(ISERROR(G108/L108),"",G108/L108)</f>
        <v>97</v>
      </c>
      <c r="L108" s="87">
        <v>5</v>
      </c>
      <c r="M108" s="36">
        <f t="shared" si="32"/>
        <v>-50.5</v>
      </c>
      <c r="N108" s="93">
        <f>SUM('31:6'!N108)</f>
        <v>0</v>
      </c>
      <c r="O108" s="93">
        <f>SUM('31:6'!O108)</f>
        <v>0</v>
      </c>
      <c r="P108" s="93">
        <f>SUM('31:6'!P108)</f>
        <v>0</v>
      </c>
      <c r="Q108" s="93">
        <f>SUM('31:6'!Q108)</f>
        <v>0</v>
      </c>
      <c r="R108" s="93">
        <f>SUM('31:6'!R108)</f>
        <v>0</v>
      </c>
      <c r="S108" s="93">
        <f>SUM('31:6'!S108)</f>
        <v>0</v>
      </c>
      <c r="T108" s="93">
        <f>SUM('31:6'!T108)</f>
        <v>0</v>
      </c>
      <c r="U108" s="93">
        <f>SUM('31:6'!U108)</f>
        <v>0</v>
      </c>
      <c r="V108" s="206"/>
      <c r="W108" s="33"/>
      <c r="X108" s="93">
        <f>SUM('31:6'!X108)</f>
        <v>0</v>
      </c>
      <c r="Y108" s="93">
        <f>SUM('31:6'!Y108)</f>
        <v>0</v>
      </c>
      <c r="Z108" s="93">
        <f>SUM('31:6'!Z108)</f>
        <v>0</v>
      </c>
      <c r="AA108" s="93">
        <f>SUM('31:6'!AA108)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SUM('31:6'!G109)</f>
        <v>0</v>
      </c>
      <c r="H109" s="93">
        <f>SUM('31:6'!H109)</f>
        <v>0</v>
      </c>
      <c r="I109" s="93">
        <f>SUM('31:6'!I109)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SUM('31:6'!N109)</f>
        <v>0</v>
      </c>
      <c r="O109" s="93">
        <f>SUM('31:6'!O109)</f>
        <v>0</v>
      </c>
      <c r="P109" s="93">
        <f>SUM('31:6'!P109)</f>
        <v>0</v>
      </c>
      <c r="Q109" s="93">
        <f>SUM('31:6'!Q109)</f>
        <v>0</v>
      </c>
      <c r="R109" s="93">
        <f>SUM('31:6'!R109)</f>
        <v>0</v>
      </c>
      <c r="S109" s="93">
        <f>SUM('31:6'!S109)</f>
        <v>0</v>
      </c>
      <c r="T109" s="93">
        <f>SUM('31:6'!T109)</f>
        <v>0</v>
      </c>
      <c r="U109" s="93">
        <f>SUM('31:6'!U109)</f>
        <v>0</v>
      </c>
      <c r="V109" s="206"/>
      <c r="W109" s="33"/>
      <c r="X109" s="93">
        <f>SUM('31:6'!X109)</f>
        <v>0</v>
      </c>
      <c r="Y109" s="93">
        <f>SUM('31:6'!Y109)</f>
        <v>0</v>
      </c>
      <c r="Z109" s="93">
        <f>SUM('31:6'!Z109)</f>
        <v>0</v>
      </c>
      <c r="AA109" s="93">
        <f>SUM('31:6'!AA109)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SUM('31:6'!G110)</f>
        <v>0</v>
      </c>
      <c r="H110" s="93">
        <f>SUM('31:6'!H110)</f>
        <v>0</v>
      </c>
      <c r="I110" s="93">
        <f>SUM('31:6'!I110)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SUM('31:6'!N110)</f>
        <v>0</v>
      </c>
      <c r="O110" s="93">
        <f>SUM('31:6'!O110)</f>
        <v>0</v>
      </c>
      <c r="P110" s="93">
        <f>SUM('31:6'!P110)</f>
        <v>0</v>
      </c>
      <c r="Q110" s="93">
        <f>SUM('31:6'!Q110)</f>
        <v>0</v>
      </c>
      <c r="R110" s="93">
        <f>SUM('31:6'!R110)</f>
        <v>0</v>
      </c>
      <c r="S110" s="93">
        <f>SUM('31:6'!S110)</f>
        <v>0</v>
      </c>
      <c r="T110" s="93">
        <f>SUM('31:6'!T110)</f>
        <v>0</v>
      </c>
      <c r="U110" s="93">
        <f>SUM('31:6'!U110)</f>
        <v>0</v>
      </c>
      <c r="V110" s="206"/>
      <c r="W110" s="33"/>
      <c r="X110" s="93">
        <f>SUM('31:6'!X110)</f>
        <v>0</v>
      </c>
      <c r="Y110" s="93">
        <f>SUM('31:6'!Y110)</f>
        <v>0</v>
      </c>
      <c r="Z110" s="93">
        <f>SUM('31:6'!Z110)</f>
        <v>0</v>
      </c>
      <c r="AA110" s="93">
        <f>SUM('31:6'!AA110)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SUM('31:6'!G111)</f>
        <v>0</v>
      </c>
      <c r="H111" s="93">
        <f>SUM('31:6'!H111)</f>
        <v>0</v>
      </c>
      <c r="I111" s="93">
        <f>SUM('31:6'!I111)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SUM('31:6'!N111)</f>
        <v>0</v>
      </c>
      <c r="O111" s="93">
        <f>SUM('31:6'!O111)</f>
        <v>0</v>
      </c>
      <c r="P111" s="93">
        <f>SUM('31:6'!P111)</f>
        <v>0</v>
      </c>
      <c r="Q111" s="93">
        <f>SUM('31:6'!Q111)</f>
        <v>0</v>
      </c>
      <c r="R111" s="93">
        <f>SUM('31:6'!R111)</f>
        <v>0</v>
      </c>
      <c r="S111" s="93">
        <f>SUM('31:6'!S111)</f>
        <v>0</v>
      </c>
      <c r="T111" s="93">
        <f>SUM('31:6'!T111)</f>
        <v>0</v>
      </c>
      <c r="U111" s="93">
        <f>SUM('31:6'!U111)</f>
        <v>0</v>
      </c>
      <c r="V111" s="206"/>
      <c r="W111" s="33"/>
      <c r="X111" s="93">
        <f>SUM('31:6'!X111)</f>
        <v>0</v>
      </c>
      <c r="Y111" s="93">
        <f>SUM('31:6'!Y111)</f>
        <v>0</v>
      </c>
      <c r="Z111" s="93">
        <f>SUM('31:6'!Z111)</f>
        <v>0</v>
      </c>
      <c r="AA111" s="93">
        <f>SUM('31:6'!AA111)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SUM('31:6'!G112)</f>
        <v>328</v>
      </c>
      <c r="H112" s="93">
        <f>SUM('31:6'!H112)</f>
        <v>1640</v>
      </c>
      <c r="I112" s="93">
        <f>SUM('31:6'!I112)</f>
        <v>91.5</v>
      </c>
      <c r="J112" s="31"/>
      <c r="K112" s="35">
        <f t="array" ref="K112">IF(ISERROR(G112/L112),"",G112/L112)</f>
        <v>65.599999999999994</v>
      </c>
      <c r="L112" s="87">
        <v>5</v>
      </c>
      <c r="M112" s="36">
        <f t="shared" si="32"/>
        <v>25.900000000000006</v>
      </c>
      <c r="N112" s="93">
        <f>SUM('31:6'!N112)</f>
        <v>0</v>
      </c>
      <c r="O112" s="93">
        <f>SUM('31:6'!O112)</f>
        <v>0</v>
      </c>
      <c r="P112" s="93">
        <f>SUM('31:6'!P112)</f>
        <v>0</v>
      </c>
      <c r="Q112" s="93">
        <f>SUM('31:6'!Q112)</f>
        <v>0</v>
      </c>
      <c r="R112" s="93">
        <f>SUM('31:6'!R112)</f>
        <v>0</v>
      </c>
      <c r="S112" s="93">
        <f>SUM('31:6'!S112)</f>
        <v>0</v>
      </c>
      <c r="T112" s="93">
        <f>SUM('31:6'!T112)</f>
        <v>0</v>
      </c>
      <c r="U112" s="93">
        <f>SUM('31:6'!U112)</f>
        <v>0</v>
      </c>
      <c r="V112" s="206"/>
      <c r="W112" s="33"/>
      <c r="X112" s="93">
        <f>SUM('31:6'!X112)</f>
        <v>0</v>
      </c>
      <c r="Y112" s="93">
        <f>SUM('31:6'!Y112)</f>
        <v>0</v>
      </c>
      <c r="Z112" s="93">
        <f>SUM('31:6'!Z112)</f>
        <v>0</v>
      </c>
      <c r="AA112" s="93">
        <f>SUM('31:6'!AA112)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SUM('31:6'!G113)</f>
        <v>0</v>
      </c>
      <c r="H113" s="93">
        <f>SUM('31:6'!H113)</f>
        <v>0</v>
      </c>
      <c r="I113" s="93">
        <f>SUM('31:6'!I113)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SUM('31:6'!N113)</f>
        <v>0</v>
      </c>
      <c r="O113" s="93">
        <f>SUM('31:6'!O113)</f>
        <v>0</v>
      </c>
      <c r="P113" s="93">
        <f>SUM('31:6'!P113)</f>
        <v>0</v>
      </c>
      <c r="Q113" s="93">
        <f>SUM('31:6'!Q113)</f>
        <v>0</v>
      </c>
      <c r="R113" s="93">
        <f>SUM('31:6'!R113)</f>
        <v>0</v>
      </c>
      <c r="S113" s="93">
        <f>SUM('31:6'!S113)</f>
        <v>0</v>
      </c>
      <c r="T113" s="93">
        <f>SUM('31:6'!T113)</f>
        <v>0</v>
      </c>
      <c r="U113" s="93">
        <f>SUM('31:6'!U113)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SUM('31:6'!X113)</f>
        <v>0</v>
      </c>
      <c r="Y113" s="93">
        <f>SUM('31:6'!Y113)</f>
        <v>0</v>
      </c>
      <c r="Z113" s="93">
        <f>SUM('31:6'!Z113)</f>
        <v>0</v>
      </c>
      <c r="AA113" s="93">
        <f>SUM('31:6'!AA113)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SUM('31:6'!G114)</f>
        <v>0</v>
      </c>
      <c r="H114" s="93">
        <f>SUM('31:6'!H114)</f>
        <v>0</v>
      </c>
      <c r="I114" s="93">
        <f>SUM('31:6'!I114)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SUM('31:6'!N114)</f>
        <v>0</v>
      </c>
      <c r="O114" s="93">
        <f>SUM('31:6'!O114)</f>
        <v>0</v>
      </c>
      <c r="P114" s="93">
        <f>SUM('31:6'!P114)</f>
        <v>0</v>
      </c>
      <c r="Q114" s="93">
        <f>SUM('31:6'!Q114)</f>
        <v>0</v>
      </c>
      <c r="R114" s="93">
        <f>SUM('31:6'!R114)</f>
        <v>0</v>
      </c>
      <c r="S114" s="93">
        <f>SUM('31:6'!S114)</f>
        <v>0</v>
      </c>
      <c r="T114" s="93">
        <f>SUM('31:6'!T114)</f>
        <v>0</v>
      </c>
      <c r="U114" s="93">
        <f>SUM('31:6'!U114)</f>
        <v>0</v>
      </c>
      <c r="V114" s="206">
        <f t="shared" si="35"/>
        <v>0</v>
      </c>
      <c r="W114" s="33" t="str">
        <f t="shared" si="36"/>
        <v/>
      </c>
      <c r="X114" s="93">
        <f>SUM('31:6'!X114)</f>
        <v>0</v>
      </c>
      <c r="Y114" s="93">
        <f>SUM('31:6'!Y114)</f>
        <v>0</v>
      </c>
      <c r="Z114" s="93">
        <f>SUM('31:6'!Z114)</f>
        <v>0</v>
      </c>
      <c r="AA114" s="93">
        <f>SUM('31:6'!AA114)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SUM('31:6'!G115)</f>
        <v>701</v>
      </c>
      <c r="H115" s="93">
        <f>SUM('31:6'!H115)</f>
        <v>3505</v>
      </c>
      <c r="I115" s="93">
        <f>SUM('31:6'!I115)</f>
        <v>31.5</v>
      </c>
      <c r="J115" s="31"/>
      <c r="K115" s="35">
        <f t="array" ref="K115">IF(ISERROR(G115/L115),"",G115/L115)</f>
        <v>29.208333333333332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SUM('31:6'!G116)</f>
        <v>401</v>
      </c>
      <c r="H116" s="93">
        <f>SUM('31:6'!H116)</f>
        <v>2005</v>
      </c>
      <c r="I116" s="93">
        <f>SUM('31:6'!I116)</f>
        <v>52</v>
      </c>
      <c r="J116" s="31"/>
      <c r="K116" s="35">
        <f t="array" ref="K116">IF(ISERROR(G116/L116),"",G116/L116)</f>
        <v>16.708333333333332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SUM('31:6'!G117)</f>
        <v>773</v>
      </c>
      <c r="H117" s="93">
        <f>SUM('31:6'!H117)</f>
        <v>3865</v>
      </c>
      <c r="I117" s="93">
        <f>SUM('31:6'!I117)</f>
        <v>38</v>
      </c>
      <c r="J117" s="31"/>
      <c r="K117" s="35">
        <f t="array" ref="K117">IF(ISERROR(G117/L117),"",G117/L117)</f>
        <v>32.208333333333336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SUM('31:6'!G118)</f>
        <v>0</v>
      </c>
      <c r="H118" s="93">
        <f>SUM('31:6'!H118)</f>
        <v>0</v>
      </c>
      <c r="I118" s="93">
        <f>SUM('31:6'!I118)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SUM('31:6'!N118)</f>
        <v>0</v>
      </c>
      <c r="O118" s="93">
        <f>SUM('31:6'!O118)</f>
        <v>0</v>
      </c>
      <c r="P118" s="93">
        <f>SUM('31:6'!P118)</f>
        <v>0</v>
      </c>
      <c r="Q118" s="93">
        <f>SUM('31:6'!Q118)</f>
        <v>0</v>
      </c>
      <c r="R118" s="93">
        <f>SUM('31:6'!R118)</f>
        <v>0</v>
      </c>
      <c r="S118" s="93">
        <f>SUM('31:6'!S118)</f>
        <v>0</v>
      </c>
      <c r="T118" s="93">
        <f>SUM('31:6'!T118)</f>
        <v>0</v>
      </c>
      <c r="U118" s="93">
        <f>SUM('31:6'!U118)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SUM('31:6'!X118)</f>
        <v>0</v>
      </c>
      <c r="Y118" s="93">
        <f>SUM('31:6'!Y118)</f>
        <v>0</v>
      </c>
      <c r="Z118" s="93">
        <f>SUM('31:6'!Z118)</f>
        <v>0</v>
      </c>
      <c r="AA118" s="93">
        <f>SUM('31:6'!AA118)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SUM('31:6'!G119)</f>
        <v>0</v>
      </c>
      <c r="H119" s="93">
        <f>SUM('31:6'!H119)</f>
        <v>0</v>
      </c>
      <c r="I119" s="93">
        <f>SUM('31:6'!I119)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SUM('31:6'!N119)</f>
        <v>0</v>
      </c>
      <c r="O119" s="93">
        <f>SUM('31:6'!O119)</f>
        <v>0</v>
      </c>
      <c r="P119" s="93">
        <f>SUM('31:6'!P119)</f>
        <v>0</v>
      </c>
      <c r="Q119" s="93">
        <f>SUM('31:6'!Q119)</f>
        <v>0</v>
      </c>
      <c r="R119" s="93">
        <f>SUM('31:6'!R119)</f>
        <v>0</v>
      </c>
      <c r="S119" s="93">
        <f>SUM('31:6'!S119)</f>
        <v>0</v>
      </c>
      <c r="T119" s="93">
        <f>SUM('31:6'!T119)</f>
        <v>0</v>
      </c>
      <c r="U119" s="93">
        <f>SUM('31:6'!U119)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SUM('31:6'!X119)</f>
        <v>0</v>
      </c>
      <c r="Y119" s="93">
        <f>SUM('31:6'!Y119)</f>
        <v>0</v>
      </c>
      <c r="Z119" s="93">
        <f>SUM('31:6'!Z119)</f>
        <v>0</v>
      </c>
      <c r="AA119" s="93">
        <f>SUM('31:6'!AA119)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SUM('31:6'!G120)</f>
        <v>0</v>
      </c>
      <c r="H120" s="93">
        <f>SUM('31:6'!H120)</f>
        <v>0</v>
      </c>
      <c r="I120" s="93">
        <f>SUM('31:6'!I120)</f>
        <v>0</v>
      </c>
      <c r="J120" s="31" t="str">
        <f t="array" ref="J120">IF(ISERROR(G120/I120),"",G120/I120)</f>
        <v/>
      </c>
      <c r="K120" s="339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SUM('31:6'!N120)</f>
        <v>0</v>
      </c>
      <c r="O120" s="93">
        <f>SUM('31:6'!O120)</f>
        <v>0</v>
      </c>
      <c r="P120" s="93">
        <f>SUM('31:6'!P120)</f>
        <v>0</v>
      </c>
      <c r="Q120" s="93">
        <f>SUM('31:6'!Q120)</f>
        <v>0</v>
      </c>
      <c r="R120" s="93">
        <f>SUM('31:6'!R120)</f>
        <v>0</v>
      </c>
      <c r="S120" s="93">
        <f>SUM('31:6'!S120)</f>
        <v>0</v>
      </c>
      <c r="T120" s="93">
        <f>SUM('31:6'!T120)</f>
        <v>0</v>
      </c>
      <c r="U120" s="93">
        <f>SUM('31:6'!U120)</f>
        <v>0</v>
      </c>
      <c r="V120" s="206">
        <f t="shared" si="38"/>
        <v>0</v>
      </c>
      <c r="W120" s="33" t="str">
        <f>IF(ISERROR(V120/G120),"",V120/G120)</f>
        <v/>
      </c>
      <c r="X120" s="93">
        <f>SUM('31:6'!X120)</f>
        <v>0</v>
      </c>
      <c r="Y120" s="93">
        <f>SUM('31:6'!Y120)</f>
        <v>0</v>
      </c>
      <c r="Z120" s="93">
        <f>SUM('31:6'!Z120)</f>
        <v>0</v>
      </c>
      <c r="AA120" s="93">
        <f>SUM('31:6'!AA120)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76" t="s">
        <v>92</v>
      </c>
      <c r="B121" s="577"/>
      <c r="C121" s="342" t="s">
        <v>71</v>
      </c>
      <c r="D121" s="20"/>
      <c r="E121" s="20"/>
      <c r="F121" s="32"/>
      <c r="G121" s="99">
        <f>SUM(G87:G120)</f>
        <v>3586</v>
      </c>
      <c r="H121" s="30">
        <f>SUM(H87:H120)</f>
        <v>17956.940000000002</v>
      </c>
      <c r="I121" s="30">
        <f>SUM(I87:I120)</f>
        <v>371.5</v>
      </c>
      <c r="J121" s="31">
        <f t="array" ref="J121">IF(ISERROR(G121/I121),"",G121/I121)</f>
        <v>9.652759084791386</v>
      </c>
      <c r="K121" s="30">
        <f>SUM(K87:K120)</f>
        <v>337.64459921798624</v>
      </c>
      <c r="L121" s="98"/>
      <c r="M121" s="89">
        <f t="shared" ref="M121:V121" si="40">SUM(M87:M120)</f>
        <v>-9.5195992179862969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SUM('31:6'!G122)</f>
        <v>0</v>
      </c>
      <c r="H122" s="93">
        <f>SUM('31:6'!H122)</f>
        <v>0</v>
      </c>
      <c r="I122" s="93">
        <f>SUM('31:6'!I122)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SUM('31:6'!N122)</f>
        <v>0</v>
      </c>
      <c r="O122" s="93">
        <f>SUM('31:6'!O122)</f>
        <v>0</v>
      </c>
      <c r="P122" s="93">
        <f>SUM('31:6'!P122)</f>
        <v>0</v>
      </c>
      <c r="Q122" s="93">
        <f>SUM('31:6'!Q122)</f>
        <v>0</v>
      </c>
      <c r="R122" s="93">
        <f>SUM('31:6'!R122)</f>
        <v>0</v>
      </c>
      <c r="S122" s="93">
        <f>SUM('31:6'!S122)</f>
        <v>0</v>
      </c>
      <c r="T122" s="93">
        <f>SUM('31:6'!T122)</f>
        <v>0</v>
      </c>
      <c r="U122" s="93">
        <f>SUM('31:6'!U122)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SUM('31:6'!X122)</f>
        <v>0</v>
      </c>
      <c r="Y122" s="93">
        <f>SUM('31:6'!Y122)</f>
        <v>0</v>
      </c>
      <c r="Z122" s="93">
        <f>SUM('31:6'!Z122)</f>
        <v>0</v>
      </c>
      <c r="AA122" s="93">
        <f>SUM('31:6'!AA122)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SUM('31:6'!G123)</f>
        <v>0</v>
      </c>
      <c r="H123" s="93">
        <f>SUM('31:6'!H123)</f>
        <v>0</v>
      </c>
      <c r="I123" s="93">
        <f>SUM('31:6'!I123)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SUM('31:6'!N123)</f>
        <v>0</v>
      </c>
      <c r="O123" s="93">
        <f>SUM('31:6'!O123)</f>
        <v>0</v>
      </c>
      <c r="P123" s="93">
        <f>SUM('31:6'!P123)</f>
        <v>0</v>
      </c>
      <c r="Q123" s="93">
        <f>SUM('31:6'!Q123)</f>
        <v>0</v>
      </c>
      <c r="R123" s="93">
        <f>SUM('31:6'!R123)</f>
        <v>0</v>
      </c>
      <c r="S123" s="93">
        <f>SUM('31:6'!S123)</f>
        <v>0</v>
      </c>
      <c r="T123" s="93">
        <f>SUM('31:6'!T123)</f>
        <v>0</v>
      </c>
      <c r="U123" s="93">
        <f>SUM('31:6'!U123)</f>
        <v>0</v>
      </c>
      <c r="V123" s="206">
        <f t="shared" si="43"/>
        <v>0</v>
      </c>
      <c r="W123" s="33" t="str">
        <f t="shared" si="41"/>
        <v/>
      </c>
      <c r="X123" s="93">
        <f>SUM('31:6'!X123)</f>
        <v>0</v>
      </c>
      <c r="Y123" s="93">
        <f>SUM('31:6'!Y123)</f>
        <v>0</v>
      </c>
      <c r="Z123" s="93">
        <f>SUM('31:6'!Z123)</f>
        <v>0</v>
      </c>
      <c r="AA123" s="93">
        <f>SUM('31:6'!AA123)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SUM('31:6'!G124)</f>
        <v>600</v>
      </c>
      <c r="H124" s="93">
        <f>SUM('31:6'!H124)</f>
        <v>3024</v>
      </c>
      <c r="I124" s="93">
        <f>SUM('31:6'!I124)</f>
        <v>44</v>
      </c>
      <c r="J124" s="31">
        <f t="array" ref="J124">IF(ISERROR(G124/I124),"",G124/I124)</f>
        <v>13.636363636363637</v>
      </c>
      <c r="K124" s="35">
        <f t="array" ref="K124">IF(ISERROR(G124/L124),"",G124/L124)</f>
        <v>30</v>
      </c>
      <c r="L124" s="87">
        <v>20</v>
      </c>
      <c r="M124" s="36">
        <f t="shared" si="42"/>
        <v>14</v>
      </c>
      <c r="N124" s="93">
        <f>SUM('31:6'!N124)</f>
        <v>0</v>
      </c>
      <c r="O124" s="93">
        <f>SUM('31:6'!O124)</f>
        <v>0</v>
      </c>
      <c r="P124" s="93">
        <f>SUM('31:6'!P124)</f>
        <v>0</v>
      </c>
      <c r="Q124" s="93">
        <f>SUM('31:6'!Q124)</f>
        <v>0</v>
      </c>
      <c r="R124" s="93">
        <f>SUM('31:6'!R124)</f>
        <v>0</v>
      </c>
      <c r="S124" s="93">
        <f>SUM('31:6'!S124)</f>
        <v>0</v>
      </c>
      <c r="T124" s="93">
        <f>SUM('31:6'!T124)</f>
        <v>0</v>
      </c>
      <c r="U124" s="93">
        <f>SUM('31:6'!U124)</f>
        <v>0</v>
      </c>
      <c r="V124" s="206">
        <f t="shared" si="43"/>
        <v>0</v>
      </c>
      <c r="W124" s="33">
        <f t="shared" si="41"/>
        <v>0</v>
      </c>
      <c r="X124" s="93">
        <f>SUM('31:6'!X124)</f>
        <v>0</v>
      </c>
      <c r="Y124" s="93">
        <f>SUM('31:6'!Y124)</f>
        <v>0</v>
      </c>
      <c r="Z124" s="93">
        <f>SUM('31:6'!Z124)</f>
        <v>0</v>
      </c>
      <c r="AA124" s="93">
        <f>SUM('31:6'!AA124)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SUM('31:6'!G125)</f>
        <v>0</v>
      </c>
      <c r="H125" s="93">
        <f>SUM('31:6'!H125)</f>
        <v>0</v>
      </c>
      <c r="I125" s="93">
        <f>SUM('31:6'!I125)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SUM('31:6'!N125)</f>
        <v>0</v>
      </c>
      <c r="O125" s="93">
        <f>SUM('31:6'!O125)</f>
        <v>0</v>
      </c>
      <c r="P125" s="93">
        <f>SUM('31:6'!P125)</f>
        <v>0</v>
      </c>
      <c r="Q125" s="93">
        <f>SUM('31:6'!Q125)</f>
        <v>0</v>
      </c>
      <c r="R125" s="93">
        <f>SUM('31:6'!R125)</f>
        <v>0</v>
      </c>
      <c r="S125" s="93">
        <f>SUM('31:6'!S125)</f>
        <v>0</v>
      </c>
      <c r="T125" s="93">
        <f>SUM('31:6'!T125)</f>
        <v>0</v>
      </c>
      <c r="U125" s="93">
        <f>SUM('31:6'!U125)</f>
        <v>0</v>
      </c>
      <c r="V125" s="206">
        <f t="shared" si="43"/>
        <v>0</v>
      </c>
      <c r="W125" s="33" t="str">
        <f t="shared" si="41"/>
        <v/>
      </c>
      <c r="X125" s="93">
        <f>SUM('31:6'!X125)</f>
        <v>0</v>
      </c>
      <c r="Y125" s="93">
        <f>SUM('31:6'!Y125)</f>
        <v>0</v>
      </c>
      <c r="Z125" s="93">
        <f>SUM('31:6'!Z125)</f>
        <v>0</v>
      </c>
      <c r="AA125" s="93">
        <f>SUM('31:6'!AA125)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SUM('31:6'!G126)</f>
        <v>0</v>
      </c>
      <c r="H126" s="93">
        <f>SUM('31:6'!H126)</f>
        <v>0</v>
      </c>
      <c r="I126" s="93">
        <f>SUM('31:6'!I126)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SUM('31:6'!N126)</f>
        <v>0</v>
      </c>
      <c r="O126" s="93">
        <f>SUM('31:6'!O126)</f>
        <v>0</v>
      </c>
      <c r="P126" s="93">
        <f>SUM('31:6'!P126)</f>
        <v>0</v>
      </c>
      <c r="Q126" s="93">
        <f>SUM('31:6'!Q126)</f>
        <v>0</v>
      </c>
      <c r="R126" s="93">
        <f>SUM('31:6'!R126)</f>
        <v>0</v>
      </c>
      <c r="S126" s="93">
        <f>SUM('31:6'!S126)</f>
        <v>0</v>
      </c>
      <c r="T126" s="93">
        <f>SUM('31:6'!T126)</f>
        <v>0</v>
      </c>
      <c r="U126" s="93">
        <f>SUM('31:6'!U126)</f>
        <v>0</v>
      </c>
      <c r="V126" s="206">
        <f t="shared" si="43"/>
        <v>0</v>
      </c>
      <c r="W126" s="33" t="str">
        <f t="shared" si="41"/>
        <v/>
      </c>
      <c r="X126" s="93">
        <f>SUM('31:6'!X126)</f>
        <v>0</v>
      </c>
      <c r="Y126" s="93">
        <f>SUM('31:6'!Y126)</f>
        <v>0</v>
      </c>
      <c r="Z126" s="93">
        <f>SUM('31:6'!Z126)</f>
        <v>0</v>
      </c>
      <c r="AA126" s="93">
        <f>SUM('31:6'!AA126)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SUM('31:6'!G127)</f>
        <v>0</v>
      </c>
      <c r="H127" s="93">
        <f>SUM('31:6'!H127)</f>
        <v>0</v>
      </c>
      <c r="I127" s="93">
        <f>SUM('31:6'!I127)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SUM('31:6'!N127)</f>
        <v>0</v>
      </c>
      <c r="O127" s="93">
        <f>SUM('31:6'!O127)</f>
        <v>0</v>
      </c>
      <c r="P127" s="93">
        <f>SUM('31:6'!P127)</f>
        <v>0</v>
      </c>
      <c r="Q127" s="93">
        <f>SUM('31:6'!Q127)</f>
        <v>0</v>
      </c>
      <c r="R127" s="93">
        <f>SUM('31:6'!R127)</f>
        <v>0</v>
      </c>
      <c r="S127" s="93">
        <f>SUM('31:6'!S127)</f>
        <v>0</v>
      </c>
      <c r="T127" s="93">
        <f>SUM('31:6'!T127)</f>
        <v>0</v>
      </c>
      <c r="U127" s="93">
        <f>SUM('31:6'!U127)</f>
        <v>0</v>
      </c>
      <c r="V127" s="206">
        <f t="shared" si="43"/>
        <v>0</v>
      </c>
      <c r="W127" s="33" t="str">
        <f t="shared" si="41"/>
        <v/>
      </c>
      <c r="X127" s="93">
        <f>SUM('31:6'!X127)</f>
        <v>0</v>
      </c>
      <c r="Y127" s="93">
        <f>SUM('31:6'!Y127)</f>
        <v>0</v>
      </c>
      <c r="Z127" s="93">
        <f>SUM('31:6'!Z127)</f>
        <v>0</v>
      </c>
      <c r="AA127" s="93">
        <f>SUM('31:6'!AA127)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SUM('31:6'!G128)</f>
        <v>0</v>
      </c>
      <c r="H128" s="93">
        <f>SUM('31:6'!H128)</f>
        <v>0</v>
      </c>
      <c r="I128" s="93">
        <f>SUM('31:6'!I128)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SUM('31:6'!N128)</f>
        <v>0</v>
      </c>
      <c r="O128" s="93">
        <f>SUM('31:6'!O128)</f>
        <v>0</v>
      </c>
      <c r="P128" s="93">
        <f>SUM('31:6'!P128)</f>
        <v>0</v>
      </c>
      <c r="Q128" s="93">
        <f>SUM('31:6'!Q128)</f>
        <v>0</v>
      </c>
      <c r="R128" s="93">
        <f>SUM('31:6'!R128)</f>
        <v>0</v>
      </c>
      <c r="S128" s="93">
        <f>SUM('31:6'!S128)</f>
        <v>0</v>
      </c>
      <c r="T128" s="93">
        <f>SUM('31:6'!T128)</f>
        <v>0</v>
      </c>
      <c r="U128" s="93">
        <f>SUM('31:6'!U128)</f>
        <v>0</v>
      </c>
      <c r="V128" s="206">
        <f t="shared" si="43"/>
        <v>0</v>
      </c>
      <c r="W128" s="33" t="str">
        <f t="shared" si="41"/>
        <v/>
      </c>
      <c r="X128" s="93">
        <f>SUM('31:6'!X128)</f>
        <v>0</v>
      </c>
      <c r="Y128" s="93">
        <f>SUM('31:6'!Y128)</f>
        <v>0</v>
      </c>
      <c r="Z128" s="93">
        <f>SUM('31:6'!Z128)</f>
        <v>0</v>
      </c>
      <c r="AA128" s="93">
        <f>SUM('31:6'!AA128)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SUM('31:6'!G129)</f>
        <v>0</v>
      </c>
      <c r="H129" s="93">
        <f>SUM('31:6'!H129)</f>
        <v>0</v>
      </c>
      <c r="I129" s="93">
        <f>SUM('31:6'!I129)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SUM('31:6'!N129)</f>
        <v>0</v>
      </c>
      <c r="O129" s="93">
        <f>SUM('31:6'!O129)</f>
        <v>0</v>
      </c>
      <c r="P129" s="93">
        <f>SUM('31:6'!P129)</f>
        <v>0</v>
      </c>
      <c r="Q129" s="93">
        <f>SUM('31:6'!Q129)</f>
        <v>0</v>
      </c>
      <c r="R129" s="93">
        <f>SUM('31:6'!R129)</f>
        <v>0</v>
      </c>
      <c r="S129" s="93">
        <f>SUM('31:6'!S129)</f>
        <v>0</v>
      </c>
      <c r="T129" s="93">
        <f>SUM('31:6'!T129)</f>
        <v>0</v>
      </c>
      <c r="U129" s="93">
        <f>SUM('31:6'!U129)</f>
        <v>0</v>
      </c>
      <c r="V129" s="206">
        <f t="shared" si="43"/>
        <v>0</v>
      </c>
      <c r="W129" s="33" t="str">
        <f t="shared" si="41"/>
        <v/>
      </c>
      <c r="X129" s="93">
        <f>SUM('31:6'!X129)</f>
        <v>0</v>
      </c>
      <c r="Y129" s="93">
        <f>SUM('31:6'!Y129)</f>
        <v>0</v>
      </c>
      <c r="Z129" s="93">
        <f>SUM('31:6'!Z129)</f>
        <v>0</v>
      </c>
      <c r="AA129" s="93">
        <f>SUM('31:6'!AA129)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SUM('31:6'!G130)</f>
        <v>0</v>
      </c>
      <c r="H130" s="93">
        <f>SUM('31:6'!H130)</f>
        <v>0</v>
      </c>
      <c r="I130" s="93">
        <f>SUM('31:6'!I130)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SUM('31:6'!N130)</f>
        <v>0</v>
      </c>
      <c r="O130" s="93">
        <f>SUM('31:6'!O130)</f>
        <v>0</v>
      </c>
      <c r="P130" s="93">
        <f>SUM('31:6'!P130)</f>
        <v>0</v>
      </c>
      <c r="Q130" s="93">
        <f>SUM('31:6'!Q130)</f>
        <v>0</v>
      </c>
      <c r="R130" s="93">
        <f>SUM('31:6'!R130)</f>
        <v>0</v>
      </c>
      <c r="S130" s="93">
        <f>SUM('31:6'!S130)</f>
        <v>0</v>
      </c>
      <c r="T130" s="93">
        <f>SUM('31:6'!T130)</f>
        <v>0</v>
      </c>
      <c r="U130" s="93">
        <f>SUM('31:6'!U130)</f>
        <v>0</v>
      </c>
      <c r="V130" s="206">
        <f t="shared" si="43"/>
        <v>0</v>
      </c>
      <c r="W130" s="33" t="str">
        <f t="shared" si="41"/>
        <v/>
      </c>
      <c r="X130" s="93">
        <f>SUM('31:6'!X130)</f>
        <v>0</v>
      </c>
      <c r="Y130" s="93">
        <f>SUM('31:6'!Y130)</f>
        <v>0</v>
      </c>
      <c r="Z130" s="93">
        <f>SUM('31:6'!Z130)</f>
        <v>0</v>
      </c>
      <c r="AA130" s="93">
        <f>SUM('31:6'!AA130)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SUM('31:6'!G131)</f>
        <v>0</v>
      </c>
      <c r="H131" s="93">
        <f>SUM('31:6'!H131)</f>
        <v>0</v>
      </c>
      <c r="I131" s="93">
        <f>SUM('31:6'!I131)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SUM('31:6'!N131)</f>
        <v>0</v>
      </c>
      <c r="O131" s="93">
        <f>SUM('31:6'!O131)</f>
        <v>0</v>
      </c>
      <c r="P131" s="93">
        <f>SUM('31:6'!P131)</f>
        <v>0</v>
      </c>
      <c r="Q131" s="93">
        <f>SUM('31:6'!Q131)</f>
        <v>0</v>
      </c>
      <c r="R131" s="93">
        <f>SUM('31:6'!R131)</f>
        <v>0</v>
      </c>
      <c r="S131" s="93">
        <f>SUM('31:6'!S131)</f>
        <v>0</v>
      </c>
      <c r="T131" s="93">
        <f>SUM('31:6'!T131)</f>
        <v>0</v>
      </c>
      <c r="U131" s="93">
        <f>SUM('31:6'!U131)</f>
        <v>0</v>
      </c>
      <c r="V131" s="206">
        <f t="shared" si="43"/>
        <v>0</v>
      </c>
      <c r="W131" s="33" t="str">
        <f t="shared" si="41"/>
        <v/>
      </c>
      <c r="X131" s="93">
        <f>SUM('31:6'!X131)</f>
        <v>0</v>
      </c>
      <c r="Y131" s="93">
        <f>SUM('31:6'!Y131)</f>
        <v>0</v>
      </c>
      <c r="Z131" s="93">
        <f>SUM('31:6'!Z131)</f>
        <v>0</v>
      </c>
      <c r="AA131" s="93">
        <f>SUM('31:6'!AA131)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SUM('31:6'!G132)</f>
        <v>0</v>
      </c>
      <c r="H132" s="93">
        <f>SUM('31:6'!H132)</f>
        <v>0</v>
      </c>
      <c r="I132" s="93">
        <f>SUM('31:6'!I132)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SUM('31:6'!N132)</f>
        <v>0</v>
      </c>
      <c r="O132" s="93">
        <f>SUM('31:6'!O132)</f>
        <v>0</v>
      </c>
      <c r="P132" s="93">
        <f>SUM('31:6'!P132)</f>
        <v>0</v>
      </c>
      <c r="Q132" s="93">
        <f>SUM('31:6'!Q132)</f>
        <v>0</v>
      </c>
      <c r="R132" s="93">
        <f>SUM('31:6'!R132)</f>
        <v>0</v>
      </c>
      <c r="S132" s="93">
        <f>SUM('31:6'!S132)</f>
        <v>0</v>
      </c>
      <c r="T132" s="93">
        <f>SUM('31:6'!T132)</f>
        <v>0</v>
      </c>
      <c r="U132" s="93">
        <f>SUM('31:6'!U132)</f>
        <v>0</v>
      </c>
      <c r="V132" s="206">
        <f t="shared" si="43"/>
        <v>0</v>
      </c>
      <c r="W132" s="33" t="str">
        <f t="shared" si="41"/>
        <v/>
      </c>
      <c r="X132" s="93">
        <f>SUM('31:6'!X132)</f>
        <v>0</v>
      </c>
      <c r="Y132" s="93">
        <f>SUM('31:6'!Y132)</f>
        <v>0</v>
      </c>
      <c r="Z132" s="93">
        <f>SUM('31:6'!Z132)</f>
        <v>0</v>
      </c>
      <c r="AA132" s="93">
        <f>SUM('31:6'!AA132)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SUM('31:6'!G133)</f>
        <v>0</v>
      </c>
      <c r="H133" s="93">
        <f>SUM('31:6'!H133)</f>
        <v>0</v>
      </c>
      <c r="I133" s="93">
        <f>SUM('31:6'!I133)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SUM('31:6'!N133)</f>
        <v>0</v>
      </c>
      <c r="O133" s="93">
        <f>SUM('31:6'!O133)</f>
        <v>0</v>
      </c>
      <c r="P133" s="93">
        <f>SUM('31:6'!P133)</f>
        <v>0</v>
      </c>
      <c r="Q133" s="93">
        <f>SUM('31:6'!Q133)</f>
        <v>0</v>
      </c>
      <c r="R133" s="93">
        <f>SUM('31:6'!R133)</f>
        <v>0</v>
      </c>
      <c r="S133" s="93">
        <f>SUM('31:6'!S133)</f>
        <v>0</v>
      </c>
      <c r="T133" s="93">
        <f>SUM('31:6'!T133)</f>
        <v>0</v>
      </c>
      <c r="U133" s="93">
        <f>SUM('31:6'!U133)</f>
        <v>0</v>
      </c>
      <c r="V133" s="206">
        <f t="shared" si="43"/>
        <v>0</v>
      </c>
      <c r="W133" s="33" t="str">
        <f t="shared" si="41"/>
        <v/>
      </c>
      <c r="X133" s="93">
        <f>SUM('31:6'!X133)</f>
        <v>0</v>
      </c>
      <c r="Y133" s="93">
        <f>SUM('31:6'!Y133)</f>
        <v>0</v>
      </c>
      <c r="Z133" s="93">
        <f>SUM('31:6'!Z133)</f>
        <v>0</v>
      </c>
      <c r="AA133" s="93">
        <f>SUM('31:6'!AA133)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SUM('31:6'!G134)</f>
        <v>0</v>
      </c>
      <c r="H134" s="93">
        <f>SUM('31:6'!H134)</f>
        <v>0</v>
      </c>
      <c r="I134" s="93">
        <f>SUM('31:6'!I134)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SUM('31:6'!N134)</f>
        <v>0</v>
      </c>
      <c r="O134" s="93">
        <f>SUM('31:6'!O134)</f>
        <v>0</v>
      </c>
      <c r="P134" s="93">
        <f>SUM('31:6'!P134)</f>
        <v>0</v>
      </c>
      <c r="Q134" s="93">
        <f>SUM('31:6'!Q134)</f>
        <v>0</v>
      </c>
      <c r="R134" s="93">
        <f>SUM('31:6'!R134)</f>
        <v>0</v>
      </c>
      <c r="S134" s="93">
        <f>SUM('31:6'!S134)</f>
        <v>0</v>
      </c>
      <c r="T134" s="93">
        <f>SUM('31:6'!T134)</f>
        <v>0</v>
      </c>
      <c r="U134" s="93">
        <f>SUM('31:6'!U134)</f>
        <v>0</v>
      </c>
      <c r="V134" s="206">
        <f t="shared" si="43"/>
        <v>0</v>
      </c>
      <c r="W134" s="33" t="str">
        <f t="shared" si="41"/>
        <v/>
      </c>
      <c r="X134" s="93">
        <f>SUM('31:6'!X134)</f>
        <v>0</v>
      </c>
      <c r="Y134" s="93">
        <f>SUM('31:6'!Y134)</f>
        <v>0</v>
      </c>
      <c r="Z134" s="93">
        <f>SUM('31:6'!Z134)</f>
        <v>0</v>
      </c>
      <c r="AA134" s="93">
        <f>SUM('31:6'!AA134)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SUM('31:6'!G135)</f>
        <v>1781</v>
      </c>
      <c r="H135" s="93">
        <f>SUM('31:6'!H135)</f>
        <v>9011.86</v>
      </c>
      <c r="I135" s="93">
        <f>SUM('31:6'!I135)</f>
        <v>66</v>
      </c>
      <c r="J135" s="31">
        <f t="array" ref="J135">IF(ISERROR(G135/I135),"",G135/I135)</f>
        <v>26.984848484848484</v>
      </c>
      <c r="K135" s="35">
        <f t="array" ref="K135">IF(ISERROR(G135/L135),"",G135/L135)</f>
        <v>71.239999999999995</v>
      </c>
      <c r="L135" s="87">
        <v>25</v>
      </c>
      <c r="M135" s="36">
        <f t="shared" si="42"/>
        <v>-5.2399999999999949</v>
      </c>
      <c r="N135" s="93">
        <f>SUM('31:6'!N135)</f>
        <v>0</v>
      </c>
      <c r="O135" s="93">
        <f>SUM('31:6'!O135)</f>
        <v>0</v>
      </c>
      <c r="P135" s="93">
        <f>SUM('31:6'!P135)</f>
        <v>0</v>
      </c>
      <c r="Q135" s="93">
        <f>SUM('31:6'!Q135)</f>
        <v>0</v>
      </c>
      <c r="R135" s="93">
        <f>SUM('31:6'!R135)</f>
        <v>0</v>
      </c>
      <c r="S135" s="93">
        <f>SUM('31:6'!S135)</f>
        <v>0</v>
      </c>
      <c r="T135" s="93">
        <f>SUM('31:6'!T135)</f>
        <v>0</v>
      </c>
      <c r="U135" s="93">
        <f>SUM('31:6'!U135)</f>
        <v>0</v>
      </c>
      <c r="V135" s="206">
        <f t="shared" si="43"/>
        <v>0</v>
      </c>
      <c r="W135" s="33">
        <f t="shared" si="41"/>
        <v>0</v>
      </c>
      <c r="X135" s="93">
        <f>SUM('31:6'!X135)</f>
        <v>0</v>
      </c>
      <c r="Y135" s="93">
        <f>SUM('31:6'!Y135)</f>
        <v>0</v>
      </c>
      <c r="Z135" s="93">
        <f>SUM('31:6'!Z135)</f>
        <v>0</v>
      </c>
      <c r="AA135" s="93">
        <f>SUM('31:6'!AA135)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SUM('31:6'!G136)</f>
        <v>1647</v>
      </c>
      <c r="H136" s="93">
        <f>SUM('31:6'!H136)</f>
        <v>8333.82</v>
      </c>
      <c r="I136" s="93">
        <f>SUM('31:6'!I136)</f>
        <v>66</v>
      </c>
      <c r="J136" s="31">
        <f t="array" ref="J136">IF(ISERROR(G136/I136),"",G136/I136)</f>
        <v>24.954545454545453</v>
      </c>
      <c r="K136" s="35">
        <f t="array" ref="K136">IF(ISERROR(G136/L136),"",G136/L136)</f>
        <v>71.608695652173907</v>
      </c>
      <c r="L136" s="87">
        <v>23</v>
      </c>
      <c r="M136" s="36">
        <f t="shared" si="42"/>
        <v>-5.6086956521739069</v>
      </c>
      <c r="N136" s="93">
        <f>SUM('31:6'!N136)</f>
        <v>0</v>
      </c>
      <c r="O136" s="93">
        <f>SUM('31:6'!O136)</f>
        <v>0</v>
      </c>
      <c r="P136" s="93">
        <f>SUM('31:6'!P136)</f>
        <v>0</v>
      </c>
      <c r="Q136" s="93">
        <f>SUM('31:6'!Q136)</f>
        <v>0</v>
      </c>
      <c r="R136" s="93">
        <f>SUM('31:6'!R136)</f>
        <v>0</v>
      </c>
      <c r="S136" s="93">
        <f>SUM('31:6'!S136)</f>
        <v>0</v>
      </c>
      <c r="T136" s="93">
        <f>SUM('31:6'!T136)</f>
        <v>0</v>
      </c>
      <c r="U136" s="93">
        <f>SUM('31:6'!U136)</f>
        <v>0</v>
      </c>
      <c r="V136" s="206">
        <f t="shared" si="43"/>
        <v>0</v>
      </c>
      <c r="W136" s="33">
        <f t="shared" si="41"/>
        <v>0</v>
      </c>
      <c r="X136" s="93">
        <f>SUM('31:6'!X136)</f>
        <v>0</v>
      </c>
      <c r="Y136" s="93">
        <f>SUM('31:6'!Y136)</f>
        <v>0</v>
      </c>
      <c r="Z136" s="93">
        <f>SUM('31:6'!Z136)</f>
        <v>0</v>
      </c>
      <c r="AA136" s="93">
        <f>SUM('31:6'!AA136)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76" t="s">
        <v>99</v>
      </c>
      <c r="B137" s="577"/>
      <c r="C137" s="342" t="s">
        <v>71</v>
      </c>
      <c r="D137" s="20"/>
      <c r="E137" s="20"/>
      <c r="F137" s="32"/>
      <c r="G137" s="99">
        <f>SUM(G122:G136)</f>
        <v>4028</v>
      </c>
      <c r="H137" s="30">
        <f>SUM(H122:H136)</f>
        <v>20369.68</v>
      </c>
      <c r="I137" s="30">
        <f>SUM(I122:I136)</f>
        <v>176</v>
      </c>
      <c r="J137" s="31">
        <f t="array" ref="J137">IF(ISERROR(G137/I137),"",G137/I137)</f>
        <v>22.886363636363637</v>
      </c>
      <c r="K137" s="30">
        <f>SUM(K122:K136)</f>
        <v>172.84869565217389</v>
      </c>
      <c r="L137" s="98"/>
      <c r="M137" s="89">
        <f>SUM(M122:M136)</f>
        <v>3.1513043478260983</v>
      </c>
      <c r="N137" s="30">
        <f>SUM(N122:N136)</f>
        <v>0</v>
      </c>
      <c r="O137" s="93">
        <f>SUM('31:6'!O137)</f>
        <v>0</v>
      </c>
      <c r="P137" s="93">
        <f>SUM('31:6'!P137)</f>
        <v>0</v>
      </c>
      <c r="Q137" s="93">
        <f>SUM('31:6'!Q137)</f>
        <v>0</v>
      </c>
      <c r="R137" s="93">
        <f>SUM('31:6'!R137)</f>
        <v>0</v>
      </c>
      <c r="S137" s="93">
        <f>SUM('31:6'!S137)</f>
        <v>0</v>
      </c>
      <c r="T137" s="93">
        <f>SUM('31:6'!T137)</f>
        <v>0</v>
      </c>
      <c r="U137" s="93">
        <f>SUM('31:6'!U137)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SUM('31:6'!X137)</f>
        <v>0</v>
      </c>
      <c r="Y137" s="93">
        <f>SUM('31:6'!Y137)</f>
        <v>0</v>
      </c>
      <c r="Z137" s="93">
        <f>SUM('31:6'!Z137)</f>
        <v>0</v>
      </c>
      <c r="AA137" s="93">
        <f>SUM('31:6'!AA137)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SUM('31:6'!G138)</f>
        <v>0</v>
      </c>
      <c r="H138" s="93">
        <f>SUM('31:6'!H138)</f>
        <v>0</v>
      </c>
      <c r="I138" s="93">
        <f>SUM('31:6'!I138)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SUM('31:6'!N138)</f>
        <v>0</v>
      </c>
      <c r="O138" s="93">
        <f>SUM('31:6'!O138)</f>
        <v>0</v>
      </c>
      <c r="P138" s="93">
        <f>SUM('31:6'!P138)</f>
        <v>0</v>
      </c>
      <c r="Q138" s="93">
        <f>SUM('31:6'!Q138)</f>
        <v>0</v>
      </c>
      <c r="R138" s="93">
        <f>SUM('31:6'!R138)</f>
        <v>0</v>
      </c>
      <c r="S138" s="93">
        <f>SUM('31:6'!S138)</f>
        <v>0</v>
      </c>
      <c r="T138" s="93">
        <f>SUM('31:6'!T138)</f>
        <v>0</v>
      </c>
      <c r="U138" s="93">
        <f>SUM('31:6'!U138)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SUM('31:6'!X138)</f>
        <v>0</v>
      </c>
      <c r="Y138" s="93">
        <f>SUM('31:6'!Y138)</f>
        <v>0</v>
      </c>
      <c r="Z138" s="93">
        <f>SUM('31:6'!Z138)</f>
        <v>0</v>
      </c>
      <c r="AA138" s="93">
        <f>SUM('31:6'!AA138)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SUM('31:6'!G139)</f>
        <v>0</v>
      </c>
      <c r="H139" s="93">
        <f>SUM('31:6'!H139)</f>
        <v>0</v>
      </c>
      <c r="I139" s="93">
        <f>SUM('31:6'!I139)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SUM('31:6'!N139)</f>
        <v>0</v>
      </c>
      <c r="O139" s="93">
        <f>SUM('31:6'!O139)</f>
        <v>0</v>
      </c>
      <c r="P139" s="93">
        <f>SUM('31:6'!P139)</f>
        <v>0</v>
      </c>
      <c r="Q139" s="93">
        <f>SUM('31:6'!Q139)</f>
        <v>0</v>
      </c>
      <c r="R139" s="93">
        <f>SUM('31:6'!R139)</f>
        <v>0</v>
      </c>
      <c r="S139" s="93">
        <f>SUM('31:6'!S139)</f>
        <v>0</v>
      </c>
      <c r="T139" s="93">
        <f>SUM('31:6'!T139)</f>
        <v>0</v>
      </c>
      <c r="U139" s="93">
        <f>SUM('31:6'!U139)</f>
        <v>0</v>
      </c>
      <c r="V139" s="206">
        <f t="shared" si="46"/>
        <v>0</v>
      </c>
      <c r="W139" s="33" t="str">
        <f t="shared" si="41"/>
        <v/>
      </c>
      <c r="X139" s="93">
        <f>SUM('31:6'!X139)</f>
        <v>0</v>
      </c>
      <c r="Y139" s="93">
        <f>SUM('31:6'!Y139)</f>
        <v>0</v>
      </c>
      <c r="Z139" s="93">
        <f>SUM('31:6'!Z139)</f>
        <v>0</v>
      </c>
      <c r="AA139" s="93">
        <f>SUM('31:6'!AA139)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SUM('31:6'!G140)</f>
        <v>0</v>
      </c>
      <c r="H140" s="93">
        <f>SUM('31:6'!H140)</f>
        <v>0</v>
      </c>
      <c r="I140" s="93">
        <f>SUM('31:6'!I140)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SUM('31:6'!N140)</f>
        <v>0</v>
      </c>
      <c r="O140" s="93">
        <f>SUM('31:6'!O140)</f>
        <v>0</v>
      </c>
      <c r="P140" s="93">
        <f>SUM('31:6'!P140)</f>
        <v>0</v>
      </c>
      <c r="Q140" s="93">
        <f>SUM('31:6'!Q140)</f>
        <v>0</v>
      </c>
      <c r="R140" s="93">
        <f>SUM('31:6'!R140)</f>
        <v>0</v>
      </c>
      <c r="S140" s="93">
        <f>SUM('31:6'!S140)</f>
        <v>0</v>
      </c>
      <c r="T140" s="93">
        <f>SUM('31:6'!T140)</f>
        <v>0</v>
      </c>
      <c r="U140" s="93">
        <f>SUM('31:6'!U140)</f>
        <v>0</v>
      </c>
      <c r="V140" s="206">
        <f t="shared" si="46"/>
        <v>0</v>
      </c>
      <c r="W140" s="33" t="str">
        <f t="shared" si="41"/>
        <v/>
      </c>
      <c r="X140" s="93">
        <f>SUM('31:6'!X140)</f>
        <v>0</v>
      </c>
      <c r="Y140" s="93">
        <f>SUM('31:6'!Y140)</f>
        <v>0</v>
      </c>
      <c r="Z140" s="93">
        <f>SUM('31:6'!Z140)</f>
        <v>0</v>
      </c>
      <c r="AA140" s="93">
        <f>SUM('31:6'!AA140)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SUM('31:6'!G141)</f>
        <v>0</v>
      </c>
      <c r="H141" s="93">
        <f>SUM('31:6'!H141)</f>
        <v>0</v>
      </c>
      <c r="I141" s="93">
        <f>SUM('31:6'!I141)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SUM('31:6'!N141)</f>
        <v>0</v>
      </c>
      <c r="O141" s="93">
        <f>SUM('31:6'!O141)</f>
        <v>0</v>
      </c>
      <c r="P141" s="93">
        <f>SUM('31:6'!P141)</f>
        <v>0</v>
      </c>
      <c r="Q141" s="93">
        <f>SUM('31:6'!Q141)</f>
        <v>0</v>
      </c>
      <c r="R141" s="93">
        <f>SUM('31:6'!R141)</f>
        <v>0</v>
      </c>
      <c r="S141" s="93">
        <f>SUM('31:6'!S141)</f>
        <v>0</v>
      </c>
      <c r="T141" s="93">
        <f>SUM('31:6'!T141)</f>
        <v>0</v>
      </c>
      <c r="U141" s="93">
        <f>SUM('31:6'!U141)</f>
        <v>0</v>
      </c>
      <c r="V141" s="206">
        <f t="shared" si="46"/>
        <v>0</v>
      </c>
      <c r="W141" s="33" t="str">
        <f t="shared" si="41"/>
        <v/>
      </c>
      <c r="X141" s="93">
        <f>SUM('31:6'!X141)</f>
        <v>0</v>
      </c>
      <c r="Y141" s="93">
        <f>SUM('31:6'!Y141)</f>
        <v>0</v>
      </c>
      <c r="Z141" s="93">
        <f>SUM('31:6'!Z141)</f>
        <v>0</v>
      </c>
      <c r="AA141" s="93">
        <f>SUM('31:6'!AA141)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SUM('31:6'!G142)</f>
        <v>0</v>
      </c>
      <c r="H142" s="93">
        <f>SUM('31:6'!H142)</f>
        <v>0</v>
      </c>
      <c r="I142" s="93">
        <f>SUM('31:6'!I142)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SUM('31:6'!N142)</f>
        <v>0</v>
      </c>
      <c r="O142" s="93">
        <f>SUM('31:6'!O142)</f>
        <v>0</v>
      </c>
      <c r="P142" s="93">
        <f>SUM('31:6'!P142)</f>
        <v>0</v>
      </c>
      <c r="Q142" s="93">
        <f>SUM('31:6'!Q142)</f>
        <v>0</v>
      </c>
      <c r="R142" s="93">
        <f>SUM('31:6'!R142)</f>
        <v>0</v>
      </c>
      <c r="S142" s="93">
        <f>SUM('31:6'!S142)</f>
        <v>0</v>
      </c>
      <c r="T142" s="93">
        <f>SUM('31:6'!T142)</f>
        <v>0</v>
      </c>
      <c r="U142" s="93">
        <f>SUM('31:6'!U142)</f>
        <v>0</v>
      </c>
      <c r="V142" s="206">
        <f t="shared" si="46"/>
        <v>0</v>
      </c>
      <c r="W142" s="33" t="str">
        <f t="shared" si="41"/>
        <v/>
      </c>
      <c r="X142" s="93">
        <f>SUM('31:6'!X142)</f>
        <v>0</v>
      </c>
      <c r="Y142" s="93">
        <f>SUM('31:6'!Y142)</f>
        <v>0</v>
      </c>
      <c r="Z142" s="93">
        <f>SUM('31:6'!Z142)</f>
        <v>0</v>
      </c>
      <c r="AA142" s="93">
        <f>SUM('31:6'!AA142)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SUM('31:6'!G143)</f>
        <v>540</v>
      </c>
      <c r="H143" s="93">
        <f>SUM('31:6'!H143)</f>
        <v>2721.6</v>
      </c>
      <c r="I143" s="93">
        <f>SUM('31:6'!I143)</f>
        <v>40</v>
      </c>
      <c r="J143" s="31">
        <f t="array" ref="J143">IF(ISERROR(G143/I143),"",G143/I143)</f>
        <v>13.5</v>
      </c>
      <c r="K143" s="35">
        <f t="array" ref="K143">IF(ISERROR(G143/L143),"",G143/L143)</f>
        <v>40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SUM('31:6'!G144)</f>
        <v>605</v>
      </c>
      <c r="H144" s="93">
        <f>SUM('31:6'!H144)</f>
        <v>3049.2</v>
      </c>
      <c r="I144" s="93">
        <f>SUM('31:6'!I144)</f>
        <v>52.22</v>
      </c>
      <c r="J144" s="31">
        <f t="array" ref="J144">IF(ISERROR(G144/I144),"",G144/I144)</f>
        <v>11.585599387207967</v>
      </c>
      <c r="K144" s="35">
        <f t="array" ref="K144">IF(ISERROR(G144/L144),"",G144/L144)</f>
        <v>44.814814814814817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SUM('31:6'!G145)</f>
        <v>630</v>
      </c>
      <c r="H145" s="93">
        <f>SUM('31:6'!H145)</f>
        <v>3175.2</v>
      </c>
      <c r="I145" s="93">
        <f>SUM('31:6'!I145)</f>
        <v>44</v>
      </c>
      <c r="J145" s="31"/>
      <c r="K145" s="35">
        <f t="array" ref="K145">IF(ISERROR(G145/L145),"",G145/L145)</f>
        <v>46.666666666666664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SUM('31:6'!H146)</f>
        <v>2822.4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SUM('31:6'!G147)</f>
        <v>0</v>
      </c>
      <c r="H147" s="93">
        <f>SUM('31:6'!H147)</f>
        <v>0</v>
      </c>
      <c r="I147" s="93">
        <f>SUM('31:6'!I147)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SUM('31:6'!N147)</f>
        <v>0</v>
      </c>
      <c r="O147" s="93">
        <f>SUM('31:6'!O147)</f>
        <v>0</v>
      </c>
      <c r="P147" s="93">
        <f>SUM('31:6'!P147)</f>
        <v>0</v>
      </c>
      <c r="Q147" s="93">
        <f>SUM('31:6'!Q147)</f>
        <v>0</v>
      </c>
      <c r="R147" s="93">
        <f>SUM('31:6'!R147)</f>
        <v>0</v>
      </c>
      <c r="S147" s="93">
        <f>SUM('31:6'!S147)</f>
        <v>0</v>
      </c>
      <c r="T147" s="93">
        <f>SUM('31:6'!T147)</f>
        <v>0</v>
      </c>
      <c r="U147" s="93">
        <f>SUM('31:6'!U147)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SUM('31:6'!X147)</f>
        <v>0</v>
      </c>
      <c r="Y147" s="93">
        <f>SUM('31:6'!Y147)</f>
        <v>0</v>
      </c>
      <c r="Z147" s="93">
        <f>SUM('31:6'!Z147)</f>
        <v>0</v>
      </c>
      <c r="AA147" s="93">
        <f>SUM('31:6'!AA147)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76" t="s">
        <v>102</v>
      </c>
      <c r="B148" s="577"/>
      <c r="C148" s="342" t="s">
        <v>71</v>
      </c>
      <c r="D148" s="20"/>
      <c r="E148" s="20"/>
      <c r="F148" s="32"/>
      <c r="G148" s="99">
        <f>SUM(G138:G147)</f>
        <v>1775</v>
      </c>
      <c r="H148" s="99">
        <f>SUM(H138:H147)</f>
        <v>11768.4</v>
      </c>
      <c r="I148" s="99">
        <f>SUM(I138:I147)</f>
        <v>136.22</v>
      </c>
      <c r="J148" s="31">
        <f t="array" ref="J148">IF(ISERROR(G148/I148),"",G148/I148)</f>
        <v>13.030392012920275</v>
      </c>
      <c r="K148" s="30">
        <f>SUM(K138:K147)</f>
        <v>131.48148148148147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>
        <f t="shared" si="49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475</v>
      </c>
      <c r="C149" s="335"/>
      <c r="D149" s="17">
        <v>3.65</v>
      </c>
      <c r="E149" s="17"/>
      <c r="F149" s="53"/>
      <c r="G149" s="93">
        <f>SUM('31:6'!G149)</f>
        <v>0</v>
      </c>
      <c r="H149" s="93">
        <f>SUM('31:6'!H149)</f>
        <v>0</v>
      </c>
      <c r="I149" s="93">
        <f>SUM('31:6'!I149)</f>
        <v>0</v>
      </c>
      <c r="J149" s="31" t="str">
        <f t="array" ref="J149">IF(ISERROR(G149/I149),"",G149/I149)</f>
        <v/>
      </c>
      <c r="K149" s="339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SUM('31:6'!N149)</f>
        <v>0</v>
      </c>
      <c r="O149" s="93">
        <f>SUM('31:6'!O149)</f>
        <v>0</v>
      </c>
      <c r="P149" s="93">
        <f>SUM('31:6'!P149)</f>
        <v>0</v>
      </c>
      <c r="Q149" s="93">
        <f>SUM('31:6'!Q149)</f>
        <v>0</v>
      </c>
      <c r="R149" s="93">
        <f>SUM('31:6'!R149)</f>
        <v>0</v>
      </c>
      <c r="S149" s="93">
        <f>SUM('31:6'!S149)</f>
        <v>0</v>
      </c>
      <c r="T149" s="93">
        <f>SUM('31:6'!T149)</f>
        <v>0</v>
      </c>
      <c r="U149" s="93">
        <f>SUM('31:6'!U149)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SUM('31:6'!X149)</f>
        <v>0</v>
      </c>
      <c r="Y149" s="93">
        <f>SUM('31:6'!Y149)</f>
        <v>0</v>
      </c>
      <c r="Z149" s="93">
        <f>SUM('31:6'!Z149)</f>
        <v>0</v>
      </c>
      <c r="AA149" s="93">
        <f>SUM('31:6'!AA149)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35"/>
      <c r="D150" s="17">
        <v>6.58</v>
      </c>
      <c r="E150" s="17"/>
      <c r="F150" s="6"/>
      <c r="G150" s="93">
        <f>SUM('31:6'!G150)</f>
        <v>107</v>
      </c>
      <c r="H150" s="93">
        <f>SUM('31:6'!H150)</f>
        <v>704.06</v>
      </c>
      <c r="I150" s="93">
        <f>SUM('31:6'!I150)</f>
        <v>10</v>
      </c>
      <c r="J150" s="31">
        <f t="array" ref="J150">IF(ISERROR(G150/I150),"",G150/I150)</f>
        <v>10.7</v>
      </c>
      <c r="K150" s="35">
        <f t="array" ref="K150">IF(ISERROR(G150/L150),"",G150/L150)</f>
        <v>21.4</v>
      </c>
      <c r="L150" s="87">
        <v>5</v>
      </c>
      <c r="M150" s="36">
        <f t="shared" si="50"/>
        <v>-11.399999999999999</v>
      </c>
      <c r="N150" s="93">
        <f>SUM('31:6'!N150)</f>
        <v>0</v>
      </c>
      <c r="O150" s="93">
        <f>SUM('31:6'!O150)</f>
        <v>0</v>
      </c>
      <c r="P150" s="93">
        <f>SUM('31:6'!P150)</f>
        <v>0</v>
      </c>
      <c r="Q150" s="93">
        <f>SUM('31:6'!Q150)</f>
        <v>0</v>
      </c>
      <c r="R150" s="93">
        <f>SUM('31:6'!R150)</f>
        <v>0</v>
      </c>
      <c r="S150" s="93">
        <f>SUM('31:6'!S150)</f>
        <v>0</v>
      </c>
      <c r="T150" s="93">
        <f>SUM('31:6'!T150)</f>
        <v>0</v>
      </c>
      <c r="U150" s="93">
        <f>SUM('31:6'!U150)</f>
        <v>0</v>
      </c>
      <c r="V150" s="206">
        <f t="shared" si="51"/>
        <v>0</v>
      </c>
      <c r="W150" s="33">
        <f t="shared" si="49"/>
        <v>0</v>
      </c>
      <c r="X150" s="93">
        <f>SUM('31:6'!X150)</f>
        <v>0</v>
      </c>
      <c r="Y150" s="93">
        <f>SUM('31:6'!Y150)</f>
        <v>0</v>
      </c>
      <c r="Z150" s="93">
        <f>SUM('31:6'!Z150)</f>
        <v>0</v>
      </c>
      <c r="AA150" s="93">
        <f>SUM('31:6'!AA150)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35"/>
      <c r="D151" s="17">
        <v>7.8</v>
      </c>
      <c r="E151" s="17"/>
      <c r="F151" s="6"/>
      <c r="G151" s="93">
        <f>SUM('31:6'!G151)</f>
        <v>272</v>
      </c>
      <c r="H151" s="93">
        <f>SUM('31:6'!H151)</f>
        <v>2121.6</v>
      </c>
      <c r="I151" s="93">
        <f>SUM('31:6'!I151)</f>
        <v>35</v>
      </c>
      <c r="J151" s="31">
        <f t="array" ref="J151">IF(ISERROR(G151/I151),"",G151/I151)</f>
        <v>7.7714285714285714</v>
      </c>
      <c r="K151" s="35">
        <f t="array" ref="K151">IF(ISERROR(G151/L151),"",G151/L151)</f>
        <v>59.130434782608702</v>
      </c>
      <c r="L151" s="87">
        <v>4.5999999999999996</v>
      </c>
      <c r="M151" s="36">
        <f t="shared" si="50"/>
        <v>-24.130434782608702</v>
      </c>
      <c r="N151" s="93">
        <f>SUM('31:6'!N151)</f>
        <v>0</v>
      </c>
      <c r="O151" s="93">
        <f>SUM('31:6'!O151)</f>
        <v>0</v>
      </c>
      <c r="P151" s="93">
        <f>SUM('31:6'!P151)</f>
        <v>0</v>
      </c>
      <c r="Q151" s="93">
        <f>SUM('31:6'!Q151)</f>
        <v>0</v>
      </c>
      <c r="R151" s="93">
        <f>SUM('31:6'!R151)</f>
        <v>0</v>
      </c>
      <c r="S151" s="93">
        <f>SUM('31:6'!S151)</f>
        <v>0</v>
      </c>
      <c r="T151" s="93">
        <f>SUM('31:6'!T151)</f>
        <v>0</v>
      </c>
      <c r="U151" s="93">
        <f>SUM('31:6'!U151)</f>
        <v>0</v>
      </c>
      <c r="V151" s="206">
        <f t="shared" si="51"/>
        <v>0</v>
      </c>
      <c r="W151" s="33">
        <f t="shared" si="49"/>
        <v>0</v>
      </c>
      <c r="X151" s="93">
        <f>SUM('31:6'!X151)</f>
        <v>0</v>
      </c>
      <c r="Y151" s="93">
        <f>SUM('31:6'!Y151)</f>
        <v>0</v>
      </c>
      <c r="Z151" s="93">
        <f>SUM('31:6'!Z151)</f>
        <v>0</v>
      </c>
      <c r="AA151" s="93">
        <f>SUM('31:6'!AA151)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35"/>
      <c r="D152" s="17">
        <v>4.4000000000000004</v>
      </c>
      <c r="E152" s="17"/>
      <c r="F152" s="6"/>
      <c r="G152" s="93">
        <f>SUM('31:6'!G152)</f>
        <v>191</v>
      </c>
      <c r="H152" s="93">
        <f>SUM('31:6'!H152)</f>
        <v>840.40000000000009</v>
      </c>
      <c r="I152" s="93">
        <f>SUM('31:6'!I152)</f>
        <v>45</v>
      </c>
      <c r="J152" s="31">
        <f t="array" ref="J152">IF(ISERROR(G152/I152),"",G152/I152)</f>
        <v>4.2444444444444445</v>
      </c>
      <c r="K152" s="35">
        <f t="array" ref="K152">IF(ISERROR(G152/L152),"",G152/L152)</f>
        <v>32.931034482758619</v>
      </c>
      <c r="L152" s="87">
        <v>5.8</v>
      </c>
      <c r="M152" s="36">
        <f t="shared" si="50"/>
        <v>12.068965517241381</v>
      </c>
      <c r="N152" s="93">
        <f>SUM('31:6'!N152)</f>
        <v>0</v>
      </c>
      <c r="O152" s="93">
        <f>SUM('31:6'!O152)</f>
        <v>0</v>
      </c>
      <c r="P152" s="93">
        <f>SUM('31:6'!P152)</f>
        <v>0</v>
      </c>
      <c r="Q152" s="93">
        <f>SUM('31:6'!Q152)</f>
        <v>0</v>
      </c>
      <c r="R152" s="93">
        <f>SUM('31:6'!R152)</f>
        <v>0</v>
      </c>
      <c r="S152" s="93">
        <f>SUM('31:6'!S152)</f>
        <v>0</v>
      </c>
      <c r="T152" s="93">
        <f>SUM('31:6'!T152)</f>
        <v>0</v>
      </c>
      <c r="U152" s="93">
        <f>SUM('31:6'!U152)</f>
        <v>0</v>
      </c>
      <c r="V152" s="206">
        <f t="shared" si="51"/>
        <v>0</v>
      </c>
      <c r="W152" s="33">
        <f t="shared" si="49"/>
        <v>0</v>
      </c>
      <c r="X152" s="93">
        <f>SUM('31:6'!X152)</f>
        <v>0</v>
      </c>
      <c r="Y152" s="93">
        <f>SUM('31:6'!Y152)</f>
        <v>0</v>
      </c>
      <c r="Z152" s="93">
        <f>SUM('31:6'!Z152)</f>
        <v>0</v>
      </c>
      <c r="AA152" s="93">
        <f>SUM('31:6'!AA152)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SUM('31:6'!G153)</f>
        <v>0</v>
      </c>
      <c r="H153" s="93">
        <f>SUM('31:6'!H153)</f>
        <v>0</v>
      </c>
      <c r="I153" s="93">
        <f>SUM('31:6'!I153)</f>
        <v>0</v>
      </c>
      <c r="J153" s="31"/>
      <c r="K153" s="35"/>
      <c r="L153" s="87">
        <v>6</v>
      </c>
      <c r="M153" s="36"/>
      <c r="N153" s="93">
        <f>SUM('31:6'!N153)</f>
        <v>0</v>
      </c>
      <c r="O153" s="93">
        <f>SUM('31:6'!O153)</f>
        <v>0</v>
      </c>
      <c r="P153" s="93">
        <f>SUM('31:6'!P153)</f>
        <v>0</v>
      </c>
      <c r="Q153" s="93">
        <f>SUM('31:6'!Q153)</f>
        <v>0</v>
      </c>
      <c r="R153" s="93">
        <f>SUM('31:6'!R153)</f>
        <v>0</v>
      </c>
      <c r="S153" s="93">
        <f>SUM('31:6'!S153)</f>
        <v>0</v>
      </c>
      <c r="T153" s="93">
        <f>SUM('31:6'!T153)</f>
        <v>0</v>
      </c>
      <c r="U153" s="93">
        <f>SUM('31:6'!U153)</f>
        <v>0</v>
      </c>
      <c r="V153" s="206"/>
      <c r="W153" s="33"/>
      <c r="X153" s="93">
        <f>SUM('31:6'!X153)</f>
        <v>0</v>
      </c>
      <c r="Y153" s="93">
        <f>SUM('31:6'!Y153)</f>
        <v>0</v>
      </c>
      <c r="Z153" s="93">
        <f>SUM('31:6'!Z153)</f>
        <v>0</v>
      </c>
      <c r="AA153" s="93">
        <f>SUM('31:6'!AA153)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35" t="s">
        <v>53</v>
      </c>
      <c r="D154" s="17">
        <v>6.04</v>
      </c>
      <c r="E154" s="17"/>
      <c r="F154" s="6"/>
      <c r="G154" s="93">
        <f>SUM('31:6'!G154)</f>
        <v>0</v>
      </c>
      <c r="H154" s="93">
        <f>SUM('31:6'!H154)</f>
        <v>0</v>
      </c>
      <c r="I154" s="93">
        <f>SUM('31:6'!I154)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SUM('31:6'!N154)</f>
        <v>0</v>
      </c>
      <c r="O154" s="93">
        <f>SUM('31:6'!O154)</f>
        <v>0</v>
      </c>
      <c r="P154" s="93">
        <f>SUM('31:6'!P154)</f>
        <v>0</v>
      </c>
      <c r="Q154" s="93">
        <f>SUM('31:6'!Q154)</f>
        <v>0</v>
      </c>
      <c r="R154" s="93">
        <f>SUM('31:6'!R154)</f>
        <v>0</v>
      </c>
      <c r="S154" s="93">
        <f>SUM('31:6'!S154)</f>
        <v>0</v>
      </c>
      <c r="T154" s="93">
        <f>SUM('31:6'!T154)</f>
        <v>0</v>
      </c>
      <c r="U154" s="93">
        <f>SUM('31:6'!U154)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SUM('31:6'!X154)</f>
        <v>0</v>
      </c>
      <c r="Y154" s="93">
        <f>SUM('31:6'!Y154)</f>
        <v>0</v>
      </c>
      <c r="Z154" s="93">
        <f>SUM('31:6'!Z154)</f>
        <v>0</v>
      </c>
      <c r="AA154" s="93">
        <f>SUM('31:6'!AA154)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35" t="s">
        <v>60</v>
      </c>
      <c r="D155" s="17">
        <v>6.04</v>
      </c>
      <c r="E155" s="17"/>
      <c r="F155" s="6"/>
      <c r="G155" s="93">
        <f>SUM('31:6'!G155)</f>
        <v>0</v>
      </c>
      <c r="H155" s="93">
        <f>SUM('31:6'!H155)</f>
        <v>0</v>
      </c>
      <c r="I155" s="93">
        <f>SUM('31:6'!I155)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SUM('31:6'!N155)</f>
        <v>0</v>
      </c>
      <c r="O155" s="93">
        <f>SUM('31:6'!O155)</f>
        <v>0</v>
      </c>
      <c r="P155" s="93">
        <f>SUM('31:6'!P155)</f>
        <v>0</v>
      </c>
      <c r="Q155" s="93">
        <f>SUM('31:6'!Q155)</f>
        <v>0</v>
      </c>
      <c r="R155" s="93">
        <f>SUM('31:6'!R155)</f>
        <v>0</v>
      </c>
      <c r="S155" s="93">
        <f>SUM('31:6'!S155)</f>
        <v>0</v>
      </c>
      <c r="T155" s="93">
        <f>SUM('31:6'!T155)</f>
        <v>0</v>
      </c>
      <c r="U155" s="93">
        <f>SUM('31:6'!U155)</f>
        <v>0</v>
      </c>
      <c r="V155" s="206">
        <f t="shared" si="53"/>
        <v>0</v>
      </c>
      <c r="W155" s="33" t="str">
        <f t="shared" si="54"/>
        <v/>
      </c>
      <c r="X155" s="93">
        <f>SUM('31:6'!X155)</f>
        <v>0</v>
      </c>
      <c r="Y155" s="93">
        <f>SUM('31:6'!Y155)</f>
        <v>0</v>
      </c>
      <c r="Z155" s="93">
        <f>SUM('31:6'!Z155)</f>
        <v>0</v>
      </c>
      <c r="AA155" s="93">
        <f>SUM('31:6'!AA155)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35" t="s">
        <v>53</v>
      </c>
      <c r="D156" s="17">
        <v>6</v>
      </c>
      <c r="E156" s="17"/>
      <c r="F156" s="6"/>
      <c r="G156" s="93">
        <f>SUM('31:6'!G156)</f>
        <v>0</v>
      </c>
      <c r="H156" s="93">
        <f>SUM('31:6'!H156)</f>
        <v>0</v>
      </c>
      <c r="I156" s="93">
        <f>SUM('31:6'!I156)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35" t="s">
        <v>446</v>
      </c>
      <c r="D157" s="17">
        <v>6</v>
      </c>
      <c r="E157" s="17"/>
      <c r="F157" s="6"/>
      <c r="G157" s="93">
        <f>SUM('31:6'!G157)</f>
        <v>0</v>
      </c>
      <c r="H157" s="93">
        <f>SUM('31:6'!H157)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SUM('31:6'!G158)</f>
        <v>0</v>
      </c>
      <c r="H158" s="93">
        <f>SUM('31:6'!H158)</f>
        <v>0</v>
      </c>
      <c r="I158" s="93">
        <f>SUM('31:6'!I158)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SUM('31:6'!N158)</f>
        <v>0</v>
      </c>
      <c r="O158" s="93">
        <f>SUM('31:6'!O158)</f>
        <v>0</v>
      </c>
      <c r="P158" s="93">
        <f>SUM('31:6'!P158)</f>
        <v>0</v>
      </c>
      <c r="Q158" s="93">
        <f>SUM('31:6'!Q158)</f>
        <v>0</v>
      </c>
      <c r="R158" s="93">
        <f>SUM('31:6'!R158)</f>
        <v>0</v>
      </c>
      <c r="S158" s="93">
        <f>SUM('31:6'!S158)</f>
        <v>0</v>
      </c>
      <c r="T158" s="93">
        <f>SUM('31:6'!T158)</f>
        <v>0</v>
      </c>
      <c r="U158" s="93">
        <f>SUM('31:6'!U158)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SUM('31:6'!X158)</f>
        <v>0</v>
      </c>
      <c r="Y158" s="93">
        <f>SUM('31:6'!Y158)</f>
        <v>0</v>
      </c>
      <c r="Z158" s="93">
        <f>SUM('31:6'!Z158)</f>
        <v>0</v>
      </c>
      <c r="AA158" s="93">
        <f>SUM('31:6'!AA158)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SUM('31:6'!G159)</f>
        <v>0</v>
      </c>
      <c r="H159" s="93">
        <f>SUM('31:6'!H159)</f>
        <v>0</v>
      </c>
      <c r="I159" s="93">
        <f>SUM('31:6'!I159)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SUM('31:6'!N159)</f>
        <v>0</v>
      </c>
      <c r="O159" s="93">
        <f>SUM('31:6'!O159)</f>
        <v>0</v>
      </c>
      <c r="P159" s="93">
        <f>SUM('31:6'!P159)</f>
        <v>0</v>
      </c>
      <c r="Q159" s="93">
        <f>SUM('31:6'!Q159)</f>
        <v>0</v>
      </c>
      <c r="R159" s="93">
        <f>SUM('31:6'!R159)</f>
        <v>0</v>
      </c>
      <c r="S159" s="93">
        <f>SUM('31:6'!S159)</f>
        <v>0</v>
      </c>
      <c r="T159" s="93">
        <f>SUM('31:6'!T159)</f>
        <v>0</v>
      </c>
      <c r="U159" s="93">
        <f>SUM('31:6'!U159)</f>
        <v>0</v>
      </c>
      <c r="V159" s="206">
        <f t="shared" si="56"/>
        <v>0</v>
      </c>
      <c r="W159" s="33" t="str">
        <f t="shared" si="57"/>
        <v/>
      </c>
      <c r="X159" s="93">
        <f>SUM('31:6'!X159)</f>
        <v>0</v>
      </c>
      <c r="Y159" s="93">
        <f>SUM('31:6'!Y159)</f>
        <v>0</v>
      </c>
      <c r="Z159" s="93">
        <f>SUM('31:6'!Z159)</f>
        <v>0</v>
      </c>
      <c r="AA159" s="93">
        <f>SUM('31:6'!AA159)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36" t="s">
        <v>159</v>
      </c>
      <c r="C160" s="16"/>
      <c r="D160" s="17">
        <v>4.5</v>
      </c>
      <c r="E160" s="17"/>
      <c r="F160" s="6"/>
      <c r="G160" s="93">
        <f>SUM('31:6'!G160)</f>
        <v>0</v>
      </c>
      <c r="H160" s="93">
        <f>SUM('31:6'!H160)</f>
        <v>0</v>
      </c>
      <c r="I160" s="93">
        <f>SUM('31:6'!I160)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SUM('31:6'!N160)</f>
        <v>0</v>
      </c>
      <c r="O160" s="93">
        <f>SUM('31:6'!O160)</f>
        <v>0</v>
      </c>
      <c r="P160" s="93">
        <f>SUM('31:6'!P160)</f>
        <v>0</v>
      </c>
      <c r="Q160" s="93">
        <f>SUM('31:6'!Q160)</f>
        <v>0</v>
      </c>
      <c r="R160" s="93">
        <f>SUM('31:6'!R160)</f>
        <v>0</v>
      </c>
      <c r="S160" s="93">
        <f>SUM('31:6'!S160)</f>
        <v>0</v>
      </c>
      <c r="T160" s="93">
        <f>SUM('31:6'!T160)</f>
        <v>0</v>
      </c>
      <c r="U160" s="93">
        <f>SUM('31:6'!U160)</f>
        <v>0</v>
      </c>
      <c r="V160" s="206"/>
      <c r="W160" s="33"/>
      <c r="X160" s="93">
        <f>SUM('31:6'!X160)</f>
        <v>0</v>
      </c>
      <c r="Y160" s="93">
        <f>SUM('31:6'!Y160)</f>
        <v>0</v>
      </c>
      <c r="Z160" s="93">
        <f>SUM('31:6'!Z160)</f>
        <v>0</v>
      </c>
      <c r="AA160" s="93">
        <f>SUM('31:6'!AA160)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36" t="s">
        <v>160</v>
      </c>
      <c r="C161" s="16"/>
      <c r="D161" s="17">
        <v>4.5</v>
      </c>
      <c r="E161" s="17"/>
      <c r="F161" s="6"/>
      <c r="G161" s="93">
        <f>SUM('31:6'!G161)</f>
        <v>0</v>
      </c>
      <c r="H161" s="93">
        <f>SUM('31:6'!H161)</f>
        <v>0</v>
      </c>
      <c r="I161" s="93">
        <f>SUM('31:6'!I161)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SUM('31:6'!N161)</f>
        <v>0</v>
      </c>
      <c r="O161" s="93">
        <f>SUM('31:6'!O161)</f>
        <v>0</v>
      </c>
      <c r="P161" s="93">
        <f>SUM('31:6'!P161)</f>
        <v>0</v>
      </c>
      <c r="Q161" s="93">
        <f>SUM('31:6'!Q161)</f>
        <v>0</v>
      </c>
      <c r="R161" s="93">
        <f>SUM('31:6'!R161)</f>
        <v>0</v>
      </c>
      <c r="S161" s="93">
        <f>SUM('31:6'!S161)</f>
        <v>0</v>
      </c>
      <c r="T161" s="93">
        <f>SUM('31:6'!T161)</f>
        <v>0</v>
      </c>
      <c r="U161" s="93">
        <f>SUM('31:6'!U161)</f>
        <v>0</v>
      </c>
      <c r="V161" s="206"/>
      <c r="W161" s="33"/>
      <c r="X161" s="93">
        <f>SUM('31:6'!X161)</f>
        <v>0</v>
      </c>
      <c r="Y161" s="93">
        <f>SUM('31:6'!Y161)</f>
        <v>0</v>
      </c>
      <c r="Z161" s="93">
        <f>SUM('31:6'!Z161)</f>
        <v>0</v>
      </c>
      <c r="AA161" s="93">
        <f>SUM('31:6'!AA161)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SUM('31:6'!G162)</f>
        <v>0</v>
      </c>
      <c r="H162" s="93">
        <f>SUM('31:6'!H162)</f>
        <v>0</v>
      </c>
      <c r="I162" s="93">
        <f>SUM('31:6'!I162)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76" t="s">
        <v>106</v>
      </c>
      <c r="B163" s="577"/>
      <c r="C163" s="342" t="s">
        <v>71</v>
      </c>
      <c r="D163" s="20"/>
      <c r="E163" s="20"/>
      <c r="F163" s="32"/>
      <c r="G163" s="94">
        <f>SUM(G149:G162)</f>
        <v>570</v>
      </c>
      <c r="H163" s="30">
        <f>SUM(H149:H162)</f>
        <v>3666.06</v>
      </c>
      <c r="I163" s="30">
        <f>SUM(I149:I162)</f>
        <v>90</v>
      </c>
      <c r="J163" s="31">
        <f t="array" ref="J163">IF(ISERROR(G163/I163),"",G163/I163)</f>
        <v>6.333333333333333</v>
      </c>
      <c r="K163" s="30">
        <f>SUM(K149:K159)</f>
        <v>113.46146926536731</v>
      </c>
      <c r="L163" s="98"/>
      <c r="M163" s="89">
        <f t="shared" ref="M163:V163" si="58">SUM(M149:M159)</f>
        <v>-23.46146926536732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87" t="s">
        <v>108</v>
      </c>
      <c r="B164" s="588"/>
      <c r="C164" s="588"/>
      <c r="D164" s="588"/>
      <c r="E164" s="588"/>
      <c r="F164" s="589"/>
      <c r="G164" s="193">
        <f>SUM(G28,G86,G121,G137,G148,G163)</f>
        <v>34152</v>
      </c>
      <c r="H164" s="193">
        <f>SUM(H28,H86,H121,H137,H148,H163)</f>
        <v>172763.8</v>
      </c>
      <c r="I164" s="193">
        <f>SUM(I28,I86,I121,I137,I148,I163)</f>
        <v>1732.22</v>
      </c>
      <c r="J164" s="52">
        <f t="array" ref="J164">IF(ISERROR(G164/I164),"",G164/I164)</f>
        <v>19.715740494856313</v>
      </c>
      <c r="K164" s="193">
        <f>SUM(K28,K86,K121,K137,K148,K163)</f>
        <v>1630.8641231484141</v>
      </c>
      <c r="L164" s="52">
        <f>IF(ISERROR(G164/K164),"",G164/K164)</f>
        <v>20.941045618238824</v>
      </c>
      <c r="M164" s="193">
        <f t="shared" ref="M164:AA164" si="60">SUM(M28,M86,M121,M137,M148,M163)</f>
        <v>52.365435256144075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08" t="s">
        <v>503</v>
      </c>
      <c r="B165" s="337" t="s">
        <v>110</v>
      </c>
      <c r="C165" s="590" t="s">
        <v>111</v>
      </c>
      <c r="D165" s="590"/>
      <c r="E165" s="569" t="s">
        <v>112</v>
      </c>
      <c r="F165" s="569"/>
      <c r="G165" s="580" t="s">
        <v>113</v>
      </c>
      <c r="H165" s="580"/>
      <c r="I165" s="569" t="s">
        <v>114</v>
      </c>
      <c r="J165" s="569"/>
      <c r="K165" s="569" t="s">
        <v>36</v>
      </c>
      <c r="L165" s="569"/>
      <c r="M165" s="569" t="s">
        <v>115</v>
      </c>
      <c r="N165" s="569"/>
      <c r="O165" s="569" t="s">
        <v>116</v>
      </c>
      <c r="P165" s="580" t="s">
        <v>117</v>
      </c>
      <c r="Q165" s="580"/>
      <c r="R165" s="580" t="s">
        <v>36</v>
      </c>
      <c r="S165" s="580"/>
      <c r="T165" s="580" t="s">
        <v>118</v>
      </c>
      <c r="U165" s="580"/>
      <c r="V165" s="580" t="s">
        <v>119</v>
      </c>
      <c r="W165" s="580"/>
      <c r="X165" s="580" t="s">
        <v>36</v>
      </c>
      <c r="Y165" s="580"/>
      <c r="Z165" s="580" t="s">
        <v>118</v>
      </c>
      <c r="AA165" s="580"/>
      <c r="AE165" s="14"/>
      <c r="AF165" s="14"/>
      <c r="AG165" s="3"/>
      <c r="AH165" s="34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09"/>
      <c r="B166" s="337" t="s">
        <v>120</v>
      </c>
      <c r="C166" s="591">
        <f>SUM('31:6'!C166)</f>
        <v>7</v>
      </c>
      <c r="D166" s="592"/>
      <c r="E166" s="593">
        <f>D166*11</f>
        <v>0</v>
      </c>
      <c r="F166" s="593"/>
      <c r="G166" s="591">
        <f>SUM('31:6'!G166)</f>
        <v>7</v>
      </c>
      <c r="H166" s="592"/>
      <c r="I166" s="569">
        <f>G166*11</f>
        <v>77</v>
      </c>
      <c r="J166" s="569"/>
      <c r="K166" s="569">
        <f>E166-I166</f>
        <v>-77</v>
      </c>
      <c r="L166" s="569"/>
      <c r="M166" s="594" t="str">
        <f>IF(ISERROR(K166/E166),"",K166/E166)</f>
        <v/>
      </c>
      <c r="N166" s="594"/>
      <c r="O166" s="569"/>
      <c r="P166" s="580" t="s">
        <v>70</v>
      </c>
      <c r="Q166" s="580"/>
      <c r="R166" s="595">
        <f>SUM(O28:U28)</f>
        <v>0</v>
      </c>
      <c r="S166" s="595"/>
      <c r="T166" s="596" t="str">
        <f t="array" ref="T166">IF(ISERROR(R166/R173),"",R166/R173)</f>
        <v/>
      </c>
      <c r="U166" s="596"/>
      <c r="V166" s="580" t="s">
        <v>41</v>
      </c>
      <c r="W166" s="580"/>
      <c r="X166" s="595">
        <f>SUM(P27,P85,P120,P136,P147,P161)</f>
        <v>0</v>
      </c>
      <c r="Y166" s="595"/>
      <c r="Z166" s="596" t="str">
        <f t="array" ref="Z166">IF(ISERROR(X166/X173),"",X166/X173)</f>
        <v/>
      </c>
      <c r="AA166" s="596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09"/>
      <c r="B167" s="337" t="s">
        <v>121</v>
      </c>
      <c r="C167" s="591">
        <f>SUM('31:6'!C167)</f>
        <v>7</v>
      </c>
      <c r="D167" s="592"/>
      <c r="E167" s="593">
        <f>D167*11</f>
        <v>0</v>
      </c>
      <c r="F167" s="593"/>
      <c r="G167" s="591">
        <f>SUM('31:6'!G167)</f>
        <v>7</v>
      </c>
      <c r="H167" s="592"/>
      <c r="I167" s="569">
        <f>G167*11</f>
        <v>77</v>
      </c>
      <c r="J167" s="569"/>
      <c r="K167" s="569">
        <f>E167-I167</f>
        <v>-77</v>
      </c>
      <c r="L167" s="569"/>
      <c r="M167" s="594" t="str">
        <f>IF(ISERROR(K167/E167),"",K167/E167)</f>
        <v/>
      </c>
      <c r="N167" s="594"/>
      <c r="O167" s="569"/>
      <c r="P167" s="580" t="s">
        <v>86</v>
      </c>
      <c r="Q167" s="580"/>
      <c r="R167" s="595">
        <f>SUM(O86:U86)</f>
        <v>0</v>
      </c>
      <c r="S167" s="595"/>
      <c r="T167" s="596" t="str">
        <f>IF(ISERROR(R167/R173),"",R167/R173)</f>
        <v/>
      </c>
      <c r="U167" s="596"/>
      <c r="V167" s="580" t="s">
        <v>42</v>
      </c>
      <c r="W167" s="580"/>
      <c r="X167" s="595">
        <f>SUM(P28,P86,P121,P137,P148,P163)</f>
        <v>0</v>
      </c>
      <c r="Y167" s="595"/>
      <c r="Z167" s="596" t="str">
        <f>IF(ISERROR(X167/X173),"",X167/X173)</f>
        <v/>
      </c>
      <c r="AA167" s="596"/>
      <c r="AE167" s="14"/>
      <c r="AF167" s="14"/>
      <c r="AG167" s="3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09"/>
      <c r="B168" s="337" t="s">
        <v>122</v>
      </c>
      <c r="C168" s="591">
        <f>SUM('31:6'!C168)</f>
        <v>7</v>
      </c>
      <c r="D168" s="592"/>
      <c r="E168" s="593">
        <f>D168*11</f>
        <v>0</v>
      </c>
      <c r="F168" s="593"/>
      <c r="G168" s="591">
        <f>SUM('31:6'!G168)</f>
        <v>7</v>
      </c>
      <c r="H168" s="592"/>
      <c r="I168" s="569">
        <f>G168*8</f>
        <v>56</v>
      </c>
      <c r="J168" s="569"/>
      <c r="K168" s="569">
        <f>E168-I168</f>
        <v>-56</v>
      </c>
      <c r="L168" s="569"/>
      <c r="M168" s="594" t="str">
        <f>IF(ISERROR(K168/E168),"",K168/E168)</f>
        <v/>
      </c>
      <c r="N168" s="594"/>
      <c r="O168" s="569"/>
      <c r="P168" s="580" t="s">
        <v>92</v>
      </c>
      <c r="Q168" s="580"/>
      <c r="R168" s="595">
        <f>SUM(O121:U121)</f>
        <v>0</v>
      </c>
      <c r="S168" s="595"/>
      <c r="T168" s="596" t="str">
        <f>IF(ISERROR(R168/R173),"",R168/R173)</f>
        <v/>
      </c>
      <c r="U168" s="596"/>
      <c r="V168" s="580" t="s">
        <v>43</v>
      </c>
      <c r="W168" s="580"/>
      <c r="X168" s="595">
        <f>SUM(P29,P87,P122,P138,P149,P164)</f>
        <v>0</v>
      </c>
      <c r="Y168" s="595"/>
      <c r="Z168" s="596" t="str">
        <f>IF(ISERROR(X168/X173),"",X168/X173)</f>
        <v/>
      </c>
      <c r="AA168" s="596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09"/>
      <c r="B169" s="337" t="s">
        <v>47</v>
      </c>
      <c r="C169" s="591">
        <f>SUM('31:6'!C169)</f>
        <v>7</v>
      </c>
      <c r="D169" s="592"/>
      <c r="E169" s="593">
        <f>D169*11</f>
        <v>0</v>
      </c>
      <c r="F169" s="593"/>
      <c r="G169" s="591">
        <f>SUM('31:6'!G169)</f>
        <v>7</v>
      </c>
      <c r="H169" s="592"/>
      <c r="I169" s="569">
        <f>G169*11</f>
        <v>77</v>
      </c>
      <c r="J169" s="569"/>
      <c r="K169" s="569">
        <f>E169-I169</f>
        <v>-77</v>
      </c>
      <c r="L169" s="569"/>
      <c r="M169" s="594" t="str">
        <f>IF(ISERROR(K169/E169),"",K169/E169)</f>
        <v/>
      </c>
      <c r="N169" s="594"/>
      <c r="O169" s="569"/>
      <c r="P169" s="580" t="s">
        <v>99</v>
      </c>
      <c r="Q169" s="580"/>
      <c r="R169" s="595">
        <f>SUM(O137:U137)</f>
        <v>0</v>
      </c>
      <c r="S169" s="595"/>
      <c r="T169" s="596" t="str">
        <f>IF(ISERROR(R169/R173),"",R169/R173)</f>
        <v/>
      </c>
      <c r="U169" s="596"/>
      <c r="V169" s="580" t="s">
        <v>44</v>
      </c>
      <c r="W169" s="580"/>
      <c r="X169" s="595">
        <f>SUM(P31,P88,P123,P139,P150,P165)</f>
        <v>0</v>
      </c>
      <c r="Y169" s="595"/>
      <c r="Z169" s="596" t="str">
        <f>IF(ISERROR(X169/X173),"",X169/X173)</f>
        <v/>
      </c>
      <c r="AA169" s="596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10"/>
      <c r="B170" s="337" t="s">
        <v>123</v>
      </c>
      <c r="C170" s="598">
        <f>SUM(C166:D169)</f>
        <v>28</v>
      </c>
      <c r="D170" s="569"/>
      <c r="E170" s="569">
        <f>SUM(F166:F169)</f>
        <v>0</v>
      </c>
      <c r="F170" s="569"/>
      <c r="G170" s="598">
        <f>SUM(G166:H169)</f>
        <v>28</v>
      </c>
      <c r="H170" s="569"/>
      <c r="I170" s="569">
        <f>SUM(I166:J169)</f>
        <v>287</v>
      </c>
      <c r="J170" s="569"/>
      <c r="K170" s="569">
        <f>SUM(K166:L169)</f>
        <v>-287</v>
      </c>
      <c r="L170" s="569"/>
      <c r="M170" s="594" t="str">
        <f>IF(ISERROR(K170/E170),"",K170/E170)</f>
        <v/>
      </c>
      <c r="N170" s="594"/>
      <c r="O170" s="569"/>
      <c r="P170" s="580" t="s">
        <v>102</v>
      </c>
      <c r="Q170" s="580"/>
      <c r="R170" s="595">
        <f>SUM(O148:U148)</f>
        <v>0</v>
      </c>
      <c r="S170" s="595"/>
      <c r="T170" s="596" t="str">
        <f>IF(ISERROR(R170/R173),"",R170/R173)</f>
        <v/>
      </c>
      <c r="U170" s="596"/>
      <c r="V170" s="580" t="s">
        <v>45</v>
      </c>
      <c r="W170" s="580"/>
      <c r="X170" s="595">
        <f>SUM(P32,P89,P124,P140,P151,P166)</f>
        <v>0</v>
      </c>
      <c r="Y170" s="595"/>
      <c r="Z170" s="596" t="str">
        <f>IF(ISERROR(X170/X173),"",X170/X173)</f>
        <v/>
      </c>
      <c r="AA170" s="596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09" t="s">
        <v>504</v>
      </c>
      <c r="B171" s="337">
        <f>G164</f>
        <v>34152</v>
      </c>
      <c r="C171" s="595" t="s">
        <v>155</v>
      </c>
      <c r="D171" s="595"/>
      <c r="E171" s="580">
        <f>H164</f>
        <v>172763.8</v>
      </c>
      <c r="F171" s="580"/>
      <c r="G171" s="580" t="s">
        <v>34</v>
      </c>
      <c r="H171" s="580"/>
      <c r="I171" s="597">
        <f>L164</f>
        <v>20.941045618238824</v>
      </c>
      <c r="J171" s="597"/>
      <c r="K171" s="569" t="s">
        <v>32</v>
      </c>
      <c r="L171" s="569"/>
      <c r="M171" s="597">
        <f>J164</f>
        <v>19.715740494856313</v>
      </c>
      <c r="N171" s="597"/>
      <c r="O171" s="569"/>
      <c r="P171" s="580" t="s">
        <v>106</v>
      </c>
      <c r="Q171" s="580"/>
      <c r="R171" s="595">
        <f>SUM(O163:U163)</f>
        <v>0</v>
      </c>
      <c r="S171" s="595"/>
      <c r="T171" s="596" t="str">
        <f>IF(ISERROR(R171/R173),"",R171/R173)</f>
        <v/>
      </c>
      <c r="U171" s="596"/>
      <c r="V171" s="580" t="s">
        <v>46</v>
      </c>
      <c r="W171" s="580"/>
      <c r="X171" s="595">
        <f>SUM(P33,P90,P125,P141,P152,P167)</f>
        <v>0</v>
      </c>
      <c r="Y171" s="595"/>
      <c r="Z171" s="596" t="str">
        <f>IF(ISERROR(X171/X173),"",X171/X173)</f>
        <v/>
      </c>
      <c r="AA171" s="596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7.25">
      <c r="A172" s="310" t="s">
        <v>505</v>
      </c>
      <c r="B172" s="337">
        <f>I164+C170</f>
        <v>1760.22</v>
      </c>
      <c r="C172" s="580" t="s">
        <v>114</v>
      </c>
      <c r="D172" s="580"/>
      <c r="E172" s="590">
        <f>K164+I170</f>
        <v>1917.8641231484141</v>
      </c>
      <c r="F172" s="590"/>
      <c r="G172" s="580" t="s">
        <v>150</v>
      </c>
      <c r="H172" s="580"/>
      <c r="I172" s="597">
        <f>B172-E172</f>
        <v>-157.64412314841411</v>
      </c>
      <c r="J172" s="597"/>
      <c r="K172" s="569" t="s">
        <v>151</v>
      </c>
      <c r="L172" s="569"/>
      <c r="M172" s="594">
        <f>IF(ISERROR(I172/B172),"",I172/B172)</f>
        <v>-8.9559329599944393E-2</v>
      </c>
      <c r="N172" s="594"/>
      <c r="O172" s="569"/>
      <c r="P172" s="580" t="s">
        <v>107</v>
      </c>
      <c r="Q172" s="580"/>
      <c r="R172" s="595"/>
      <c r="S172" s="595"/>
      <c r="T172" s="596" t="str">
        <f>IF(ISERROR(R172/R173),"",R172/R173)</f>
        <v/>
      </c>
      <c r="U172" s="596"/>
      <c r="V172" s="580" t="s">
        <v>47</v>
      </c>
      <c r="W172" s="580"/>
      <c r="X172" s="595"/>
      <c r="Y172" s="595"/>
      <c r="Z172" s="596" t="str">
        <f>IF(ISERROR(X172/X173),"",X172/X173)</f>
        <v/>
      </c>
      <c r="AA172" s="596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 ht="15.75" customHeight="1">
      <c r="A173" s="310" t="s">
        <v>507</v>
      </c>
      <c r="B173" s="337">
        <f>N164</f>
        <v>0</v>
      </c>
      <c r="C173" s="580" t="s">
        <v>149</v>
      </c>
      <c r="D173" s="580"/>
      <c r="E173" s="596">
        <f>IF(ISERROR(B173/B172),"",B173/B172)</f>
        <v>0</v>
      </c>
      <c r="F173" s="596"/>
      <c r="G173" s="580" t="s">
        <v>158</v>
      </c>
      <c r="H173" s="580"/>
      <c r="I173" s="569">
        <f>V164</f>
        <v>0</v>
      </c>
      <c r="J173" s="569"/>
      <c r="K173" s="569" t="s">
        <v>156</v>
      </c>
      <c r="L173" s="569"/>
      <c r="M173" s="594">
        <f t="array" ref="M173">IF(ISERROR(I173/B171),"",I173/B171)</f>
        <v>0</v>
      </c>
      <c r="N173" s="594"/>
      <c r="O173" s="569"/>
      <c r="P173" s="580" t="s">
        <v>123</v>
      </c>
      <c r="Q173" s="580"/>
      <c r="R173" s="595">
        <f>SUM(R166:S172)</f>
        <v>0</v>
      </c>
      <c r="S173" s="595"/>
      <c r="T173" s="596">
        <f>SUM(T166:U172)</f>
        <v>0</v>
      </c>
      <c r="U173" s="596"/>
      <c r="V173" s="580" t="s">
        <v>123</v>
      </c>
      <c r="W173" s="580"/>
      <c r="X173" s="595">
        <f>SUM(X166:Y172)</f>
        <v>0</v>
      </c>
      <c r="Y173" s="595"/>
      <c r="Z173" s="596">
        <f>SUM(Z166:AA172)</f>
        <v>0</v>
      </c>
      <c r="AA173" s="596"/>
      <c r="AE173" s="14"/>
      <c r="AF173" s="14"/>
      <c r="AG173" s="346"/>
      <c r="AH173" s="34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43"/>
      <c r="AV173" s="343"/>
      <c r="AW173" s="343"/>
      <c r="AX173" s="343"/>
      <c r="AY173" s="343"/>
      <c r="AZ173" s="343"/>
      <c r="BA173" s="343"/>
    </row>
    <row r="174" spans="1:106">
      <c r="A174" s="599" t="s">
        <v>128</v>
      </c>
      <c r="B174" s="599"/>
      <c r="C174" s="599"/>
      <c r="D174" s="599"/>
      <c r="E174" s="599"/>
      <c r="F174" s="599"/>
      <c r="G174" s="599"/>
      <c r="H174" s="599"/>
      <c r="I174" s="599"/>
      <c r="J174" s="600"/>
      <c r="K174" s="599"/>
      <c r="L174" s="599"/>
      <c r="M174" s="599"/>
      <c r="N174" s="599"/>
      <c r="O174" s="599"/>
      <c r="P174" s="599"/>
      <c r="Q174" s="599"/>
      <c r="R174" s="599"/>
      <c r="S174" s="599"/>
      <c r="T174" s="599"/>
      <c r="U174" s="599"/>
      <c r="V174" s="599"/>
      <c r="W174" s="599"/>
      <c r="X174" s="599"/>
      <c r="Y174" s="599"/>
      <c r="Z174" s="599"/>
      <c r="AA174" s="599"/>
      <c r="AB174" s="599"/>
      <c r="AC174" s="599"/>
      <c r="AD174" s="599"/>
      <c r="AE174" s="599"/>
      <c r="AF174" s="599"/>
      <c r="AG174" s="599"/>
      <c r="AH174" s="599"/>
      <c r="AI174" s="599"/>
      <c r="AJ174" s="599"/>
      <c r="AK174" s="599"/>
      <c r="AL174" s="599"/>
      <c r="AM174" s="599"/>
      <c r="AN174" s="599"/>
      <c r="AO174" s="599"/>
      <c r="AP174" s="599"/>
      <c r="AQ174" s="599"/>
      <c r="AR174" s="599"/>
      <c r="AS174" s="599"/>
      <c r="AT174" s="599"/>
      <c r="AU174" s="599"/>
      <c r="AV174" s="599"/>
      <c r="AW174" s="599"/>
      <c r="AX174" s="599"/>
      <c r="AY174" s="599"/>
      <c r="AZ174" s="599"/>
      <c r="BA174" s="599"/>
    </row>
    <row r="175" spans="1:106">
      <c r="A175" s="519" t="s">
        <v>502</v>
      </c>
      <c r="B175" s="560" t="s">
        <v>25</v>
      </c>
      <c r="C175" s="560" t="s">
        <v>26</v>
      </c>
      <c r="D175" s="560" t="s">
        <v>27</v>
      </c>
      <c r="E175" s="563" t="s">
        <v>28</v>
      </c>
      <c r="F175" s="566" t="s">
        <v>29</v>
      </c>
      <c r="G175" s="569" t="s">
        <v>30</v>
      </c>
      <c r="H175" s="569"/>
      <c r="I175" s="560" t="s">
        <v>31</v>
      </c>
      <c r="J175" s="570" t="s">
        <v>32</v>
      </c>
      <c r="K175" s="581" t="s">
        <v>33</v>
      </c>
      <c r="L175" s="560" t="s">
        <v>34</v>
      </c>
      <c r="M175" s="584" t="s">
        <v>35</v>
      </c>
      <c r="N175" s="578" t="s">
        <v>36</v>
      </c>
      <c r="O175" s="569" t="s">
        <v>37</v>
      </c>
      <c r="P175" s="569"/>
      <c r="Q175" s="569"/>
      <c r="R175" s="569"/>
      <c r="S175" s="569"/>
      <c r="T175" s="569"/>
      <c r="U175" s="569"/>
      <c r="V175" s="586" t="s">
        <v>38</v>
      </c>
      <c r="W175" s="578" t="s">
        <v>39</v>
      </c>
      <c r="X175" s="569" t="s">
        <v>40</v>
      </c>
      <c r="Y175" s="569"/>
      <c r="Z175" s="569"/>
      <c r="AA175" s="569"/>
      <c r="AB175" s="21"/>
      <c r="AC175" s="21"/>
      <c r="AD175" s="21"/>
      <c r="AE175" s="21"/>
      <c r="AF175" s="21"/>
      <c r="AG175" s="21"/>
      <c r="AH175" s="21"/>
      <c r="AI175" s="603"/>
      <c r="AJ175" s="601"/>
      <c r="AK175" s="601"/>
      <c r="AL175" s="601"/>
      <c r="AM175" s="601"/>
      <c r="AN175" s="601"/>
      <c r="AO175" s="601"/>
      <c r="AP175" s="601"/>
      <c r="AQ175" s="601"/>
      <c r="AR175" s="601"/>
      <c r="AS175" s="601"/>
      <c r="AT175" s="601"/>
      <c r="AU175" s="601"/>
      <c r="AV175" s="601"/>
      <c r="AW175" s="601"/>
      <c r="AX175" s="601"/>
      <c r="AY175" s="601"/>
      <c r="AZ175" s="601"/>
      <c r="BA175" s="601"/>
    </row>
    <row r="176" spans="1:106" ht="15.75" customHeight="1">
      <c r="A176" s="520"/>
      <c r="B176" s="561"/>
      <c r="C176" s="561"/>
      <c r="D176" s="561"/>
      <c r="E176" s="564"/>
      <c r="F176" s="567"/>
      <c r="G176" s="569"/>
      <c r="H176" s="569"/>
      <c r="I176" s="561"/>
      <c r="J176" s="571"/>
      <c r="K176" s="582"/>
      <c r="L176" s="561"/>
      <c r="M176" s="585"/>
      <c r="N176" s="578"/>
      <c r="O176" s="569" t="s">
        <v>41</v>
      </c>
      <c r="P176" s="569" t="s">
        <v>42</v>
      </c>
      <c r="Q176" s="569" t="s">
        <v>43</v>
      </c>
      <c r="R176" s="579" t="s">
        <v>44</v>
      </c>
      <c r="S176" s="580" t="s">
        <v>45</v>
      </c>
      <c r="T176" s="569" t="s">
        <v>46</v>
      </c>
      <c r="U176" s="569" t="s">
        <v>47</v>
      </c>
      <c r="V176" s="586"/>
      <c r="W176" s="578"/>
      <c r="X176" s="569" t="s">
        <v>13</v>
      </c>
      <c r="Y176" s="569" t="s">
        <v>48</v>
      </c>
      <c r="Z176" s="569" t="s">
        <v>49</v>
      </c>
      <c r="AA176" s="569" t="s">
        <v>47</v>
      </c>
      <c r="AB176" s="21"/>
      <c r="AC176" s="21"/>
      <c r="AD176" s="21"/>
      <c r="AE176" s="21"/>
      <c r="AF176" s="21"/>
      <c r="AG176" s="21"/>
      <c r="AH176" s="21"/>
      <c r="AI176" s="603"/>
      <c r="AJ176" s="601"/>
      <c r="AK176" s="601"/>
      <c r="AL176" s="601"/>
      <c r="AM176" s="601"/>
      <c r="AN176" s="601"/>
      <c r="AO176" s="601"/>
      <c r="AP176" s="601"/>
      <c r="AQ176" s="601"/>
      <c r="AR176" s="601"/>
      <c r="AS176" s="602"/>
      <c r="AT176" s="602"/>
      <c r="AU176" s="602"/>
      <c r="AV176" s="602"/>
      <c r="AW176" s="602"/>
      <c r="AX176" s="602"/>
      <c r="AY176" s="602"/>
      <c r="AZ176" s="602"/>
      <c r="BA176" s="602"/>
    </row>
    <row r="177" spans="1:53" ht="15.75" customHeight="1">
      <c r="A177" s="521"/>
      <c r="B177" s="562"/>
      <c r="C177" s="562"/>
      <c r="D177" s="562"/>
      <c r="E177" s="565"/>
      <c r="F177" s="568"/>
      <c r="G177" s="335" t="s">
        <v>50</v>
      </c>
      <c r="H177" s="335" t="s">
        <v>51</v>
      </c>
      <c r="I177" s="562"/>
      <c r="J177" s="572"/>
      <c r="K177" s="583"/>
      <c r="L177" s="562"/>
      <c r="M177" s="585"/>
      <c r="N177" s="578"/>
      <c r="O177" s="569"/>
      <c r="P177" s="569"/>
      <c r="Q177" s="569"/>
      <c r="R177" s="579"/>
      <c r="S177" s="580"/>
      <c r="T177" s="569"/>
      <c r="U177" s="569"/>
      <c r="V177" s="586"/>
      <c r="W177" s="578"/>
      <c r="X177" s="569"/>
      <c r="Y177" s="569"/>
      <c r="Z177" s="569"/>
      <c r="AA177" s="569"/>
      <c r="AB177" s="21"/>
      <c r="AC177" s="21"/>
      <c r="AD177" s="21"/>
      <c r="AE177" s="21"/>
      <c r="AF177" s="21"/>
      <c r="AG177" s="21"/>
      <c r="AH177" s="21"/>
      <c r="AI177" s="603"/>
      <c r="AJ177" s="601"/>
      <c r="AK177" s="601"/>
      <c r="AL177" s="343"/>
      <c r="AM177" s="343"/>
      <c r="AN177" s="343"/>
      <c r="AO177" s="343"/>
      <c r="AP177" s="343"/>
      <c r="AQ177" s="343"/>
      <c r="AR177" s="343"/>
      <c r="AS177" s="21"/>
      <c r="AT177" s="21"/>
      <c r="AU177" s="21"/>
      <c r="AV177" s="344"/>
      <c r="AW177" s="343"/>
      <c r="AX177" s="343"/>
      <c r="AY177" s="343"/>
      <c r="AZ177" s="343"/>
      <c r="BA177" s="343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SUM('31:6'!G178)</f>
        <v>300</v>
      </c>
      <c r="H178" s="95">
        <f t="shared" ref="H178:H183" si="61">D178*G178</f>
        <v>1509</v>
      </c>
      <c r="I178" s="93">
        <f>SUM('31:6'!I178)</f>
        <v>11.5</v>
      </c>
      <c r="J178" s="31">
        <f t="array" ref="J178">IF(ISERROR(G178/I178),"",G178/I178)</f>
        <v>26.086956521739129</v>
      </c>
      <c r="K178" s="96">
        <f t="array" ref="K178">IF(ISERROR(G178/L178),"",G178/L178)</f>
        <v>18.75</v>
      </c>
      <c r="L178" s="84">
        <v>16</v>
      </c>
      <c r="M178" s="97">
        <f t="shared" ref="M178:M189" si="62">IF(ISERROR(I178-K178),"",I178-K178)</f>
        <v>-7.25</v>
      </c>
      <c r="N178" s="93">
        <f>SUM('31:6'!N178)</f>
        <v>0</v>
      </c>
      <c r="O178" s="93">
        <f>SUM('31:6'!O178)</f>
        <v>0</v>
      </c>
      <c r="P178" s="93">
        <f>SUM('31:6'!P178)</f>
        <v>0</v>
      </c>
      <c r="Q178" s="93">
        <f>SUM('31:6'!Q178)</f>
        <v>0</v>
      </c>
      <c r="R178" s="93">
        <f>SUM('31:6'!R178)</f>
        <v>0</v>
      </c>
      <c r="S178" s="93">
        <f>SUM('31:6'!S178)</f>
        <v>0</v>
      </c>
      <c r="T178" s="93">
        <f>SUM('31:6'!T178)</f>
        <v>0</v>
      </c>
      <c r="U178" s="93">
        <f>SUM('31:6'!U178)</f>
        <v>0</v>
      </c>
      <c r="V178" s="206">
        <f t="shared" ref="V178:V189" si="63">SUM(X178:AA178)</f>
        <v>0</v>
      </c>
      <c r="W178" s="33">
        <f t="shared" ref="W178:W189" si="64">IF(ISERROR(V178/G178),"",V178/G178)</f>
        <v>0</v>
      </c>
      <c r="X178" s="93">
        <f>SUM('31:6'!X178)</f>
        <v>0</v>
      </c>
      <c r="Y178" s="93">
        <f>SUM('31:6'!Y178)</f>
        <v>0</v>
      </c>
      <c r="Z178" s="93">
        <f>SUM('31:6'!Z178)</f>
        <v>0</v>
      </c>
      <c r="AA178" s="93">
        <f>SUM('31:6'!AA178)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345"/>
      <c r="AM178" s="54"/>
      <c r="AN178" s="345"/>
      <c r="AO178" s="34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SUM('31:6'!G179)</f>
        <v>0</v>
      </c>
      <c r="H179" s="95">
        <f t="shared" si="61"/>
        <v>0</v>
      </c>
      <c r="I179" s="93">
        <f>SUM('31:6'!I179)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SUM('31:6'!N179)</f>
        <v>0</v>
      </c>
      <c r="O179" s="93">
        <f>SUM('31:6'!O179)</f>
        <v>0</v>
      </c>
      <c r="P179" s="93">
        <f>SUM('31:6'!P179)</f>
        <v>0</v>
      </c>
      <c r="Q179" s="93">
        <f>SUM('31:6'!Q179)</f>
        <v>0</v>
      </c>
      <c r="R179" s="93">
        <f>SUM('31:6'!R179)</f>
        <v>0</v>
      </c>
      <c r="S179" s="93">
        <f>SUM('31:6'!S179)</f>
        <v>0</v>
      </c>
      <c r="T179" s="93">
        <f>SUM('31:6'!T179)</f>
        <v>0</v>
      </c>
      <c r="U179" s="93">
        <f>SUM('31:6'!U179)</f>
        <v>0</v>
      </c>
      <c r="V179" s="206">
        <f t="shared" si="63"/>
        <v>0</v>
      </c>
      <c r="W179" s="33" t="str">
        <f t="shared" si="64"/>
        <v/>
      </c>
      <c r="X179" s="93">
        <f>SUM('31:6'!X179)</f>
        <v>0</v>
      </c>
      <c r="Y179" s="93">
        <f>SUM('31:6'!Y179)</f>
        <v>0</v>
      </c>
      <c r="Z179" s="93">
        <f>SUM('31:6'!Z179)</f>
        <v>0</v>
      </c>
      <c r="AA179" s="93">
        <f>SUM('31:6'!AA179)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45"/>
      <c r="AO179" s="54"/>
      <c r="AP179" s="345"/>
      <c r="AQ179" s="54"/>
      <c r="AR179" s="54"/>
      <c r="AS179" s="345"/>
      <c r="AT179" s="345"/>
      <c r="AU179" s="345"/>
      <c r="AV179" s="345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SUM('31:6'!G180)</f>
        <v>0</v>
      </c>
      <c r="H180" s="95">
        <f t="shared" si="61"/>
        <v>0</v>
      </c>
      <c r="I180" s="93">
        <f>SUM('31:6'!I180)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SUM('31:6'!N180)</f>
        <v>0</v>
      </c>
      <c r="O180" s="93">
        <f>SUM('31:6'!O180)</f>
        <v>0</v>
      </c>
      <c r="P180" s="93">
        <f>SUM('31:6'!P180)</f>
        <v>0</v>
      </c>
      <c r="Q180" s="93">
        <f>SUM('31:6'!Q180)</f>
        <v>0</v>
      </c>
      <c r="R180" s="93">
        <f>SUM('31:6'!R180)</f>
        <v>0</v>
      </c>
      <c r="S180" s="93">
        <f>SUM('31:6'!S180)</f>
        <v>0</v>
      </c>
      <c r="T180" s="93">
        <f>SUM('31:6'!T180)</f>
        <v>0</v>
      </c>
      <c r="U180" s="93">
        <f>SUM('31:6'!U180)</f>
        <v>0</v>
      </c>
      <c r="V180" s="206">
        <f t="shared" si="63"/>
        <v>0</v>
      </c>
      <c r="W180" s="33" t="str">
        <f t="shared" si="64"/>
        <v/>
      </c>
      <c r="X180" s="93">
        <f>SUM('31:6'!X180)</f>
        <v>0</v>
      </c>
      <c r="Y180" s="93">
        <f>SUM('31:6'!Y180)</f>
        <v>0</v>
      </c>
      <c r="Z180" s="93">
        <f>SUM('31:6'!Z180)</f>
        <v>0</v>
      </c>
      <c r="AA180" s="93">
        <f>SUM('31:6'!AA180)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4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SUM('31:6'!G181)</f>
        <v>861</v>
      </c>
      <c r="H181" s="95">
        <f t="shared" si="61"/>
        <v>4330.83</v>
      </c>
      <c r="I181" s="93">
        <f>SUM('31:6'!I181)</f>
        <v>68.05</v>
      </c>
      <c r="J181" s="31">
        <f t="array" ref="J181">IF(ISERROR(G181/I181),"",G181/I181)</f>
        <v>12.652461425422484</v>
      </c>
      <c r="K181" s="35">
        <f t="array" ref="K181">IF(ISERROR(G181/L181),"",G181/L181)</f>
        <v>45.315789473684212</v>
      </c>
      <c r="L181" s="87">
        <v>19</v>
      </c>
      <c r="M181" s="36">
        <f t="shared" si="62"/>
        <v>22.734210526315785</v>
      </c>
      <c r="N181" s="93">
        <f>SUM('31:6'!N181)</f>
        <v>0</v>
      </c>
      <c r="O181" s="93">
        <f>SUM('31:6'!O181)</f>
        <v>0</v>
      </c>
      <c r="P181" s="93">
        <f>SUM('31:6'!P181)</f>
        <v>0</v>
      </c>
      <c r="Q181" s="93">
        <f>SUM('31:6'!Q181)</f>
        <v>0</v>
      </c>
      <c r="R181" s="93">
        <f>SUM('31:6'!R181)</f>
        <v>0</v>
      </c>
      <c r="S181" s="93">
        <f>SUM('31:6'!S181)</f>
        <v>0</v>
      </c>
      <c r="T181" s="93">
        <f>SUM('31:6'!T181)</f>
        <v>0</v>
      </c>
      <c r="U181" s="93">
        <f>SUM('31:6'!U181)</f>
        <v>0</v>
      </c>
      <c r="V181" s="206">
        <f t="shared" si="63"/>
        <v>0</v>
      </c>
      <c r="W181" s="33">
        <f t="shared" si="64"/>
        <v>0</v>
      </c>
      <c r="X181" s="93">
        <f>SUM('31:6'!X181)</f>
        <v>0</v>
      </c>
      <c r="Y181" s="93">
        <f>SUM('31:6'!Y181)</f>
        <v>0</v>
      </c>
      <c r="Z181" s="93">
        <f>SUM('31:6'!Z181)</f>
        <v>0</v>
      </c>
      <c r="AA181" s="93">
        <f>SUM('31:6'!AA181)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SUM('31:6'!G182)</f>
        <v>1427</v>
      </c>
      <c r="H182" s="95">
        <f t="shared" si="61"/>
        <v>7177.81</v>
      </c>
      <c r="I182" s="93">
        <f>SUM('31:6'!I182)</f>
        <v>86</v>
      </c>
      <c r="J182" s="31">
        <f t="array" ref="J182">IF(ISERROR(G182/I182),"",G182/I182)</f>
        <v>16.593023255813954</v>
      </c>
      <c r="K182" s="35">
        <f t="array" ref="K182">IF(ISERROR(G182/L182),"",G182/L182)</f>
        <v>71.349999999999994</v>
      </c>
      <c r="L182" s="87">
        <v>20</v>
      </c>
      <c r="M182" s="36">
        <f t="shared" si="62"/>
        <v>14.650000000000006</v>
      </c>
      <c r="N182" s="93">
        <f>SUM('31:6'!N182)</f>
        <v>0</v>
      </c>
      <c r="O182" s="93">
        <f>SUM('31:6'!O182)</f>
        <v>0</v>
      </c>
      <c r="P182" s="93">
        <f>SUM('31:6'!P182)</f>
        <v>0</v>
      </c>
      <c r="Q182" s="93">
        <f>SUM('31:6'!Q182)</f>
        <v>0</v>
      </c>
      <c r="R182" s="93">
        <f>SUM('31:6'!R182)</f>
        <v>0</v>
      </c>
      <c r="S182" s="93">
        <f>SUM('31:6'!S182)</f>
        <v>0</v>
      </c>
      <c r="T182" s="93">
        <f>SUM('31:6'!T182)</f>
        <v>0</v>
      </c>
      <c r="U182" s="93">
        <f>SUM('31:6'!U182)</f>
        <v>0</v>
      </c>
      <c r="V182" s="206">
        <f t="shared" si="63"/>
        <v>0</v>
      </c>
      <c r="W182" s="33">
        <f t="shared" si="64"/>
        <v>0</v>
      </c>
      <c r="X182" s="93">
        <f>SUM('31:6'!X182)</f>
        <v>0</v>
      </c>
      <c r="Y182" s="93">
        <f>SUM('31:6'!Y182)</f>
        <v>0</v>
      </c>
      <c r="Z182" s="93">
        <f>SUM('31:6'!Z182)</f>
        <v>0</v>
      </c>
      <c r="AA182" s="93">
        <f>SUM('31:6'!AA182)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SUM('31:6'!G183)</f>
        <v>583</v>
      </c>
      <c r="H183" s="95">
        <f t="shared" si="61"/>
        <v>2938.32</v>
      </c>
      <c r="I183" s="93">
        <f>SUM('31:6'!I183)</f>
        <v>41.5</v>
      </c>
      <c r="J183" s="31">
        <f t="array" ref="J183">IF(ISERROR(G183/I183),"",G183/I183)</f>
        <v>14.048192771084338</v>
      </c>
      <c r="K183" s="35">
        <f t="array" ref="K183">IF(ISERROR(G183/L183),"",G183/L183)</f>
        <v>30.684210526315791</v>
      </c>
      <c r="L183" s="87">
        <v>19</v>
      </c>
      <c r="M183" s="36">
        <f t="shared" si="62"/>
        <v>10.815789473684209</v>
      </c>
      <c r="N183" s="93">
        <f>SUM('31:6'!N183)</f>
        <v>0</v>
      </c>
      <c r="O183" s="93">
        <f>SUM('31:6'!O183)</f>
        <v>0</v>
      </c>
      <c r="P183" s="93">
        <f>SUM('31:6'!P183)</f>
        <v>0</v>
      </c>
      <c r="Q183" s="93">
        <f>SUM('31:6'!Q183)</f>
        <v>0</v>
      </c>
      <c r="R183" s="93">
        <f>SUM('31:6'!R183)</f>
        <v>0</v>
      </c>
      <c r="S183" s="93">
        <f>SUM('31:6'!S183)</f>
        <v>0</v>
      </c>
      <c r="T183" s="93">
        <f>SUM('31:6'!T183)</f>
        <v>0</v>
      </c>
      <c r="U183" s="93">
        <f>SUM('31:6'!U183)</f>
        <v>0</v>
      </c>
      <c r="V183" s="206">
        <f t="shared" si="63"/>
        <v>0</v>
      </c>
      <c r="W183" s="33">
        <f t="shared" si="64"/>
        <v>0</v>
      </c>
      <c r="X183" s="93">
        <f>SUM('31:6'!X183)</f>
        <v>0</v>
      </c>
      <c r="Y183" s="93">
        <f>SUM('31:6'!Y183)</f>
        <v>0</v>
      </c>
      <c r="Z183" s="93">
        <f>SUM('31:6'!Z183)</f>
        <v>0</v>
      </c>
      <c r="AA183" s="93">
        <f>SUM('31:6'!AA183)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SUM('31:6'!G184)</f>
        <v>0</v>
      </c>
      <c r="H184" s="95">
        <f>D184*G184</f>
        <v>0</v>
      </c>
      <c r="I184" s="93">
        <f>SUM('31:6'!I184)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SUM('31:6'!N184)</f>
        <v>0</v>
      </c>
      <c r="O184" s="93">
        <f>SUM('31:6'!O184)</f>
        <v>0</v>
      </c>
      <c r="P184" s="93">
        <f>SUM('31:6'!P184)</f>
        <v>0</v>
      </c>
      <c r="Q184" s="93">
        <f>SUM('31:6'!Q184)</f>
        <v>0</v>
      </c>
      <c r="R184" s="93">
        <f>SUM('31:6'!R184)</f>
        <v>0</v>
      </c>
      <c r="S184" s="93">
        <f>SUM('31:6'!S184)</f>
        <v>0</v>
      </c>
      <c r="T184" s="93">
        <f>SUM('31:6'!T184)</f>
        <v>0</v>
      </c>
      <c r="U184" s="93">
        <f>SUM('31:6'!U184)</f>
        <v>0</v>
      </c>
      <c r="V184" s="206">
        <f t="shared" si="63"/>
        <v>0</v>
      </c>
      <c r="W184" s="33" t="str">
        <f t="shared" si="64"/>
        <v/>
      </c>
      <c r="X184" s="93">
        <f>SUM('31:6'!X184)</f>
        <v>0</v>
      </c>
      <c r="Y184" s="93">
        <f>SUM('31:6'!Y184)</f>
        <v>0</v>
      </c>
      <c r="Z184" s="93">
        <f>SUM('31:6'!Z184)</f>
        <v>0</v>
      </c>
      <c r="AA184" s="93">
        <f>SUM('31:6'!AA184)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SUM('31:6'!G185)</f>
        <v>0</v>
      </c>
      <c r="H185" s="95">
        <f t="shared" ref="H185:H198" si="65">D185*G185</f>
        <v>0</v>
      </c>
      <c r="I185" s="93">
        <f>SUM('31:6'!I185)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SUM('31:6'!N185)</f>
        <v>0</v>
      </c>
      <c r="O185" s="93">
        <f>SUM('31:6'!O185)</f>
        <v>0</v>
      </c>
      <c r="P185" s="93">
        <f>SUM('31:6'!P185)</f>
        <v>0</v>
      </c>
      <c r="Q185" s="93">
        <f>SUM('31:6'!Q185)</f>
        <v>0</v>
      </c>
      <c r="R185" s="93">
        <f>SUM('31:6'!R185)</f>
        <v>0</v>
      </c>
      <c r="S185" s="93">
        <f>SUM('31:6'!S185)</f>
        <v>0</v>
      </c>
      <c r="T185" s="93">
        <f>SUM('31:6'!T185)</f>
        <v>0</v>
      </c>
      <c r="U185" s="93">
        <f>SUM('31:6'!U185)</f>
        <v>0</v>
      </c>
      <c r="V185" s="206">
        <f t="shared" si="63"/>
        <v>0</v>
      </c>
      <c r="W185" s="33" t="str">
        <f t="shared" si="64"/>
        <v/>
      </c>
      <c r="X185" s="93">
        <f>SUM('31:6'!X185)</f>
        <v>0</v>
      </c>
      <c r="Y185" s="93">
        <f>SUM('31:6'!Y185)</f>
        <v>0</v>
      </c>
      <c r="Z185" s="93">
        <f>SUM('31:6'!Z185)</f>
        <v>0</v>
      </c>
      <c r="AA185" s="93">
        <f>SUM('31:6'!AA185)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SUM('31:6'!G186)</f>
        <v>1529</v>
      </c>
      <c r="H186" s="95">
        <f t="shared" si="65"/>
        <v>7706.16</v>
      </c>
      <c r="I186" s="93">
        <f>SUM('31:6'!I186)</f>
        <v>115</v>
      </c>
      <c r="J186" s="31">
        <f t="array" ref="J186">IF(ISERROR(G186/I186),"",G186/I186)</f>
        <v>13.295652173913043</v>
      </c>
      <c r="K186" s="35">
        <f t="array" ref="K186">IF(ISERROR(G186/L186),"",G186/L186)</f>
        <v>89.941176470588232</v>
      </c>
      <c r="L186" s="87">
        <v>17</v>
      </c>
      <c r="M186" s="36">
        <f t="shared" si="62"/>
        <v>25.058823529411768</v>
      </c>
      <c r="N186" s="93">
        <f>SUM('31:6'!N186)</f>
        <v>0</v>
      </c>
      <c r="O186" s="93">
        <f>SUM('31:6'!O186)</f>
        <v>0</v>
      </c>
      <c r="P186" s="93">
        <f>SUM('31:6'!P186)</f>
        <v>0</v>
      </c>
      <c r="Q186" s="93">
        <f>SUM('31:6'!Q186)</f>
        <v>0</v>
      </c>
      <c r="R186" s="93">
        <f>SUM('31:6'!R186)</f>
        <v>0</v>
      </c>
      <c r="S186" s="93">
        <f>SUM('31:6'!S186)</f>
        <v>0</v>
      </c>
      <c r="T186" s="93">
        <f>SUM('31:6'!T186)</f>
        <v>0</v>
      </c>
      <c r="U186" s="93">
        <f>SUM('31:6'!U186)</f>
        <v>0</v>
      </c>
      <c r="V186" s="206">
        <f t="shared" si="63"/>
        <v>0</v>
      </c>
      <c r="W186" s="33">
        <f t="shared" si="64"/>
        <v>0</v>
      </c>
      <c r="X186" s="93">
        <f>SUM('31:6'!X186)</f>
        <v>0</v>
      </c>
      <c r="Y186" s="93">
        <f>SUM('31:6'!Y186)</f>
        <v>0</v>
      </c>
      <c r="Z186" s="93">
        <f>SUM('31:6'!Z186)</f>
        <v>0</v>
      </c>
      <c r="AA186" s="93">
        <f>SUM('31:6'!AA186)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345"/>
      <c r="AM186" s="54"/>
      <c r="AN186" s="54"/>
      <c r="AO186" s="54"/>
      <c r="AP186" s="345"/>
      <c r="AQ186" s="345"/>
      <c r="AR186" s="34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SUM('31:6'!G187)</f>
        <v>965</v>
      </c>
      <c r="H187" s="95">
        <f t="shared" si="65"/>
        <v>4863.6000000000004</v>
      </c>
      <c r="I187" s="93">
        <f>SUM('31:6'!I187)</f>
        <v>72.5</v>
      </c>
      <c r="J187" s="31">
        <f t="array" ref="J187">IF(ISERROR(G187/I187),"",G187/I187)</f>
        <v>13.310344827586206</v>
      </c>
      <c r="K187" s="35">
        <f t="array" ref="K187">IF(ISERROR(G187/L187),"",G187/L187)</f>
        <v>56.764705882352942</v>
      </c>
      <c r="L187" s="87">
        <v>17</v>
      </c>
      <c r="M187" s="36">
        <f t="shared" si="62"/>
        <v>15.735294117647058</v>
      </c>
      <c r="N187" s="93">
        <f>SUM('31:6'!N187)</f>
        <v>0</v>
      </c>
      <c r="O187" s="93">
        <f>SUM('31:6'!O187)</f>
        <v>0</v>
      </c>
      <c r="P187" s="93">
        <f>SUM('31:6'!P187)</f>
        <v>0</v>
      </c>
      <c r="Q187" s="93">
        <f>SUM('31:6'!Q187)</f>
        <v>0</v>
      </c>
      <c r="R187" s="93">
        <f>SUM('31:6'!R187)</f>
        <v>0</v>
      </c>
      <c r="S187" s="93">
        <f>SUM('31:6'!S187)</f>
        <v>0</v>
      </c>
      <c r="T187" s="93">
        <f>SUM('31:6'!T187)</f>
        <v>0</v>
      </c>
      <c r="U187" s="93">
        <f>SUM('31:6'!U187)</f>
        <v>0</v>
      </c>
      <c r="V187" s="206">
        <f t="shared" si="63"/>
        <v>0</v>
      </c>
      <c r="W187" s="33">
        <f t="shared" si="64"/>
        <v>0</v>
      </c>
      <c r="X187" s="93">
        <f>SUM('31:6'!X187)</f>
        <v>0</v>
      </c>
      <c r="Y187" s="93">
        <f>SUM('31:6'!Y187)</f>
        <v>0</v>
      </c>
      <c r="Z187" s="93">
        <f>SUM('31:6'!Z187)</f>
        <v>0</v>
      </c>
      <c r="AA187" s="93">
        <f>SUM('31:6'!AA187)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SUM('31:6'!G188)</f>
        <v>0</v>
      </c>
      <c r="H188" s="95">
        <f t="shared" si="65"/>
        <v>0</v>
      </c>
      <c r="I188" s="93">
        <f>SUM('31:6'!I188)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SUM('31:6'!N188)</f>
        <v>0</v>
      </c>
      <c r="O188" s="93">
        <f>SUM('31:6'!O188)</f>
        <v>0</v>
      </c>
      <c r="P188" s="93">
        <f>SUM('31:6'!P188)</f>
        <v>0</v>
      </c>
      <c r="Q188" s="93">
        <f>SUM('31:6'!Q188)</f>
        <v>0</v>
      </c>
      <c r="R188" s="93">
        <f>SUM('31:6'!R188)</f>
        <v>0</v>
      </c>
      <c r="S188" s="93">
        <f>SUM('31:6'!S188)</f>
        <v>0</v>
      </c>
      <c r="T188" s="93">
        <f>SUM('31:6'!T188)</f>
        <v>0</v>
      </c>
      <c r="U188" s="93">
        <f>SUM('31:6'!U188)</f>
        <v>0</v>
      </c>
      <c r="V188" s="206">
        <f t="shared" si="63"/>
        <v>0</v>
      </c>
      <c r="W188" s="33" t="str">
        <f t="shared" si="64"/>
        <v/>
      </c>
      <c r="X188" s="93">
        <f>SUM('31:6'!X188)</f>
        <v>0</v>
      </c>
      <c r="Y188" s="93">
        <f>SUM('31:6'!Y188)</f>
        <v>0</v>
      </c>
      <c r="Z188" s="93">
        <f>SUM('31:6'!Z188)</f>
        <v>0</v>
      </c>
      <c r="AA188" s="93">
        <f>SUM('31:6'!AA188)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380</v>
      </c>
      <c r="D189" s="108"/>
      <c r="E189" s="17"/>
      <c r="F189" s="6"/>
      <c r="G189" s="93">
        <f>SUM('31:6'!G189)</f>
        <v>0</v>
      </c>
      <c r="H189" s="95">
        <f t="shared" si="65"/>
        <v>0</v>
      </c>
      <c r="I189" s="93">
        <f>SUM('31:6'!I189)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SUM('31:6'!N189)</f>
        <v>0</v>
      </c>
      <c r="O189" s="93">
        <f>SUM('31:6'!O189)</f>
        <v>0</v>
      </c>
      <c r="P189" s="93">
        <f>SUM('31:6'!P189)</f>
        <v>0</v>
      </c>
      <c r="Q189" s="93">
        <f>SUM('31:6'!Q189)</f>
        <v>0</v>
      </c>
      <c r="R189" s="93">
        <f>SUM('31:6'!R189)</f>
        <v>0</v>
      </c>
      <c r="S189" s="93">
        <f>SUM('31:6'!S189)</f>
        <v>0</v>
      </c>
      <c r="T189" s="93">
        <f>SUM('31:6'!T189)</f>
        <v>0</v>
      </c>
      <c r="U189" s="93">
        <f>SUM('31:6'!U189)</f>
        <v>0</v>
      </c>
      <c r="V189" s="206">
        <f t="shared" si="63"/>
        <v>0</v>
      </c>
      <c r="W189" s="33" t="str">
        <f t="shared" si="64"/>
        <v/>
      </c>
      <c r="X189" s="93">
        <f>SUM('31:6'!X189)</f>
        <v>0</v>
      </c>
      <c r="Y189" s="93">
        <f>SUM('31:6'!Y189)</f>
        <v>0</v>
      </c>
      <c r="Z189" s="93">
        <f>SUM('31:6'!Z189)</f>
        <v>0</v>
      </c>
      <c r="AA189" s="93">
        <f>SUM('31:6'!AA189)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381</v>
      </c>
      <c r="D190" s="108">
        <v>5.0599999999999996</v>
      </c>
      <c r="E190" s="17"/>
      <c r="F190" s="6"/>
      <c r="G190" s="93">
        <f>SUM('31:6'!G190)</f>
        <v>1503</v>
      </c>
      <c r="H190" s="95">
        <f t="shared" si="65"/>
        <v>7605.1799999999994</v>
      </c>
      <c r="I190" s="93">
        <f>SUM('31:6'!I190)</f>
        <v>116.5</v>
      </c>
      <c r="J190" s="31">
        <f t="array" ref="J190">IF(ISERROR(G190/I190),"",G190/I190)</f>
        <v>12.901287553648068</v>
      </c>
      <c r="K190" s="35">
        <f t="array" ref="K190">IF(ISERROR(G190/L190),"",G190/L190)</f>
        <v>79.10526315789474</v>
      </c>
      <c r="L190" s="87">
        <v>19</v>
      </c>
      <c r="M190" s="36">
        <f>IF(ISERROR(I190-K190),"",I190-K190)</f>
        <v>37.39473684210526</v>
      </c>
      <c r="N190" s="93">
        <f>SUM('31:6'!N190)</f>
        <v>0</v>
      </c>
      <c r="O190" s="93">
        <f>SUM('31:6'!O190)</f>
        <v>0</v>
      </c>
      <c r="P190" s="93">
        <f>SUM('31:6'!P190)</f>
        <v>0</v>
      </c>
      <c r="Q190" s="93">
        <f>SUM('31:6'!Q190)</f>
        <v>0</v>
      </c>
      <c r="R190" s="93">
        <f>SUM('31:6'!R190)</f>
        <v>0</v>
      </c>
      <c r="S190" s="93">
        <f>SUM('31:6'!S190)</f>
        <v>0</v>
      </c>
      <c r="T190" s="93">
        <f>SUM('31:6'!T190)</f>
        <v>0</v>
      </c>
      <c r="U190" s="93">
        <f>SUM('31:6'!U190)</f>
        <v>0</v>
      </c>
      <c r="V190" s="206">
        <f>SUM(X190:AA190)</f>
        <v>0</v>
      </c>
      <c r="W190" s="33">
        <f>IF(ISERROR(V190/G190),"",V190/G190)</f>
        <v>0</v>
      </c>
      <c r="X190" s="93">
        <f>SUM('31:6'!X190)</f>
        <v>0</v>
      </c>
      <c r="Y190" s="93">
        <f>SUM('31:6'!Y190)</f>
        <v>0</v>
      </c>
      <c r="Z190" s="93">
        <f>SUM('31:6'!Z190)</f>
        <v>0</v>
      </c>
      <c r="AA190" s="93">
        <f>SUM('31:6'!AA190)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SUM('31:6'!G191)</f>
        <v>1439</v>
      </c>
      <c r="H191" s="95">
        <f t="shared" si="65"/>
        <v>7324.51</v>
      </c>
      <c r="I191" s="93">
        <f>SUM('31:6'!I191)</f>
        <v>80</v>
      </c>
      <c r="J191" s="31">
        <f t="array" ref="J191">IF(ISERROR(G191/I191),"",G191/I191)</f>
        <v>17.987500000000001</v>
      </c>
      <c r="K191" s="35">
        <f t="array" ref="K191">IF(ISERROR(G191/L191),"",G191/L191)</f>
        <v>62.565217391304351</v>
      </c>
      <c r="L191" s="87">
        <v>23</v>
      </c>
      <c r="M191" s="36">
        <f t="shared" ref="M191:M194" si="66">IF(ISERROR(I191-K191),"",I191-K191)</f>
        <v>17.434782608695649</v>
      </c>
      <c r="N191" s="93">
        <f>SUM('31:6'!N191)</f>
        <v>0</v>
      </c>
      <c r="O191" s="93">
        <f>SUM('31:6'!O191)</f>
        <v>0</v>
      </c>
      <c r="P191" s="93">
        <f>SUM('31:6'!P191)</f>
        <v>0</v>
      </c>
      <c r="Q191" s="93">
        <f>SUM('31:6'!Q191)</f>
        <v>0</v>
      </c>
      <c r="R191" s="93">
        <f>SUM('31:6'!R191)</f>
        <v>0</v>
      </c>
      <c r="S191" s="93">
        <f>SUM('31:6'!S191)</f>
        <v>0</v>
      </c>
      <c r="T191" s="93">
        <f>SUM('31:6'!T191)</f>
        <v>0</v>
      </c>
      <c r="U191" s="93">
        <f>SUM('31:6'!U191)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SUM('31:6'!X191)</f>
        <v>0</v>
      </c>
      <c r="Y191" s="93">
        <f>SUM('31:6'!Y191)</f>
        <v>0</v>
      </c>
      <c r="Z191" s="93">
        <f>SUM('31:6'!Z191)</f>
        <v>0</v>
      </c>
      <c r="AA191" s="93">
        <f>SUM('31:6'!AA191)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SUM('31:6'!G192)</f>
        <v>1100</v>
      </c>
      <c r="H192" s="95">
        <f t="shared" si="65"/>
        <v>5599</v>
      </c>
      <c r="I192" s="93">
        <f>SUM('31:6'!I192)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SUM('31:6'!N192)</f>
        <v>0</v>
      </c>
      <c r="O192" s="93">
        <f>SUM('31:6'!O192)</f>
        <v>0</v>
      </c>
      <c r="P192" s="93">
        <f>SUM('31:6'!P192)</f>
        <v>0</v>
      </c>
      <c r="Q192" s="93">
        <f>SUM('31:6'!Q192)</f>
        <v>0</v>
      </c>
      <c r="R192" s="93">
        <f>SUM('31:6'!R192)</f>
        <v>0</v>
      </c>
      <c r="S192" s="93">
        <f>SUM('31:6'!S192)</f>
        <v>0</v>
      </c>
      <c r="T192" s="93">
        <f>SUM('31:6'!T192)</f>
        <v>0</v>
      </c>
      <c r="U192" s="93">
        <f>SUM('31:6'!U192)</f>
        <v>0</v>
      </c>
      <c r="V192" s="206">
        <f t="shared" si="67"/>
        <v>0</v>
      </c>
      <c r="W192" s="33">
        <f t="shared" si="68"/>
        <v>0</v>
      </c>
      <c r="X192" s="93">
        <f>SUM('31:6'!X192)</f>
        <v>0</v>
      </c>
      <c r="Y192" s="93">
        <f>SUM('31:6'!Y192)</f>
        <v>0</v>
      </c>
      <c r="Z192" s="93">
        <f>SUM('31:6'!Z192)</f>
        <v>0</v>
      </c>
      <c r="AA192" s="93">
        <f>SUM('31:6'!AA192)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33" t="s">
        <v>190</v>
      </c>
      <c r="D193" s="108">
        <v>4.8</v>
      </c>
      <c r="E193" s="17"/>
      <c r="F193" s="6"/>
      <c r="G193" s="93">
        <f>SUM('31:6'!G193)</f>
        <v>0</v>
      </c>
      <c r="H193" s="95">
        <f t="shared" si="65"/>
        <v>0</v>
      </c>
      <c r="I193" s="93">
        <f>SUM('31:6'!I193)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SUM('31:6'!N193)</f>
        <v>0</v>
      </c>
      <c r="O193" s="93">
        <f>SUM('31:6'!O193)</f>
        <v>0</v>
      </c>
      <c r="P193" s="93">
        <f>SUM('31:6'!P193)</f>
        <v>0</v>
      </c>
      <c r="Q193" s="93">
        <f>SUM('31:6'!Q193)</f>
        <v>0</v>
      </c>
      <c r="R193" s="93">
        <f>SUM('31:6'!R193)</f>
        <v>0</v>
      </c>
      <c r="S193" s="93">
        <f>SUM('31:6'!S193)</f>
        <v>0</v>
      </c>
      <c r="T193" s="93">
        <f>SUM('31:6'!T193)</f>
        <v>0</v>
      </c>
      <c r="U193" s="93">
        <f>SUM('31:6'!U193)</f>
        <v>0</v>
      </c>
      <c r="V193" s="206">
        <f t="shared" si="67"/>
        <v>0</v>
      </c>
      <c r="W193" s="33" t="str">
        <f t="shared" si="68"/>
        <v/>
      </c>
      <c r="X193" s="93">
        <f>SUM('31:6'!X193)</f>
        <v>0</v>
      </c>
      <c r="Y193" s="93">
        <f>SUM('31:6'!Y193)</f>
        <v>0</v>
      </c>
      <c r="Z193" s="93">
        <f>SUM('31:6'!Z193)</f>
        <v>0</v>
      </c>
      <c r="AA193" s="93">
        <f>SUM('31:6'!AA193)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33" t="s">
        <v>187</v>
      </c>
      <c r="D194" s="108">
        <v>4.8</v>
      </c>
      <c r="E194" s="17"/>
      <c r="F194" s="13"/>
      <c r="G194" s="93">
        <f>SUM('31:6'!G194)</f>
        <v>0</v>
      </c>
      <c r="H194" s="95">
        <f t="shared" si="65"/>
        <v>0</v>
      </c>
      <c r="I194" s="93">
        <f>SUM('31:6'!I194)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SUM('31:6'!N194)</f>
        <v>0</v>
      </c>
      <c r="O194" s="93">
        <f>SUM('31:6'!O194)</f>
        <v>0</v>
      </c>
      <c r="P194" s="93">
        <f>SUM('31:6'!P194)</f>
        <v>0</v>
      </c>
      <c r="Q194" s="93">
        <f>SUM('31:6'!Q194)</f>
        <v>0</v>
      </c>
      <c r="R194" s="93">
        <f>SUM('31:6'!R194)</f>
        <v>0</v>
      </c>
      <c r="S194" s="93">
        <f>SUM('31:6'!S194)</f>
        <v>0</v>
      </c>
      <c r="T194" s="93">
        <f>SUM('31:6'!T194)</f>
        <v>0</v>
      </c>
      <c r="U194" s="93">
        <f>SUM('31:6'!U194)</f>
        <v>0</v>
      </c>
      <c r="V194" s="206">
        <f t="shared" si="67"/>
        <v>0</v>
      </c>
      <c r="W194" s="33" t="str">
        <f t="shared" si="68"/>
        <v/>
      </c>
      <c r="X194" s="93">
        <f>SUM('31:6'!X194)</f>
        <v>0</v>
      </c>
      <c r="Y194" s="93">
        <f>SUM('31:6'!Y194)</f>
        <v>0</v>
      </c>
      <c r="Z194" s="93">
        <f>SUM('31:6'!Z194)</f>
        <v>0</v>
      </c>
      <c r="AA194" s="93">
        <f>SUM('31:6'!AA194)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33" t="s">
        <v>179</v>
      </c>
      <c r="D195" s="108">
        <v>4.8</v>
      </c>
      <c r="E195" s="17"/>
      <c r="F195" s="13"/>
      <c r="G195" s="93">
        <f>SUM('31:6'!G195)</f>
        <v>0</v>
      </c>
      <c r="H195" s="95">
        <f t="shared" si="65"/>
        <v>0</v>
      </c>
      <c r="I195" s="93">
        <f>SUM('31:6'!I195)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SUM('31:6'!N195)</f>
        <v>0</v>
      </c>
      <c r="O195" s="93">
        <f>SUM('31:6'!O195)</f>
        <v>0</v>
      </c>
      <c r="P195" s="93">
        <f>SUM('31:6'!P195)</f>
        <v>0</v>
      </c>
      <c r="Q195" s="93">
        <f>SUM('31:6'!Q195)</f>
        <v>0</v>
      </c>
      <c r="R195" s="93">
        <f>SUM('31:6'!R195)</f>
        <v>0</v>
      </c>
      <c r="S195" s="93">
        <f>SUM('31:6'!S195)</f>
        <v>0</v>
      </c>
      <c r="T195" s="93">
        <f>SUM('31:6'!T195)</f>
        <v>0</v>
      </c>
      <c r="U195" s="93">
        <f>SUM('31:6'!U195)</f>
        <v>0</v>
      </c>
      <c r="V195" s="206"/>
      <c r="W195" s="33"/>
      <c r="X195" s="93">
        <f>SUM('31:6'!X195)</f>
        <v>0</v>
      </c>
      <c r="Y195" s="93">
        <f>SUM('31:6'!Y195)</f>
        <v>0</v>
      </c>
      <c r="Z195" s="93">
        <f>SUM('31:6'!Z195)</f>
        <v>0</v>
      </c>
      <c r="AA195" s="93">
        <f>SUM('31:6'!AA195)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33" t="s">
        <v>199</v>
      </c>
      <c r="D196" s="108">
        <v>4.8</v>
      </c>
      <c r="E196" s="17"/>
      <c r="F196" s="13"/>
      <c r="G196" s="93">
        <f>SUM('31:6'!G196)</f>
        <v>0</v>
      </c>
      <c r="H196" s="95">
        <f t="shared" si="65"/>
        <v>0</v>
      </c>
      <c r="I196" s="93">
        <f>SUM('31:6'!I196)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SUM('31:6'!N196)</f>
        <v>0</v>
      </c>
      <c r="O196" s="93">
        <f>SUM('31:6'!O196)</f>
        <v>0</v>
      </c>
      <c r="P196" s="93">
        <f>SUM('31:6'!P196)</f>
        <v>0</v>
      </c>
      <c r="Q196" s="93">
        <f>SUM('31:6'!Q196)</f>
        <v>0</v>
      </c>
      <c r="R196" s="93">
        <f>SUM('31:6'!R196)</f>
        <v>0</v>
      </c>
      <c r="S196" s="93">
        <f>SUM('31:6'!S196)</f>
        <v>0</v>
      </c>
      <c r="T196" s="93">
        <f>SUM('31:6'!T196)</f>
        <v>0</v>
      </c>
      <c r="U196" s="93">
        <f>SUM('31:6'!U196)</f>
        <v>0</v>
      </c>
      <c r="V196" s="206"/>
      <c r="W196" s="33"/>
      <c r="X196" s="93">
        <f>SUM('31:6'!X196)</f>
        <v>0</v>
      </c>
      <c r="Y196" s="93">
        <f>SUM('31:6'!Y196)</f>
        <v>0</v>
      </c>
      <c r="Z196" s="93">
        <f>SUM('31:6'!Z196)</f>
        <v>0</v>
      </c>
      <c r="AA196" s="93">
        <f>SUM('31:6'!AA196)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SUM('31:6'!G197)</f>
        <v>737</v>
      </c>
      <c r="H197" s="95">
        <f t="shared" si="65"/>
        <v>3677.63</v>
      </c>
      <c r="I197" s="93">
        <f>SUM('31:6'!I197)</f>
        <v>40.5</v>
      </c>
      <c r="J197" s="31"/>
      <c r="K197" s="35">
        <f t="array" ref="K197">IF(ISERROR(G197/L197),"",G197/L197)</f>
        <v>31.361702127659573</v>
      </c>
      <c r="L197" s="87">
        <v>23.5</v>
      </c>
      <c r="M197" s="36">
        <f>IF(ISERROR(I197-K197),"",I197-K197)</f>
        <v>9.1382978723404271</v>
      </c>
      <c r="N197" s="93">
        <f>SUM('31:6'!N197)</f>
        <v>0</v>
      </c>
      <c r="O197" s="93">
        <f>SUM('31:6'!O197)</f>
        <v>0</v>
      </c>
      <c r="P197" s="93">
        <f>SUM('31:6'!P197)</f>
        <v>0</v>
      </c>
      <c r="Q197" s="93">
        <f>SUM('31:6'!Q197)</f>
        <v>0</v>
      </c>
      <c r="R197" s="93">
        <f>SUM('31:6'!R197)</f>
        <v>0</v>
      </c>
      <c r="S197" s="93">
        <f>SUM('31:6'!S197)</f>
        <v>0</v>
      </c>
      <c r="T197" s="93">
        <f>SUM('31:6'!T197)</f>
        <v>0</v>
      </c>
      <c r="U197" s="93">
        <f>SUM('31:6'!U197)</f>
        <v>0</v>
      </c>
      <c r="V197" s="206"/>
      <c r="W197" s="33"/>
      <c r="X197" s="93">
        <f>SUM('31:6'!X197)</f>
        <v>0</v>
      </c>
      <c r="Y197" s="93">
        <f>SUM('31:6'!Y197)</f>
        <v>0</v>
      </c>
      <c r="Z197" s="93">
        <f>SUM('31:6'!Z197)</f>
        <v>0</v>
      </c>
      <c r="AA197" s="93">
        <f>SUM('31:6'!AA197)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SUM('31:6'!G198)</f>
        <v>800</v>
      </c>
      <c r="H198" s="95">
        <f t="shared" si="65"/>
        <v>3992</v>
      </c>
      <c r="I198" s="93">
        <f>SUM('31:6'!I198)</f>
        <v>40</v>
      </c>
      <c r="J198" s="31"/>
      <c r="K198" s="35">
        <f t="array" ref="K198">IF(ISERROR(G198/L198),"",G198/L198)</f>
        <v>34.042553191489361</v>
      </c>
      <c r="L198" s="87">
        <v>23.5</v>
      </c>
      <c r="M198" s="36">
        <f>IF(ISERROR(I198-K198),"",I198-K198)</f>
        <v>5.9574468085106389</v>
      </c>
      <c r="N198" s="93">
        <f>SUM('31:6'!N198)</f>
        <v>0</v>
      </c>
      <c r="O198" s="93">
        <f>SUM('31:6'!O198)</f>
        <v>0</v>
      </c>
      <c r="P198" s="93">
        <f>SUM('31:6'!P198)</f>
        <v>0</v>
      </c>
      <c r="Q198" s="93">
        <f>SUM('31:6'!Q198)</f>
        <v>0</v>
      </c>
      <c r="R198" s="93">
        <f>SUM('31:6'!R198)</f>
        <v>0</v>
      </c>
      <c r="S198" s="93">
        <f>SUM('31:6'!S198)</f>
        <v>0</v>
      </c>
      <c r="T198" s="93">
        <f>SUM('31:6'!T198)</f>
        <v>0</v>
      </c>
      <c r="U198" s="93">
        <f>SUM('31:6'!U198)</f>
        <v>0</v>
      </c>
      <c r="V198" s="206"/>
      <c r="W198" s="33"/>
      <c r="X198" s="93">
        <f>SUM('31:6'!X198)</f>
        <v>0</v>
      </c>
      <c r="Y198" s="93">
        <f>SUM('31:6'!Y198)</f>
        <v>0</v>
      </c>
      <c r="Z198" s="93">
        <f>SUM('31:6'!Z198)</f>
        <v>0</v>
      </c>
      <c r="AA198" s="93">
        <f>SUM('31:6'!AA198)</f>
        <v>0</v>
      </c>
      <c r="AB198" s="73"/>
      <c r="AC198" s="54"/>
      <c r="AD198" s="34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73" t="s">
        <v>70</v>
      </c>
      <c r="B199" s="574"/>
      <c r="C199" s="31" t="s">
        <v>71</v>
      </c>
      <c r="D199" s="30"/>
      <c r="E199" s="30"/>
      <c r="F199" s="30"/>
      <c r="G199" s="94">
        <f>SUM(G178:G198)</f>
        <v>11244</v>
      </c>
      <c r="H199" s="30">
        <f>SUM(H178:H198)</f>
        <v>56724.04</v>
      </c>
      <c r="I199" s="30">
        <f>SUM(I178:I198)</f>
        <v>734.05</v>
      </c>
      <c r="J199" s="31">
        <f t="array" ref="J199">IF(ISERROR(G199/I199),"",G199/I199)</f>
        <v>15.317757645936926</v>
      </c>
      <c r="K199" s="30">
        <f>SUM(K178:K198)</f>
        <v>567.70670517781093</v>
      </c>
      <c r="L199" s="98"/>
      <c r="M199" s="89">
        <f t="shared" ref="M199:AA199" si="69">SUM(M178:M198)</f>
        <v>166.34329482218905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SUM('31:6'!G200)</f>
        <v>865</v>
      </c>
      <c r="H200" s="339">
        <f t="shared" ref="H200:H256" si="70">D200*G200</f>
        <v>4350.95</v>
      </c>
      <c r="I200" s="93">
        <f>SUM('31:6'!I200)</f>
        <v>20</v>
      </c>
      <c r="J200" s="31">
        <f t="array" ref="J200">IF(ISERROR(G200/I200),"",G200/I200)</f>
        <v>43.25</v>
      </c>
      <c r="K200" s="35">
        <f t="array" ref="K200">IF(ISERROR(G200/L200),"",G200/L200)</f>
        <v>16.634615384615383</v>
      </c>
      <c r="L200" s="87">
        <v>52</v>
      </c>
      <c r="M200" s="36">
        <f t="shared" ref="M200" si="71">IF(ISERROR(I200-K200),"",I200-K200)</f>
        <v>3.3653846153846168</v>
      </c>
      <c r="N200" s="93">
        <f>SUM('31:6'!N200)</f>
        <v>0</v>
      </c>
      <c r="O200" s="93">
        <f>SUM('31:6'!O200)</f>
        <v>0</v>
      </c>
      <c r="P200" s="93">
        <f>SUM('31:6'!P200)</f>
        <v>0</v>
      </c>
      <c r="Q200" s="93">
        <f>SUM('31:6'!Q200)</f>
        <v>0</v>
      </c>
      <c r="R200" s="93">
        <f>SUM('31:6'!R200)</f>
        <v>0</v>
      </c>
      <c r="S200" s="93">
        <f>SUM('31:6'!S200)</f>
        <v>0</v>
      </c>
      <c r="T200" s="93">
        <f>SUM('31:6'!T200)</f>
        <v>0</v>
      </c>
      <c r="U200" s="93">
        <f>SUM('31:6'!U200)</f>
        <v>0</v>
      </c>
      <c r="V200" s="206">
        <f t="shared" ref="V200" si="72">SUM(X200:AA200)</f>
        <v>0</v>
      </c>
      <c r="W200" s="33">
        <f t="shared" ref="W200" si="73">IF(ISERROR(V200/G200),"",V200/G200)</f>
        <v>0</v>
      </c>
      <c r="X200" s="93">
        <f>SUM('31:6'!X200)</f>
        <v>0</v>
      </c>
      <c r="Y200" s="93">
        <f>SUM('31:6'!Y200)</f>
        <v>0</v>
      </c>
      <c r="Z200" s="93">
        <f>SUM('31:6'!Z200)</f>
        <v>0</v>
      </c>
      <c r="AA200" s="93">
        <f>SUM('31:6'!AA200)</f>
        <v>0</v>
      </c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426</v>
      </c>
      <c r="C201" s="187" t="s">
        <v>428</v>
      </c>
      <c r="D201" s="17">
        <v>5.03</v>
      </c>
      <c r="E201" s="17"/>
      <c r="F201" s="6"/>
      <c r="G201" s="93">
        <f>SUM('31:6'!G201)</f>
        <v>814</v>
      </c>
      <c r="H201" s="339">
        <f t="shared" si="70"/>
        <v>4094.42</v>
      </c>
      <c r="I201" s="93">
        <f>SUM('31:6'!I201)</f>
        <v>11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SUM('31:6'!G202)</f>
        <v>588</v>
      </c>
      <c r="H202" s="339">
        <f t="shared" si="70"/>
        <v>2957.6400000000003</v>
      </c>
      <c r="I202" s="93">
        <f>SUM('31:6'!I202)</f>
        <v>13</v>
      </c>
      <c r="J202" s="31">
        <f t="array" ref="J202">IF(ISERROR(G202/I202),"",G202/I202)</f>
        <v>45.230769230769234</v>
      </c>
      <c r="K202" s="35">
        <f t="array" ref="K202">IF(ISERROR(G202/L202),"",G202/L202)</f>
        <v>11.307692307692308</v>
      </c>
      <c r="L202" s="87">
        <v>52</v>
      </c>
      <c r="M202" s="36">
        <f t="shared" ref="M202" si="74">IF(ISERROR(I202-K202),"",I202-K202)</f>
        <v>1.6923076923076916</v>
      </c>
      <c r="N202" s="93">
        <f>SUM('31:6'!N202)</f>
        <v>0</v>
      </c>
      <c r="O202" s="93">
        <f>SUM('31:6'!O202)</f>
        <v>0</v>
      </c>
      <c r="P202" s="93">
        <f>SUM('31:6'!P202)</f>
        <v>0</v>
      </c>
      <c r="Q202" s="93">
        <f>SUM('31:6'!Q202)</f>
        <v>0</v>
      </c>
      <c r="R202" s="93">
        <f>SUM('31:6'!R202)</f>
        <v>0</v>
      </c>
      <c r="S202" s="93">
        <f>SUM('31:6'!S202)</f>
        <v>0</v>
      </c>
      <c r="T202" s="93">
        <f>SUM('31:6'!T202)</f>
        <v>0</v>
      </c>
      <c r="U202" s="93">
        <f>SUM('31:6'!U202)</f>
        <v>0</v>
      </c>
      <c r="V202" s="206">
        <f t="shared" ref="V202:V204" si="75">SUM(X202:AA202)</f>
        <v>0</v>
      </c>
      <c r="W202" s="33">
        <f t="shared" ref="W202:W204" si="76">IF(ISERROR(V202/G202),"",V202/G202)</f>
        <v>0</v>
      </c>
      <c r="X202" s="93">
        <f>SUM('31:6'!X202)</f>
        <v>0</v>
      </c>
      <c r="Y202" s="93">
        <f>SUM('31:6'!Y202)</f>
        <v>0</v>
      </c>
      <c r="Z202" s="93">
        <f>SUM('31:6'!Z202)</f>
        <v>0</v>
      </c>
      <c r="AA202" s="93">
        <f>SUM('31:6'!AA202)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SUM('31:6'!G203)</f>
        <v>1115</v>
      </c>
      <c r="H203" s="339">
        <f t="shared" si="70"/>
        <v>5608.4500000000007</v>
      </c>
      <c r="I203" s="93">
        <f>SUM('31:6'!I203)</f>
        <v>13</v>
      </c>
      <c r="J203" s="31">
        <f t="array" ref="J203">IF(ISERROR(G203/I203),"",G203/I203)</f>
        <v>85.769230769230774</v>
      </c>
      <c r="K203" s="35">
        <f t="array" ref="K203">IF(ISERROR(G203/L203),"",G203/L203)</f>
        <v>21.442307692307693</v>
      </c>
      <c r="L203" s="87">
        <v>52</v>
      </c>
      <c r="M203" s="36">
        <f>IF(ISERROR(I203-K203),"",I203-K203)</f>
        <v>-8.4423076923076934</v>
      </c>
      <c r="N203" s="93">
        <f>SUM('31:6'!N203)</f>
        <v>0</v>
      </c>
      <c r="O203" s="93">
        <f>SUM('31:6'!O203)</f>
        <v>0</v>
      </c>
      <c r="P203" s="93">
        <f>SUM('31:6'!P203)</f>
        <v>0</v>
      </c>
      <c r="Q203" s="93">
        <f>SUM('31:6'!Q203)</f>
        <v>0</v>
      </c>
      <c r="R203" s="93">
        <f>SUM('31:6'!R203)</f>
        <v>0</v>
      </c>
      <c r="S203" s="93">
        <f>SUM('31:6'!S203)</f>
        <v>0</v>
      </c>
      <c r="T203" s="93">
        <f>SUM('31:6'!T203)</f>
        <v>0</v>
      </c>
      <c r="U203" s="93">
        <f>SUM('31:6'!U203)</f>
        <v>0</v>
      </c>
      <c r="V203" s="206">
        <f t="shared" si="75"/>
        <v>0</v>
      </c>
      <c r="W203" s="33">
        <f t="shared" si="76"/>
        <v>0</v>
      </c>
      <c r="X203" s="93">
        <f>SUM('31:6'!X203)</f>
        <v>0</v>
      </c>
      <c r="Y203" s="93">
        <f>SUM('31:6'!Y203)</f>
        <v>0</v>
      </c>
      <c r="Z203" s="93">
        <f>SUM('31:6'!Z203)</f>
        <v>0</v>
      </c>
      <c r="AA203" s="93">
        <f>SUM('31:6'!AA203)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SUM('31:6'!G204)</f>
        <v>418</v>
      </c>
      <c r="H204" s="339">
        <f t="shared" si="70"/>
        <v>2102.54</v>
      </c>
      <c r="I204" s="93">
        <f>SUM('31:6'!I204)</f>
        <v>4.5</v>
      </c>
      <c r="J204" s="31">
        <f t="array" ref="J204">IF(ISERROR(G204/I204),"",G204/I204)</f>
        <v>92.888888888888886</v>
      </c>
      <c r="K204" s="35">
        <f t="array" ref="K204">IF(ISERROR(G204/L204),"",G204/L204)</f>
        <v>8.0384615384615383</v>
      </c>
      <c r="L204" s="87">
        <v>52</v>
      </c>
      <c r="M204" s="36">
        <f t="shared" ref="M204" si="77">IF(ISERROR(I204-K204),"",I204-K204)</f>
        <v>-3.5384615384615383</v>
      </c>
      <c r="N204" s="93">
        <f>SUM('31:6'!N204)</f>
        <v>0</v>
      </c>
      <c r="O204" s="93">
        <f>SUM('31:6'!O204)</f>
        <v>0</v>
      </c>
      <c r="P204" s="93">
        <f>SUM('31:6'!P204)</f>
        <v>0</v>
      </c>
      <c r="Q204" s="93">
        <f>SUM('31:6'!Q204)</f>
        <v>0</v>
      </c>
      <c r="R204" s="93">
        <f>SUM('31:6'!R204)</f>
        <v>0</v>
      </c>
      <c r="S204" s="93">
        <f>SUM('31:6'!S204)</f>
        <v>0</v>
      </c>
      <c r="T204" s="93">
        <f>SUM('31:6'!T204)</f>
        <v>0</v>
      </c>
      <c r="U204" s="93">
        <f>SUM('31:6'!U204)</f>
        <v>0</v>
      </c>
      <c r="V204" s="206">
        <f t="shared" si="75"/>
        <v>0</v>
      </c>
      <c r="W204" s="33">
        <f t="shared" si="76"/>
        <v>0</v>
      </c>
      <c r="X204" s="93">
        <f>SUM('31:6'!X204)</f>
        <v>0</v>
      </c>
      <c r="Y204" s="93">
        <f>SUM('31:6'!Y204)</f>
        <v>0</v>
      </c>
      <c r="Z204" s="93">
        <f>SUM('31:6'!Z204)</f>
        <v>0</v>
      </c>
      <c r="AA204" s="93">
        <f>SUM('31:6'!AA204)</f>
        <v>0</v>
      </c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34" t="s">
        <v>414</v>
      </c>
      <c r="C205" s="187" t="s">
        <v>415</v>
      </c>
      <c r="D205" s="17">
        <v>5.03</v>
      </c>
      <c r="E205" s="17"/>
      <c r="F205" s="6"/>
      <c r="G205" s="93">
        <f>SUM('31:6'!G205)</f>
        <v>816</v>
      </c>
      <c r="H205" s="339">
        <f t="shared" si="70"/>
        <v>4104.4800000000005</v>
      </c>
      <c r="I205" s="93">
        <f>SUM('31:6'!I205)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34" t="s">
        <v>414</v>
      </c>
      <c r="C206" s="187" t="s">
        <v>416</v>
      </c>
      <c r="D206" s="17">
        <v>5.03</v>
      </c>
      <c r="E206" s="17"/>
      <c r="F206" s="6"/>
      <c r="G206" s="93">
        <f>SUM('31:6'!G206)</f>
        <v>0</v>
      </c>
      <c r="H206" s="339">
        <f t="shared" si="70"/>
        <v>0</v>
      </c>
      <c r="I206" s="93">
        <f>SUM('31:6'!I206)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34" t="s">
        <v>414</v>
      </c>
      <c r="C207" s="187" t="s">
        <v>417</v>
      </c>
      <c r="D207" s="17">
        <v>5.03</v>
      </c>
      <c r="E207" s="17"/>
      <c r="F207" s="6"/>
      <c r="G207" s="93">
        <f>SUM('31:6'!G207)</f>
        <v>736</v>
      </c>
      <c r="H207" s="339">
        <f t="shared" si="70"/>
        <v>3702.0800000000004</v>
      </c>
      <c r="I207" s="93">
        <f>SUM('31:6'!I207)</f>
        <v>9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SUM('31:6'!G208)</f>
        <v>877</v>
      </c>
      <c r="H208" s="339">
        <f t="shared" si="70"/>
        <v>4455.16</v>
      </c>
      <c r="I208" s="93">
        <f>SUM('31:6'!I208)</f>
        <v>54</v>
      </c>
      <c r="J208" s="31">
        <f t="array" ref="J208">IF(ISERROR(G208/I208),"",G208/I208)</f>
        <v>16.24074074074074</v>
      </c>
      <c r="K208" s="35">
        <f t="array" ref="K208">IF(ISERROR(G208/L208),"",G208/L208)</f>
        <v>41.761904761904759</v>
      </c>
      <c r="L208" s="87">
        <v>21</v>
      </c>
      <c r="M208" s="36">
        <f t="shared" ref="M208:M237" si="78">IF(ISERROR(I208-K208),"",I208-K208)</f>
        <v>12.238095238095241</v>
      </c>
      <c r="N208" s="93">
        <f>SUM('31:6'!N208)</f>
        <v>0</v>
      </c>
      <c r="O208" s="93">
        <f>SUM('31:6'!O208)</f>
        <v>0</v>
      </c>
      <c r="P208" s="93">
        <f>SUM('31:6'!P208)</f>
        <v>0</v>
      </c>
      <c r="Q208" s="93">
        <f>SUM('31:6'!Q208)</f>
        <v>0</v>
      </c>
      <c r="R208" s="93">
        <f>SUM('31:6'!R208)</f>
        <v>0</v>
      </c>
      <c r="S208" s="93">
        <f>SUM('31:6'!S208)</f>
        <v>0</v>
      </c>
      <c r="T208" s="93">
        <f>SUM('31:6'!T208)</f>
        <v>0</v>
      </c>
      <c r="U208" s="93">
        <f>SUM('31:6'!U208)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SUM('31:6'!X208)</f>
        <v>0</v>
      </c>
      <c r="Y208" s="93">
        <f>SUM('31:6'!Y208)</f>
        <v>0</v>
      </c>
      <c r="Z208" s="93">
        <f>SUM('31:6'!Z208)</f>
        <v>0</v>
      </c>
      <c r="AA208" s="93">
        <f>SUM('31:6'!AA208)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SUM('31:6'!G209)</f>
        <v>797</v>
      </c>
      <c r="H209" s="339">
        <f t="shared" si="70"/>
        <v>4048.76</v>
      </c>
      <c r="I209" s="93">
        <f>SUM('31:6'!I209)</f>
        <v>56.5</v>
      </c>
      <c r="J209" s="31">
        <f t="array" ref="J209">IF(ISERROR(G209/I209),"",G209/I209)</f>
        <v>14.106194690265486</v>
      </c>
      <c r="K209" s="35">
        <f t="array" ref="K209">IF(ISERROR(G209/L209),"",G209/L209)</f>
        <v>37.952380952380949</v>
      </c>
      <c r="L209" s="87">
        <v>21</v>
      </c>
      <c r="M209" s="36">
        <f t="shared" si="78"/>
        <v>18.547619047619051</v>
      </c>
      <c r="N209" s="93">
        <f>SUM('31:6'!N209)</f>
        <v>0</v>
      </c>
      <c r="O209" s="93">
        <f>SUM('31:6'!O209)</f>
        <v>0</v>
      </c>
      <c r="P209" s="93">
        <f>SUM('31:6'!P209)</f>
        <v>0</v>
      </c>
      <c r="Q209" s="93">
        <f>SUM('31:6'!Q209)</f>
        <v>0</v>
      </c>
      <c r="R209" s="93">
        <f>SUM('31:6'!R209)</f>
        <v>0</v>
      </c>
      <c r="S209" s="93">
        <f>SUM('31:6'!S209)</f>
        <v>0</v>
      </c>
      <c r="T209" s="93">
        <f>SUM('31:6'!T209)</f>
        <v>0</v>
      </c>
      <c r="U209" s="93">
        <f>SUM('31:6'!U209)</f>
        <v>0</v>
      </c>
      <c r="V209" s="206">
        <f t="shared" si="79"/>
        <v>0</v>
      </c>
      <c r="W209" s="33">
        <f t="shared" si="80"/>
        <v>0</v>
      </c>
      <c r="X209" s="93">
        <f>SUM('31:6'!X209)</f>
        <v>0</v>
      </c>
      <c r="Y209" s="93">
        <f>SUM('31:6'!Y209)</f>
        <v>0</v>
      </c>
      <c r="Z209" s="93">
        <f>SUM('31:6'!Z209)</f>
        <v>0</v>
      </c>
      <c r="AA209" s="93">
        <f>SUM('31:6'!AA209)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SUM('31:6'!G210)</f>
        <v>0</v>
      </c>
      <c r="H210" s="339">
        <f t="shared" si="70"/>
        <v>0</v>
      </c>
      <c r="I210" s="93">
        <f>SUM('31:6'!I210)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SUM('31:6'!N210)</f>
        <v>0</v>
      </c>
      <c r="O210" s="93">
        <f>SUM('31:6'!O210)</f>
        <v>0</v>
      </c>
      <c r="P210" s="93">
        <f>SUM('31:6'!P210)</f>
        <v>0</v>
      </c>
      <c r="Q210" s="93">
        <f>SUM('31:6'!Q210)</f>
        <v>0</v>
      </c>
      <c r="R210" s="93">
        <f>SUM('31:6'!R210)</f>
        <v>0</v>
      </c>
      <c r="S210" s="93">
        <f>SUM('31:6'!S210)</f>
        <v>0</v>
      </c>
      <c r="T210" s="93">
        <f>SUM('31:6'!T210)</f>
        <v>0</v>
      </c>
      <c r="U210" s="93">
        <f>SUM('31:6'!U210)</f>
        <v>0</v>
      </c>
      <c r="V210" s="206">
        <f t="shared" si="79"/>
        <v>0</v>
      </c>
      <c r="W210" s="33" t="str">
        <f t="shared" si="80"/>
        <v/>
      </c>
      <c r="X210" s="93">
        <f>SUM('31:6'!X210)</f>
        <v>0</v>
      </c>
      <c r="Y210" s="93">
        <f>SUM('31:6'!Y210)</f>
        <v>0</v>
      </c>
      <c r="Z210" s="93">
        <f>SUM('31:6'!Z210)</f>
        <v>0</v>
      </c>
      <c r="AA210" s="93">
        <f>SUM('31:6'!AA210)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SUM('31:6'!G211)</f>
        <v>992</v>
      </c>
      <c r="H211" s="339">
        <f t="shared" si="70"/>
        <v>5039.3599999999997</v>
      </c>
      <c r="I211" s="93">
        <f>SUM('31:6'!I211)</f>
        <v>48</v>
      </c>
      <c r="J211" s="31">
        <f t="array" ref="J211">IF(ISERROR(G211/I211),"",G211/I211)</f>
        <v>20.666666666666668</v>
      </c>
      <c r="K211" s="35">
        <f t="array" ref="K211">IF(ISERROR(G211/L211),"",G211/L211)</f>
        <v>47.238095238095241</v>
      </c>
      <c r="L211" s="87">
        <v>21</v>
      </c>
      <c r="M211" s="36">
        <f t="shared" si="78"/>
        <v>0.7619047619047592</v>
      </c>
      <c r="N211" s="93">
        <f>SUM('31:6'!N211)</f>
        <v>0</v>
      </c>
      <c r="O211" s="93">
        <f>SUM('31:6'!O211)</f>
        <v>0</v>
      </c>
      <c r="P211" s="93">
        <f>SUM('31:6'!P211)</f>
        <v>0</v>
      </c>
      <c r="Q211" s="93">
        <f>SUM('31:6'!Q211)</f>
        <v>0</v>
      </c>
      <c r="R211" s="93">
        <f>SUM('31:6'!R211)</f>
        <v>0</v>
      </c>
      <c r="S211" s="93">
        <f>SUM('31:6'!S211)</f>
        <v>0</v>
      </c>
      <c r="T211" s="93">
        <f>SUM('31:6'!T211)</f>
        <v>0</v>
      </c>
      <c r="U211" s="93">
        <f>SUM('31:6'!U211)</f>
        <v>0</v>
      </c>
      <c r="V211" s="206">
        <f t="shared" si="79"/>
        <v>0</v>
      </c>
      <c r="W211" s="33">
        <f t="shared" si="80"/>
        <v>0</v>
      </c>
      <c r="X211" s="93">
        <f>SUM('31:6'!X211)</f>
        <v>0</v>
      </c>
      <c r="Y211" s="93">
        <f>SUM('31:6'!Y211)</f>
        <v>0</v>
      </c>
      <c r="Z211" s="93">
        <f>SUM('31:6'!Z211)</f>
        <v>0</v>
      </c>
      <c r="AA211" s="93">
        <f>SUM('31:6'!AA211)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SUM('31:6'!G212)</f>
        <v>642</v>
      </c>
      <c r="H212" s="339">
        <f t="shared" si="70"/>
        <v>3261.36</v>
      </c>
      <c r="I212" s="93">
        <f>SUM('31:6'!I212)</f>
        <v>30</v>
      </c>
      <c r="J212" s="31">
        <f t="array" ref="J212">IF(ISERROR(G212/I212),"",G212/I212)</f>
        <v>21.4</v>
      </c>
      <c r="K212" s="35">
        <f t="array" ref="K212">IF(ISERROR(G212/L212),"",G212/L212)</f>
        <v>30.571428571428573</v>
      </c>
      <c r="L212" s="87">
        <v>21</v>
      </c>
      <c r="M212" s="36">
        <f t="shared" si="78"/>
        <v>-0.57142857142857295</v>
      </c>
      <c r="N212" s="93">
        <f>SUM('31:6'!N212)</f>
        <v>0</v>
      </c>
      <c r="O212" s="93">
        <f>SUM('31:6'!O212)</f>
        <v>0</v>
      </c>
      <c r="P212" s="93">
        <f>SUM('31:6'!P212)</f>
        <v>0</v>
      </c>
      <c r="Q212" s="93">
        <f>SUM('31:6'!Q212)</f>
        <v>0</v>
      </c>
      <c r="R212" s="93">
        <f>SUM('31:6'!R212)</f>
        <v>0</v>
      </c>
      <c r="S212" s="93">
        <f>SUM('31:6'!S212)</f>
        <v>0</v>
      </c>
      <c r="T212" s="93">
        <f>SUM('31:6'!T212)</f>
        <v>0</v>
      </c>
      <c r="U212" s="93">
        <f>SUM('31:6'!U212)</f>
        <v>0</v>
      </c>
      <c r="V212" s="206">
        <f t="shared" si="79"/>
        <v>0</v>
      </c>
      <c r="W212" s="33">
        <f t="shared" si="80"/>
        <v>0</v>
      </c>
      <c r="X212" s="93">
        <f>SUM('31:6'!X212)</f>
        <v>0</v>
      </c>
      <c r="Y212" s="93">
        <f>SUM('31:6'!Y212)</f>
        <v>0</v>
      </c>
      <c r="Z212" s="93">
        <f>SUM('31:6'!Z212)</f>
        <v>0</v>
      </c>
      <c r="AA212" s="93">
        <f>SUM('31:6'!AA212)</f>
        <v>0</v>
      </c>
      <c r="AB212" s="25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SUM('31:6'!G213)</f>
        <v>649</v>
      </c>
      <c r="H213" s="339">
        <f t="shared" si="70"/>
        <v>3296.92</v>
      </c>
      <c r="I213" s="93">
        <f>SUM('31:6'!I213)</f>
        <v>78</v>
      </c>
      <c r="J213" s="31">
        <f t="array" ref="J213">IF(ISERROR(G213/I213),"",G213/I213)</f>
        <v>8.3205128205128212</v>
      </c>
      <c r="K213" s="35">
        <f t="array" ref="K213">IF(ISERROR(G213/L213),"",G213/L213)</f>
        <v>30.904761904761905</v>
      </c>
      <c r="L213" s="87">
        <v>21</v>
      </c>
      <c r="M213" s="36">
        <f t="shared" si="78"/>
        <v>47.095238095238095</v>
      </c>
      <c r="N213" s="93">
        <f>SUM('31:6'!N213)</f>
        <v>0</v>
      </c>
      <c r="O213" s="93">
        <f>SUM('31:6'!O213)</f>
        <v>0</v>
      </c>
      <c r="P213" s="93">
        <f>SUM('31:6'!P213)</f>
        <v>0</v>
      </c>
      <c r="Q213" s="93">
        <f>SUM('31:6'!Q213)</f>
        <v>0</v>
      </c>
      <c r="R213" s="93">
        <f>SUM('31:6'!R213)</f>
        <v>0</v>
      </c>
      <c r="S213" s="93">
        <f>SUM('31:6'!S213)</f>
        <v>0</v>
      </c>
      <c r="T213" s="93">
        <f>SUM('31:6'!T213)</f>
        <v>0</v>
      </c>
      <c r="U213" s="93">
        <f>SUM('31:6'!U213)</f>
        <v>0</v>
      </c>
      <c r="V213" s="206">
        <f t="shared" si="79"/>
        <v>0</v>
      </c>
      <c r="W213" s="33">
        <f t="shared" si="80"/>
        <v>0</v>
      </c>
      <c r="X213" s="93">
        <f>SUM('31:6'!X213)</f>
        <v>0</v>
      </c>
      <c r="Y213" s="93">
        <f>SUM('31:6'!Y213)</f>
        <v>0</v>
      </c>
      <c r="Z213" s="93">
        <f>SUM('31:6'!Z213)</f>
        <v>0</v>
      </c>
      <c r="AA213" s="93">
        <f>SUM('31:6'!AA213)</f>
        <v>0</v>
      </c>
      <c r="AB213" s="73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SUM('31:6'!G214)</f>
        <v>0</v>
      </c>
      <c r="H214" s="339">
        <f t="shared" si="70"/>
        <v>0</v>
      </c>
      <c r="I214" s="93">
        <f>SUM('31:6'!I214)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SUM('31:6'!N214)</f>
        <v>0</v>
      </c>
      <c r="O214" s="93">
        <f>SUM('31:6'!O214)</f>
        <v>0</v>
      </c>
      <c r="P214" s="93">
        <f>SUM('31:6'!P214)</f>
        <v>0</v>
      </c>
      <c r="Q214" s="93">
        <f>SUM('31:6'!Q214)</f>
        <v>0</v>
      </c>
      <c r="R214" s="93">
        <f>SUM('31:6'!R214)</f>
        <v>0</v>
      </c>
      <c r="S214" s="93">
        <f>SUM('31:6'!S214)</f>
        <v>0</v>
      </c>
      <c r="T214" s="93">
        <f>SUM('31:6'!T214)</f>
        <v>0</v>
      </c>
      <c r="U214" s="93">
        <f>SUM('31:6'!U214)</f>
        <v>0</v>
      </c>
      <c r="V214" s="206">
        <f t="shared" si="79"/>
        <v>0</v>
      </c>
      <c r="W214" s="33" t="str">
        <f t="shared" si="80"/>
        <v/>
      </c>
      <c r="X214" s="93">
        <f>SUM('31:6'!X214)</f>
        <v>0</v>
      </c>
      <c r="Y214" s="93">
        <f>SUM('31:6'!Y214)</f>
        <v>0</v>
      </c>
      <c r="Z214" s="93">
        <f>SUM('31:6'!Z214)</f>
        <v>0</v>
      </c>
      <c r="AA214" s="93">
        <f>SUM('31:6'!AA214)</f>
        <v>0</v>
      </c>
      <c r="AB214" s="25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SUM('31:6'!G215)</f>
        <v>590</v>
      </c>
      <c r="H215" s="339">
        <f t="shared" si="70"/>
        <v>2997.2</v>
      </c>
      <c r="I215" s="93">
        <f>SUM('31:6'!I215)</f>
        <v>31.5</v>
      </c>
      <c r="J215" s="31">
        <f t="array" ref="J215">IF(ISERROR(G215/I215),"",G215/I215)</f>
        <v>18.730158730158731</v>
      </c>
      <c r="K215" s="35">
        <f t="array" ref="K215">IF(ISERROR(G215/L215),"",G215/L215)</f>
        <v>28.095238095238095</v>
      </c>
      <c r="L215" s="87">
        <v>21</v>
      </c>
      <c r="M215" s="36">
        <f t="shared" si="78"/>
        <v>3.4047619047619051</v>
      </c>
      <c r="N215" s="93">
        <f>SUM('31:6'!N215)</f>
        <v>0</v>
      </c>
      <c r="O215" s="93">
        <f>SUM('31:6'!O215)</f>
        <v>0</v>
      </c>
      <c r="P215" s="93">
        <f>SUM('31:6'!P215)</f>
        <v>0</v>
      </c>
      <c r="Q215" s="93">
        <f>SUM('31:6'!Q215)</f>
        <v>0</v>
      </c>
      <c r="R215" s="93">
        <f>SUM('31:6'!R215)</f>
        <v>0</v>
      </c>
      <c r="S215" s="93">
        <f>SUM('31:6'!S215)</f>
        <v>0</v>
      </c>
      <c r="T215" s="93">
        <f>SUM('31:6'!T215)</f>
        <v>0</v>
      </c>
      <c r="U215" s="93">
        <f>SUM('31:6'!U215)</f>
        <v>0</v>
      </c>
      <c r="V215" s="206">
        <f t="shared" si="79"/>
        <v>0</v>
      </c>
      <c r="W215" s="33">
        <f t="shared" si="80"/>
        <v>0</v>
      </c>
      <c r="X215" s="93">
        <f>SUM('31:6'!X215)</f>
        <v>0</v>
      </c>
      <c r="Y215" s="93">
        <f>SUM('31:6'!Y215)</f>
        <v>0</v>
      </c>
      <c r="Z215" s="93">
        <f>SUM('31:6'!Z215)</f>
        <v>0</v>
      </c>
      <c r="AA215" s="93">
        <f>SUM('31:6'!AA215)</f>
        <v>0</v>
      </c>
      <c r="AB215" s="73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SUM('31:6'!G216)</f>
        <v>1583</v>
      </c>
      <c r="H216" s="339">
        <f t="shared" si="70"/>
        <v>7962.4900000000007</v>
      </c>
      <c r="I216" s="93">
        <f>SUM('31:6'!I216)</f>
        <v>19.02</v>
      </c>
      <c r="J216" s="31">
        <f t="array" ref="J216">IF(ISERROR(G216/I216),"",G216/I216)</f>
        <v>83.228180862250269</v>
      </c>
      <c r="K216" s="35">
        <f t="array" ref="K216">IF(ISERROR(G216/L216),"",G216/L216)</f>
        <v>28.267857142857142</v>
      </c>
      <c r="L216" s="87">
        <v>56</v>
      </c>
      <c r="M216" s="36">
        <f t="shared" si="78"/>
        <v>-9.2478571428571428</v>
      </c>
      <c r="N216" s="93">
        <f>SUM('31:6'!N216)</f>
        <v>0</v>
      </c>
      <c r="O216" s="93">
        <f>SUM('31:6'!O216)</f>
        <v>0</v>
      </c>
      <c r="P216" s="93">
        <f>SUM('31:6'!P216)</f>
        <v>0</v>
      </c>
      <c r="Q216" s="93">
        <f>SUM('31:6'!Q216)</f>
        <v>0</v>
      </c>
      <c r="R216" s="93">
        <f>SUM('31:6'!R216)</f>
        <v>0</v>
      </c>
      <c r="S216" s="93">
        <f>SUM('31:6'!S216)</f>
        <v>0</v>
      </c>
      <c r="T216" s="93">
        <f>SUM('31:6'!T216)</f>
        <v>0</v>
      </c>
      <c r="U216" s="93">
        <f>SUM('31:6'!U216)</f>
        <v>0</v>
      </c>
      <c r="V216" s="206">
        <f t="shared" si="79"/>
        <v>0</v>
      </c>
      <c r="W216" s="33">
        <f t="shared" si="80"/>
        <v>0</v>
      </c>
      <c r="X216" s="93">
        <f>SUM('31:6'!X216)</f>
        <v>0</v>
      </c>
      <c r="Y216" s="93">
        <f>SUM('31:6'!Y216)</f>
        <v>0</v>
      </c>
      <c r="Z216" s="93">
        <f>SUM('31:6'!Z216)</f>
        <v>0</v>
      </c>
      <c r="AA216" s="93">
        <f>SUM('31:6'!AA216)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SUM('31:6'!G217)</f>
        <v>370</v>
      </c>
      <c r="H217" s="339">
        <f t="shared" si="70"/>
        <v>1861.1000000000001</v>
      </c>
      <c r="I217" s="93">
        <f>SUM('31:6'!I217)</f>
        <v>9.02</v>
      </c>
      <c r="J217" s="31">
        <f t="array" ref="J217">IF(ISERROR(G217/I217),"",G217/I217)</f>
        <v>41.019955654101999</v>
      </c>
      <c r="K217" s="35">
        <f t="array" ref="K217">IF(ISERROR(G217/L217),"",G217/L217)</f>
        <v>6.6071428571428568</v>
      </c>
      <c r="L217" s="87">
        <v>56</v>
      </c>
      <c r="M217" s="36">
        <f t="shared" si="78"/>
        <v>2.4128571428571428</v>
      </c>
      <c r="N217" s="93">
        <f>SUM('31:6'!N217)</f>
        <v>0</v>
      </c>
      <c r="O217" s="93">
        <f>SUM('31:6'!O217)</f>
        <v>0</v>
      </c>
      <c r="P217" s="93">
        <f>SUM('31:6'!P217)</f>
        <v>0</v>
      </c>
      <c r="Q217" s="93">
        <f>SUM('31:6'!Q217)</f>
        <v>0</v>
      </c>
      <c r="R217" s="93">
        <f>SUM('31:6'!R217)</f>
        <v>0</v>
      </c>
      <c r="S217" s="93">
        <f>SUM('31:6'!S217)</f>
        <v>0</v>
      </c>
      <c r="T217" s="93">
        <f>SUM('31:6'!T217)</f>
        <v>0</v>
      </c>
      <c r="U217" s="93">
        <f>SUM('31:6'!U217)</f>
        <v>0</v>
      </c>
      <c r="V217" s="206">
        <f t="shared" si="79"/>
        <v>0</v>
      </c>
      <c r="W217" s="33">
        <f t="shared" si="80"/>
        <v>0</v>
      </c>
      <c r="X217" s="93">
        <f>SUM('31:6'!X217)</f>
        <v>0</v>
      </c>
      <c r="Y217" s="93">
        <f>SUM('31:6'!Y217)</f>
        <v>0</v>
      </c>
      <c r="Z217" s="93">
        <f>SUM('31:6'!Z217)</f>
        <v>0</v>
      </c>
      <c r="AA217" s="93">
        <f>SUM('31:6'!AA217)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SUM('31:6'!G218)</f>
        <v>1240</v>
      </c>
      <c r="H218" s="339">
        <f t="shared" si="70"/>
        <v>6237.2000000000007</v>
      </c>
      <c r="I218" s="93">
        <f>SUM('31:6'!I218)</f>
        <v>24.71</v>
      </c>
      <c r="J218" s="31">
        <f t="array" ref="J218">IF(ISERROR(G218/I218),"",G218/I218)</f>
        <v>50.182112505058676</v>
      </c>
      <c r="K218" s="35">
        <f t="array" ref="K218">IF(ISERROR(G218/L218),"",G218/L218)</f>
        <v>22.142857142857142</v>
      </c>
      <c r="L218" s="87">
        <v>56</v>
      </c>
      <c r="M218" s="36">
        <f t="shared" si="78"/>
        <v>2.5671428571428585</v>
      </c>
      <c r="N218" s="93">
        <f>SUM('31:6'!N218)</f>
        <v>0</v>
      </c>
      <c r="O218" s="93">
        <f>SUM('31:6'!O218)</f>
        <v>0</v>
      </c>
      <c r="P218" s="93">
        <f>SUM('31:6'!P218)</f>
        <v>0</v>
      </c>
      <c r="Q218" s="93">
        <f>SUM('31:6'!Q218)</f>
        <v>0</v>
      </c>
      <c r="R218" s="93">
        <f>SUM('31:6'!R218)</f>
        <v>0</v>
      </c>
      <c r="S218" s="93">
        <f>SUM('31:6'!S218)</f>
        <v>0</v>
      </c>
      <c r="T218" s="93">
        <f>SUM('31:6'!T218)</f>
        <v>0</v>
      </c>
      <c r="U218" s="93">
        <f>SUM('31:6'!U218)</f>
        <v>0</v>
      </c>
      <c r="V218" s="206">
        <f t="shared" si="79"/>
        <v>0</v>
      </c>
      <c r="W218" s="33">
        <f t="shared" si="80"/>
        <v>0</v>
      </c>
      <c r="X218" s="93">
        <f>SUM('31:6'!X218)</f>
        <v>0</v>
      </c>
      <c r="Y218" s="93">
        <f>SUM('31:6'!Y218)</f>
        <v>0</v>
      </c>
      <c r="Z218" s="93">
        <f>SUM('31:6'!Z218)</f>
        <v>0</v>
      </c>
      <c r="AA218" s="93">
        <f>SUM('31:6'!AA218)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SUM('31:6'!G219)</f>
        <v>1035</v>
      </c>
      <c r="H219" s="339">
        <f t="shared" si="70"/>
        <v>5206.05</v>
      </c>
      <c r="I219" s="93">
        <f>SUM('31:6'!I219)</f>
        <v>20</v>
      </c>
      <c r="J219" s="31">
        <f t="array" ref="J219">IF(ISERROR(G219/I219),"",G219/I219)</f>
        <v>51.75</v>
      </c>
      <c r="K219" s="35">
        <f t="array" ref="K219">IF(ISERROR(G219/L219),"",G219/L219)</f>
        <v>18.482142857142858</v>
      </c>
      <c r="L219" s="87">
        <v>56</v>
      </c>
      <c r="M219" s="36">
        <f t="shared" si="78"/>
        <v>1.5178571428571423</v>
      </c>
      <c r="N219" s="93">
        <f>SUM('31:6'!N219)</f>
        <v>0</v>
      </c>
      <c r="O219" s="93">
        <f>SUM('31:6'!O219)</f>
        <v>0</v>
      </c>
      <c r="P219" s="93">
        <f>SUM('31:6'!P219)</f>
        <v>0</v>
      </c>
      <c r="Q219" s="93">
        <f>SUM('31:6'!Q219)</f>
        <v>0</v>
      </c>
      <c r="R219" s="93">
        <f>SUM('31:6'!R219)</f>
        <v>0</v>
      </c>
      <c r="S219" s="93">
        <f>SUM('31:6'!S219)</f>
        <v>0</v>
      </c>
      <c r="T219" s="93">
        <f>SUM('31:6'!T219)</f>
        <v>0</v>
      </c>
      <c r="U219" s="93">
        <f>SUM('31:6'!U219)</f>
        <v>0</v>
      </c>
      <c r="V219" s="206">
        <f t="shared" si="79"/>
        <v>0</v>
      </c>
      <c r="W219" s="33">
        <f t="shared" si="80"/>
        <v>0</v>
      </c>
      <c r="X219" s="93">
        <f>SUM('31:6'!X219)</f>
        <v>0</v>
      </c>
      <c r="Y219" s="93">
        <f>SUM('31:6'!Y219)</f>
        <v>0</v>
      </c>
      <c r="Z219" s="93">
        <f>SUM('31:6'!Z219)</f>
        <v>0</v>
      </c>
      <c r="AA219" s="93">
        <f>SUM('31:6'!AA219)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SUM('31:6'!G220)</f>
        <v>0</v>
      </c>
      <c r="H220" s="339">
        <f t="shared" si="70"/>
        <v>0</v>
      </c>
      <c r="I220" s="93">
        <f>SUM('31:6'!I220)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SUM('31:6'!N220)</f>
        <v>0</v>
      </c>
      <c r="O220" s="93">
        <f>SUM('31:6'!O220)</f>
        <v>0</v>
      </c>
      <c r="P220" s="93">
        <f>SUM('31:6'!P220)</f>
        <v>0</v>
      </c>
      <c r="Q220" s="93">
        <f>SUM('31:6'!Q220)</f>
        <v>0</v>
      </c>
      <c r="R220" s="93">
        <f>SUM('31:6'!R220)</f>
        <v>0</v>
      </c>
      <c r="S220" s="93">
        <f>SUM('31:6'!S220)</f>
        <v>0</v>
      </c>
      <c r="T220" s="93">
        <f>SUM('31:6'!T220)</f>
        <v>0</v>
      </c>
      <c r="U220" s="93">
        <f>SUM('31:6'!U220)</f>
        <v>0</v>
      </c>
      <c r="V220" s="206"/>
      <c r="W220" s="33"/>
      <c r="X220" s="93">
        <f>SUM('31:6'!X220)</f>
        <v>0</v>
      </c>
      <c r="Y220" s="93">
        <f>SUM('31:6'!Y220)</f>
        <v>0</v>
      </c>
      <c r="Z220" s="93">
        <f>SUM('31:6'!Z220)</f>
        <v>0</v>
      </c>
      <c r="AA220" s="93">
        <f>SUM('31:6'!AA220)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SUM('31:6'!G221)</f>
        <v>527</v>
      </c>
      <c r="H221" s="339">
        <f t="shared" si="70"/>
        <v>2650.81</v>
      </c>
      <c r="I221" s="93">
        <f>SUM('31:6'!I221)</f>
        <v>19</v>
      </c>
      <c r="J221" s="31"/>
      <c r="K221" s="35">
        <f t="array" ref="K221">IF(ISERROR(G221/L221),"",G221/L221)</f>
        <v>9.7592592592592595</v>
      </c>
      <c r="L221" s="87">
        <v>54</v>
      </c>
      <c r="M221" s="36">
        <f t="shared" si="78"/>
        <v>9.2407407407407405</v>
      </c>
      <c r="N221" s="93">
        <f>SUM('31:6'!N221)</f>
        <v>0</v>
      </c>
      <c r="O221" s="93">
        <f>SUM('31:6'!O221)</f>
        <v>0</v>
      </c>
      <c r="P221" s="93">
        <f>SUM('31:6'!P221)</f>
        <v>0</v>
      </c>
      <c r="Q221" s="93">
        <f>SUM('31:6'!Q221)</f>
        <v>0</v>
      </c>
      <c r="R221" s="93">
        <f>SUM('31:6'!R221)</f>
        <v>0</v>
      </c>
      <c r="S221" s="93">
        <f>SUM('31:6'!S221)</f>
        <v>0</v>
      </c>
      <c r="T221" s="93">
        <f>SUM('31:6'!T221)</f>
        <v>0</v>
      </c>
      <c r="U221" s="93">
        <f>SUM('31:6'!U221)</f>
        <v>0</v>
      </c>
      <c r="V221" s="206"/>
      <c r="W221" s="33"/>
      <c r="X221" s="93">
        <f>SUM('31:6'!X221)</f>
        <v>0</v>
      </c>
      <c r="Y221" s="93">
        <f>SUM('31:6'!Y221)</f>
        <v>0</v>
      </c>
      <c r="Z221" s="93">
        <f>SUM('31:6'!Z221)</f>
        <v>0</v>
      </c>
      <c r="AA221" s="93">
        <f>SUM('31:6'!AA221)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388</v>
      </c>
      <c r="C222" s="16" t="s">
        <v>390</v>
      </c>
      <c r="D222" s="17">
        <v>5.03</v>
      </c>
      <c r="E222" s="17"/>
      <c r="F222" s="6"/>
      <c r="G222" s="93">
        <f>SUM('31:6'!G222)</f>
        <v>792</v>
      </c>
      <c r="H222" s="339">
        <f t="shared" si="70"/>
        <v>3983.76</v>
      </c>
      <c r="I222" s="93">
        <f>SUM('31:6'!I222)</f>
        <v>17.5</v>
      </c>
      <c r="J222" s="31"/>
      <c r="K222" s="35">
        <f t="array" ref="K222">IF(ISERROR(G222/L222),"",G222/L222)</f>
        <v>14.666666666666666</v>
      </c>
      <c r="L222" s="87">
        <v>54</v>
      </c>
      <c r="M222" s="36">
        <f t="shared" si="78"/>
        <v>2.8333333333333339</v>
      </c>
      <c r="N222" s="93">
        <f>SUM('31:6'!N222)</f>
        <v>0</v>
      </c>
      <c r="O222" s="93">
        <f>SUM('31:6'!O222)</f>
        <v>0</v>
      </c>
      <c r="P222" s="93">
        <f>SUM('31:6'!P222)</f>
        <v>0</v>
      </c>
      <c r="Q222" s="93">
        <f>SUM('31:6'!Q222)</f>
        <v>0</v>
      </c>
      <c r="R222" s="93">
        <f>SUM('31:6'!R222)</f>
        <v>0</v>
      </c>
      <c r="S222" s="93">
        <f>SUM('31:6'!S222)</f>
        <v>0</v>
      </c>
      <c r="T222" s="93">
        <f>SUM('31:6'!T222)</f>
        <v>0</v>
      </c>
      <c r="U222" s="93">
        <f>SUM('31:6'!U222)</f>
        <v>0</v>
      </c>
      <c r="V222" s="206"/>
      <c r="W222" s="33"/>
      <c r="X222" s="93">
        <f>SUM('31:6'!X222)</f>
        <v>0</v>
      </c>
      <c r="Y222" s="93">
        <f>SUM('31:6'!Y222)</f>
        <v>0</v>
      </c>
      <c r="Z222" s="93">
        <f>SUM('31:6'!Z222)</f>
        <v>0</v>
      </c>
      <c r="AA222" s="93">
        <f>SUM('31:6'!AA222)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388</v>
      </c>
      <c r="C223" s="16" t="s">
        <v>392</v>
      </c>
      <c r="D223" s="17">
        <v>5.03</v>
      </c>
      <c r="E223" s="17"/>
      <c r="F223" s="6"/>
      <c r="G223" s="93">
        <f>SUM('31:6'!G223)</f>
        <v>145</v>
      </c>
      <c r="H223" s="339">
        <f t="shared" si="70"/>
        <v>729.35</v>
      </c>
      <c r="I223" s="93">
        <f>SUM('31:6'!I223)</f>
        <v>3</v>
      </c>
      <c r="J223" s="31"/>
      <c r="K223" s="35">
        <f t="array" ref="K223">IF(ISERROR(G223/L223),"",G223/L223)</f>
        <v>2.6851851851851851</v>
      </c>
      <c r="L223" s="87">
        <v>54</v>
      </c>
      <c r="M223" s="36">
        <f t="shared" si="78"/>
        <v>0.31481481481481488</v>
      </c>
      <c r="N223" s="93">
        <f>SUM('31:6'!N223)</f>
        <v>0</v>
      </c>
      <c r="O223" s="93">
        <f>SUM('31:6'!O223)</f>
        <v>0</v>
      </c>
      <c r="P223" s="93">
        <f>SUM('31:6'!P223)</f>
        <v>0</v>
      </c>
      <c r="Q223" s="93">
        <f>SUM('31:6'!Q223)</f>
        <v>0</v>
      </c>
      <c r="R223" s="93">
        <f>SUM('31:6'!R223)</f>
        <v>0</v>
      </c>
      <c r="S223" s="93">
        <f>SUM('31:6'!S223)</f>
        <v>0</v>
      </c>
      <c r="T223" s="93">
        <f>SUM('31:6'!T223)</f>
        <v>0</v>
      </c>
      <c r="U223" s="93">
        <f>SUM('31:6'!U223)</f>
        <v>0</v>
      </c>
      <c r="V223" s="206"/>
      <c r="W223" s="33"/>
      <c r="X223" s="93">
        <f>SUM('31:6'!X223)</f>
        <v>0</v>
      </c>
      <c r="Y223" s="93">
        <f>SUM('31:6'!Y223)</f>
        <v>0</v>
      </c>
      <c r="Z223" s="93">
        <f>SUM('31:6'!Z223)</f>
        <v>0</v>
      </c>
      <c r="AA223" s="93">
        <f>SUM('31:6'!AA223)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424</v>
      </c>
      <c r="C224" s="187" t="s">
        <v>364</v>
      </c>
      <c r="D224" s="17">
        <v>5.03</v>
      </c>
      <c r="E224" s="17"/>
      <c r="F224" s="6"/>
      <c r="G224" s="93">
        <f>SUM('31:6'!G224)</f>
        <v>0</v>
      </c>
      <c r="H224" s="339">
        <f t="shared" si="70"/>
        <v>0</v>
      </c>
      <c r="I224" s="93">
        <f>SUM('31:6'!I224)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SUM('31:6'!N224)</f>
        <v>0</v>
      </c>
      <c r="O224" s="93">
        <f>SUM('31:6'!O224)</f>
        <v>0</v>
      </c>
      <c r="P224" s="93">
        <f>SUM('31:6'!P224)</f>
        <v>0</v>
      </c>
      <c r="Q224" s="93">
        <f>SUM('31:6'!Q224)</f>
        <v>0</v>
      </c>
      <c r="R224" s="93">
        <f>SUM('31:6'!R224)</f>
        <v>0</v>
      </c>
      <c r="S224" s="93">
        <f>SUM('31:6'!S224)</f>
        <v>0</v>
      </c>
      <c r="T224" s="93">
        <f>SUM('31:6'!T224)</f>
        <v>0</v>
      </c>
      <c r="U224" s="93">
        <f>SUM('31:6'!U224)</f>
        <v>0</v>
      </c>
      <c r="V224" s="206"/>
      <c r="W224" s="33"/>
      <c r="X224" s="93">
        <f>SUM('31:6'!X224)</f>
        <v>0</v>
      </c>
      <c r="Y224" s="93">
        <f>SUM('31:6'!Y224)</f>
        <v>0</v>
      </c>
      <c r="Z224" s="93">
        <f>SUM('31:6'!Z224)</f>
        <v>0</v>
      </c>
      <c r="AA224" s="93">
        <f>SUM('31:6'!AA224)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424</v>
      </c>
      <c r="C225" s="187" t="s">
        <v>365</v>
      </c>
      <c r="D225" s="17">
        <v>5.03</v>
      </c>
      <c r="E225" s="17"/>
      <c r="F225" s="6"/>
      <c r="G225" s="93">
        <f>SUM('31:6'!G225)</f>
        <v>0</v>
      </c>
      <c r="H225" s="339">
        <f t="shared" si="70"/>
        <v>0</v>
      </c>
      <c r="I225" s="93">
        <f>SUM('31:6'!I225)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SUM('31:6'!N225)</f>
        <v>0</v>
      </c>
      <c r="O225" s="93">
        <f>SUM('31:6'!O225)</f>
        <v>0</v>
      </c>
      <c r="P225" s="93">
        <f>SUM('31:6'!P225)</f>
        <v>0</v>
      </c>
      <c r="Q225" s="93">
        <f>SUM('31:6'!Q225)</f>
        <v>0</v>
      </c>
      <c r="R225" s="93">
        <f>SUM('31:6'!R225)</f>
        <v>0</v>
      </c>
      <c r="S225" s="93">
        <f>SUM('31:6'!S225)</f>
        <v>0</v>
      </c>
      <c r="T225" s="93">
        <f>SUM('31:6'!T225)</f>
        <v>0</v>
      </c>
      <c r="U225" s="93">
        <f>SUM('31:6'!U225)</f>
        <v>0</v>
      </c>
      <c r="V225" s="206"/>
      <c r="W225" s="33"/>
      <c r="X225" s="93">
        <f>SUM('31:6'!X225)</f>
        <v>0</v>
      </c>
      <c r="Y225" s="93">
        <f>SUM('31:6'!Y225)</f>
        <v>0</v>
      </c>
      <c r="Z225" s="93">
        <f>SUM('31:6'!Z225)</f>
        <v>0</v>
      </c>
      <c r="AA225" s="93">
        <f>SUM('31:6'!AA225)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424</v>
      </c>
      <c r="C226" s="187" t="s">
        <v>366</v>
      </c>
      <c r="D226" s="17">
        <v>5.03</v>
      </c>
      <c r="E226" s="17"/>
      <c r="F226" s="6"/>
      <c r="G226" s="93">
        <f>SUM('31:6'!G226)</f>
        <v>0</v>
      </c>
      <c r="H226" s="339">
        <f t="shared" si="70"/>
        <v>0</v>
      </c>
      <c r="I226" s="93">
        <f>SUM('31:6'!I226)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SUM('31:6'!N226)</f>
        <v>0</v>
      </c>
      <c r="O226" s="93">
        <f>SUM('31:6'!O226)</f>
        <v>0</v>
      </c>
      <c r="P226" s="93">
        <f>SUM('31:6'!P226)</f>
        <v>0</v>
      </c>
      <c r="Q226" s="93">
        <f>SUM('31:6'!Q226)</f>
        <v>0</v>
      </c>
      <c r="R226" s="93">
        <f>SUM('31:6'!R226)</f>
        <v>0</v>
      </c>
      <c r="S226" s="93">
        <f>SUM('31:6'!S226)</f>
        <v>0</v>
      </c>
      <c r="T226" s="93">
        <f>SUM('31:6'!T226)</f>
        <v>0</v>
      </c>
      <c r="U226" s="93">
        <f>SUM('31:6'!U226)</f>
        <v>0</v>
      </c>
      <c r="V226" s="206"/>
      <c r="W226" s="33"/>
      <c r="X226" s="93">
        <f>SUM('31:6'!X226)</f>
        <v>0</v>
      </c>
      <c r="Y226" s="93">
        <f>SUM('31:6'!Y226)</f>
        <v>0</v>
      </c>
      <c r="Z226" s="93">
        <f>SUM('31:6'!Z226)</f>
        <v>0</v>
      </c>
      <c r="AA226" s="93">
        <f>SUM('31:6'!AA226)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424</v>
      </c>
      <c r="C227" s="187" t="s">
        <v>367</v>
      </c>
      <c r="D227" s="17">
        <v>5.03</v>
      </c>
      <c r="E227" s="17"/>
      <c r="F227" s="6"/>
      <c r="G227" s="93">
        <f>SUM('31:6'!G227)</f>
        <v>0</v>
      </c>
      <c r="H227" s="339">
        <f t="shared" si="70"/>
        <v>0</v>
      </c>
      <c r="I227" s="93">
        <f>SUM('31:6'!I227)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SUM('31:6'!N227)</f>
        <v>0</v>
      </c>
      <c r="O227" s="93">
        <f>SUM('31:6'!O227)</f>
        <v>0</v>
      </c>
      <c r="P227" s="93">
        <f>SUM('31:6'!P227)</f>
        <v>0</v>
      </c>
      <c r="Q227" s="93">
        <f>SUM('31:6'!Q227)</f>
        <v>0</v>
      </c>
      <c r="R227" s="93">
        <f>SUM('31:6'!R227)</f>
        <v>0</v>
      </c>
      <c r="S227" s="93">
        <f>SUM('31:6'!S227)</f>
        <v>0</v>
      </c>
      <c r="T227" s="93">
        <f>SUM('31:6'!T227)</f>
        <v>0</v>
      </c>
      <c r="U227" s="93">
        <f>SUM('31:6'!U227)</f>
        <v>0</v>
      </c>
      <c r="V227" s="206"/>
      <c r="W227" s="33"/>
      <c r="X227" s="93">
        <f>SUM('31:6'!X227)</f>
        <v>0</v>
      </c>
      <c r="Y227" s="93">
        <f>SUM('31:6'!Y227)</f>
        <v>0</v>
      </c>
      <c r="Z227" s="93">
        <f>SUM('31:6'!Z227)</f>
        <v>0</v>
      </c>
      <c r="AA227" s="93">
        <f>SUM('31:6'!AA227)</f>
        <v>0</v>
      </c>
      <c r="AB227" s="25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SUM('31:6'!G228)</f>
        <v>0</v>
      </c>
      <c r="H228" s="339">
        <f t="shared" si="70"/>
        <v>0</v>
      </c>
      <c r="I228" s="93">
        <f>SUM('31:6'!I228)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SUM('31:6'!N228)</f>
        <v>0</v>
      </c>
      <c r="O228" s="93">
        <f>SUM('31:6'!O228)</f>
        <v>0</v>
      </c>
      <c r="P228" s="93">
        <f>SUM('31:6'!P228)</f>
        <v>0</v>
      </c>
      <c r="Q228" s="93">
        <f>SUM('31:6'!Q228)</f>
        <v>0</v>
      </c>
      <c r="R228" s="93">
        <f>SUM('31:6'!R228)</f>
        <v>0</v>
      </c>
      <c r="S228" s="93">
        <f>SUM('31:6'!S228)</f>
        <v>0</v>
      </c>
      <c r="T228" s="93">
        <f>SUM('31:6'!T228)</f>
        <v>0</v>
      </c>
      <c r="U228" s="93">
        <f>SUM('31:6'!U228)</f>
        <v>0</v>
      </c>
      <c r="V228" s="206">
        <f t="shared" ref="V228:V237" si="81">SUM(X228:AA228)</f>
        <v>0</v>
      </c>
      <c r="W228" s="33" t="str">
        <f t="shared" ref="W228:W237" si="82">IF(ISERROR(V228/G228),"",V228/G228)</f>
        <v/>
      </c>
      <c r="X228" s="93">
        <f>SUM('31:6'!X228)</f>
        <v>0</v>
      </c>
      <c r="Y228" s="93">
        <f>SUM('31:6'!Y228)</f>
        <v>0</v>
      </c>
      <c r="Z228" s="93">
        <f>SUM('31:6'!Z228)</f>
        <v>0</v>
      </c>
      <c r="AA228" s="93">
        <f>SUM('31:6'!AA228)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SUM('31:6'!G229)</f>
        <v>484</v>
      </c>
      <c r="H229" s="339">
        <f t="shared" si="70"/>
        <v>2434.52</v>
      </c>
      <c r="I229" s="93">
        <f>SUM('31:6'!I229)</f>
        <v>6</v>
      </c>
      <c r="J229" s="31">
        <f t="array" ref="J229">IF(ISERROR(G229/I229),"",G229/I229)</f>
        <v>80.666666666666671</v>
      </c>
      <c r="K229" s="35">
        <f t="array" ref="K229">IF(ISERROR(G229/L229),"",G229/L229)</f>
        <v>12.1</v>
      </c>
      <c r="L229" s="87">
        <v>40</v>
      </c>
      <c r="M229" s="36">
        <f t="shared" si="78"/>
        <v>-6.1</v>
      </c>
      <c r="N229" s="93">
        <f>SUM('31:6'!N229)</f>
        <v>0</v>
      </c>
      <c r="O229" s="93">
        <f>SUM('31:6'!O229)</f>
        <v>0</v>
      </c>
      <c r="P229" s="93">
        <f>SUM('31:6'!P229)</f>
        <v>0</v>
      </c>
      <c r="Q229" s="93">
        <f>SUM('31:6'!Q229)</f>
        <v>0</v>
      </c>
      <c r="R229" s="93">
        <f>SUM('31:6'!R229)</f>
        <v>0</v>
      </c>
      <c r="S229" s="93">
        <f>SUM('31:6'!S229)</f>
        <v>0</v>
      </c>
      <c r="T229" s="93">
        <f>SUM('31:6'!T229)</f>
        <v>0</v>
      </c>
      <c r="U229" s="93">
        <f>SUM('31:6'!U229)</f>
        <v>0</v>
      </c>
      <c r="V229" s="206">
        <f t="shared" si="81"/>
        <v>0</v>
      </c>
      <c r="W229" s="33">
        <f t="shared" si="82"/>
        <v>0</v>
      </c>
      <c r="X229" s="93">
        <f>SUM('31:6'!X229)</f>
        <v>0</v>
      </c>
      <c r="Y229" s="93">
        <f>SUM('31:6'!Y229)</f>
        <v>0</v>
      </c>
      <c r="Z229" s="93">
        <f>SUM('31:6'!Z229)</f>
        <v>0</v>
      </c>
      <c r="AA229" s="93">
        <f>SUM('31:6'!AA229)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SUM('31:6'!G230)</f>
        <v>184</v>
      </c>
      <c r="H230" s="339">
        <f t="shared" si="70"/>
        <v>925.5200000000001</v>
      </c>
      <c r="I230" s="93">
        <f>SUM('31:6'!I230)</f>
        <v>4.5</v>
      </c>
      <c r="J230" s="31">
        <f t="array" ref="J230">IF(ISERROR(G230/I230),"",G230/I230)</f>
        <v>40.888888888888886</v>
      </c>
      <c r="K230" s="35">
        <f t="array" ref="K230">IF(ISERROR(G230/L230),"",G230/L230)</f>
        <v>4.5999999999999996</v>
      </c>
      <c r="L230" s="87">
        <v>40</v>
      </c>
      <c r="M230" s="36">
        <f t="shared" si="78"/>
        <v>-9.9999999999999645E-2</v>
      </c>
      <c r="N230" s="93">
        <f>SUM('31:6'!N230)</f>
        <v>0</v>
      </c>
      <c r="O230" s="93">
        <f>SUM('31:6'!O230)</f>
        <v>0</v>
      </c>
      <c r="P230" s="93">
        <f>SUM('31:6'!P230)</f>
        <v>0</v>
      </c>
      <c r="Q230" s="93">
        <f>SUM('31:6'!Q230)</f>
        <v>0</v>
      </c>
      <c r="R230" s="93">
        <f>SUM('31:6'!R230)</f>
        <v>0</v>
      </c>
      <c r="S230" s="93">
        <f>SUM('31:6'!S230)</f>
        <v>0</v>
      </c>
      <c r="T230" s="93">
        <f>SUM('31:6'!T230)</f>
        <v>0</v>
      </c>
      <c r="U230" s="93">
        <f>SUM('31:6'!U230)</f>
        <v>0</v>
      </c>
      <c r="V230" s="206">
        <f t="shared" si="81"/>
        <v>0</v>
      </c>
      <c r="W230" s="33">
        <f t="shared" si="82"/>
        <v>0</v>
      </c>
      <c r="X230" s="93">
        <f>SUM('31:6'!X230)</f>
        <v>0</v>
      </c>
      <c r="Y230" s="93">
        <f>SUM('31:6'!Y230)</f>
        <v>0</v>
      </c>
      <c r="Z230" s="93">
        <f>SUM('31:6'!Z230)</f>
        <v>0</v>
      </c>
      <c r="AA230" s="93">
        <f>SUM('31:6'!AA230)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SUM('31:6'!G231)</f>
        <v>0</v>
      </c>
      <c r="H231" s="339">
        <f t="shared" si="70"/>
        <v>0</v>
      </c>
      <c r="I231" s="93">
        <f>SUM('31:6'!I231)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SUM('31:6'!N231)</f>
        <v>0</v>
      </c>
      <c r="O231" s="93">
        <f>SUM('31:6'!O231)</f>
        <v>0</v>
      </c>
      <c r="P231" s="93">
        <f>SUM('31:6'!P231)</f>
        <v>0</v>
      </c>
      <c r="Q231" s="93">
        <f>SUM('31:6'!Q231)</f>
        <v>0</v>
      </c>
      <c r="R231" s="93">
        <f>SUM('31:6'!R231)</f>
        <v>0</v>
      </c>
      <c r="S231" s="93">
        <f>SUM('31:6'!S231)</f>
        <v>0</v>
      </c>
      <c r="T231" s="93">
        <f>SUM('31:6'!T231)</f>
        <v>0</v>
      </c>
      <c r="U231" s="93">
        <f>SUM('31:6'!U231)</f>
        <v>0</v>
      </c>
      <c r="V231" s="206">
        <f t="shared" si="81"/>
        <v>0</v>
      </c>
      <c r="W231" s="33" t="str">
        <f t="shared" si="82"/>
        <v/>
      </c>
      <c r="X231" s="93">
        <f>SUM('31:6'!X231)</f>
        <v>0</v>
      </c>
      <c r="Y231" s="93">
        <f>SUM('31:6'!Y231)</f>
        <v>0</v>
      </c>
      <c r="Z231" s="93">
        <f>SUM('31:6'!Z231)</f>
        <v>0</v>
      </c>
      <c r="AA231" s="93">
        <f>SUM('31:6'!AA231)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SUM('31:6'!G232)</f>
        <v>0</v>
      </c>
      <c r="H232" s="339">
        <f t="shared" si="70"/>
        <v>0</v>
      </c>
      <c r="I232" s="93">
        <f>SUM('31:6'!I232)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SUM('31:6'!N232)</f>
        <v>0</v>
      </c>
      <c r="O232" s="93">
        <f>SUM('31:6'!O232)</f>
        <v>0</v>
      </c>
      <c r="P232" s="93">
        <f>SUM('31:6'!P232)</f>
        <v>0</v>
      </c>
      <c r="Q232" s="93">
        <f>SUM('31:6'!Q232)</f>
        <v>0</v>
      </c>
      <c r="R232" s="93">
        <f>SUM('31:6'!R232)</f>
        <v>0</v>
      </c>
      <c r="S232" s="93">
        <f>SUM('31:6'!S232)</f>
        <v>0</v>
      </c>
      <c r="T232" s="93">
        <f>SUM('31:6'!T232)</f>
        <v>0</v>
      </c>
      <c r="U232" s="93">
        <f>SUM('31:6'!U232)</f>
        <v>0</v>
      </c>
      <c r="V232" s="206">
        <f t="shared" si="81"/>
        <v>0</v>
      </c>
      <c r="W232" s="33" t="str">
        <f t="shared" si="82"/>
        <v/>
      </c>
      <c r="X232" s="93">
        <f>SUM('31:6'!X232)</f>
        <v>0</v>
      </c>
      <c r="Y232" s="93">
        <f>SUM('31:6'!Y232)</f>
        <v>0</v>
      </c>
      <c r="Z232" s="93">
        <f>SUM('31:6'!Z232)</f>
        <v>0</v>
      </c>
      <c r="AA232" s="93">
        <f>SUM('31:6'!AA232)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SUM('31:6'!G233)</f>
        <v>0</v>
      </c>
      <c r="H233" s="339">
        <f t="shared" si="70"/>
        <v>0</v>
      </c>
      <c r="I233" s="93">
        <f>SUM('31:6'!I233)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SUM('31:6'!N233)</f>
        <v>0</v>
      </c>
      <c r="O233" s="93">
        <f>SUM('31:6'!O233)</f>
        <v>0</v>
      </c>
      <c r="P233" s="93">
        <f>SUM('31:6'!P233)</f>
        <v>0</v>
      </c>
      <c r="Q233" s="93">
        <f>SUM('31:6'!Q233)</f>
        <v>0</v>
      </c>
      <c r="R233" s="93">
        <f>SUM('31:6'!R233)</f>
        <v>0</v>
      </c>
      <c r="S233" s="93">
        <f>SUM('31:6'!S233)</f>
        <v>0</v>
      </c>
      <c r="T233" s="93">
        <f>SUM('31:6'!T233)</f>
        <v>0</v>
      </c>
      <c r="U233" s="93">
        <f>SUM('31:6'!U233)</f>
        <v>0</v>
      </c>
      <c r="V233" s="206">
        <f t="shared" si="81"/>
        <v>0</v>
      </c>
      <c r="W233" s="33" t="str">
        <f t="shared" si="82"/>
        <v/>
      </c>
      <c r="X233" s="93">
        <f>SUM('31:6'!X233)</f>
        <v>0</v>
      </c>
      <c r="Y233" s="93">
        <f>SUM('31:6'!Y233)</f>
        <v>0</v>
      </c>
      <c r="Z233" s="93">
        <f>SUM('31:6'!Z233)</f>
        <v>0</v>
      </c>
      <c r="AA233" s="93">
        <f>SUM('31:6'!AA233)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SUM('31:6'!G234)</f>
        <v>0</v>
      </c>
      <c r="H234" s="339">
        <f t="shared" si="70"/>
        <v>0</v>
      </c>
      <c r="I234" s="93">
        <f>SUM('31:6'!I234)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SUM('31:6'!N234)</f>
        <v>0</v>
      </c>
      <c r="O234" s="93">
        <f>SUM('31:6'!O234)</f>
        <v>0</v>
      </c>
      <c r="P234" s="93">
        <f>SUM('31:6'!P234)</f>
        <v>0</v>
      </c>
      <c r="Q234" s="93">
        <f>SUM('31:6'!Q234)</f>
        <v>0</v>
      </c>
      <c r="R234" s="93">
        <f>SUM('31:6'!R234)</f>
        <v>0</v>
      </c>
      <c r="S234" s="93">
        <f>SUM('31:6'!S234)</f>
        <v>0</v>
      </c>
      <c r="T234" s="93">
        <f>SUM('31:6'!T234)</f>
        <v>0</v>
      </c>
      <c r="U234" s="93">
        <f>SUM('31:6'!U234)</f>
        <v>0</v>
      </c>
      <c r="V234" s="206">
        <f t="shared" si="81"/>
        <v>0</v>
      </c>
      <c r="W234" s="33" t="str">
        <f t="shared" si="82"/>
        <v/>
      </c>
      <c r="X234" s="93">
        <f>SUM('31:6'!X234)</f>
        <v>0</v>
      </c>
      <c r="Y234" s="93">
        <f>SUM('31:6'!Y234)</f>
        <v>0</v>
      </c>
      <c r="Z234" s="93">
        <f>SUM('31:6'!Z234)</f>
        <v>0</v>
      </c>
      <c r="AA234" s="93">
        <f>SUM('31:6'!AA234)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SUM('31:6'!G235)</f>
        <v>0</v>
      </c>
      <c r="H235" s="339">
        <f t="shared" si="70"/>
        <v>0</v>
      </c>
      <c r="I235" s="93">
        <f>SUM('31:6'!I235)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SUM('31:6'!N235)</f>
        <v>0</v>
      </c>
      <c r="O235" s="93">
        <f>SUM('31:6'!O235)</f>
        <v>0</v>
      </c>
      <c r="P235" s="93">
        <f>SUM('31:6'!P235)</f>
        <v>0</v>
      </c>
      <c r="Q235" s="93">
        <f>SUM('31:6'!Q235)</f>
        <v>0</v>
      </c>
      <c r="R235" s="93">
        <f>SUM('31:6'!R235)</f>
        <v>0</v>
      </c>
      <c r="S235" s="93">
        <f>SUM('31:6'!S235)</f>
        <v>0</v>
      </c>
      <c r="T235" s="93">
        <f>SUM('31:6'!T235)</f>
        <v>0</v>
      </c>
      <c r="U235" s="93">
        <f>SUM('31:6'!U235)</f>
        <v>0</v>
      </c>
      <c r="V235" s="206">
        <f t="shared" si="81"/>
        <v>0</v>
      </c>
      <c r="W235" s="33" t="str">
        <f t="shared" si="82"/>
        <v/>
      </c>
      <c r="X235" s="93">
        <f>SUM('31:6'!X235)</f>
        <v>0</v>
      </c>
      <c r="Y235" s="93">
        <f>SUM('31:6'!Y235)</f>
        <v>0</v>
      </c>
      <c r="Z235" s="93">
        <f>SUM('31:6'!Z235)</f>
        <v>0</v>
      </c>
      <c r="AA235" s="93">
        <f>SUM('31:6'!AA235)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SUM('31:6'!G236)</f>
        <v>0</v>
      </c>
      <c r="H236" s="339">
        <f t="shared" si="70"/>
        <v>0</v>
      </c>
      <c r="I236" s="93">
        <f>SUM('31:6'!I236)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SUM('31:6'!N236)</f>
        <v>0</v>
      </c>
      <c r="O236" s="93">
        <f>SUM('31:6'!O236)</f>
        <v>0</v>
      </c>
      <c r="P236" s="93">
        <f>SUM('31:6'!P236)</f>
        <v>0</v>
      </c>
      <c r="Q236" s="93">
        <f>SUM('31:6'!Q236)</f>
        <v>0</v>
      </c>
      <c r="R236" s="93">
        <f>SUM('31:6'!R236)</f>
        <v>0</v>
      </c>
      <c r="S236" s="93">
        <f>SUM('31:6'!S236)</f>
        <v>0</v>
      </c>
      <c r="T236" s="93">
        <f>SUM('31:6'!T236)</f>
        <v>0</v>
      </c>
      <c r="U236" s="93">
        <f>SUM('31:6'!U236)</f>
        <v>0</v>
      </c>
      <c r="V236" s="206">
        <f t="shared" si="81"/>
        <v>0</v>
      </c>
      <c r="W236" s="33" t="str">
        <f t="shared" si="82"/>
        <v/>
      </c>
      <c r="X236" s="93">
        <f>SUM('31:6'!X236)</f>
        <v>0</v>
      </c>
      <c r="Y236" s="93">
        <f>SUM('31:6'!Y236)</f>
        <v>0</v>
      </c>
      <c r="Z236" s="93">
        <f>SUM('31:6'!Z236)</f>
        <v>0</v>
      </c>
      <c r="AA236" s="93">
        <f>SUM('31:6'!AA236)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SUM('31:6'!G237)</f>
        <v>0</v>
      </c>
      <c r="H237" s="339">
        <f t="shared" si="70"/>
        <v>0</v>
      </c>
      <c r="I237" s="93">
        <f>SUM('31:6'!I237)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SUM('31:6'!N237)</f>
        <v>0</v>
      </c>
      <c r="O237" s="93">
        <f>SUM('31:6'!O237)</f>
        <v>0</v>
      </c>
      <c r="P237" s="93">
        <f>SUM('31:6'!P237)</f>
        <v>0</v>
      </c>
      <c r="Q237" s="93">
        <f>SUM('31:6'!Q237)</f>
        <v>0</v>
      </c>
      <c r="R237" s="93">
        <f>SUM('31:6'!R237)</f>
        <v>0</v>
      </c>
      <c r="S237" s="93">
        <f>SUM('31:6'!S237)</f>
        <v>0</v>
      </c>
      <c r="T237" s="93">
        <f>SUM('31:6'!T237)</f>
        <v>0</v>
      </c>
      <c r="U237" s="93">
        <f>SUM('31:6'!U237)</f>
        <v>0</v>
      </c>
      <c r="V237" s="206">
        <f t="shared" si="81"/>
        <v>0</v>
      </c>
      <c r="W237" s="33" t="str">
        <f t="shared" si="82"/>
        <v/>
      </c>
      <c r="X237" s="93">
        <f>SUM('31:6'!X237)</f>
        <v>0</v>
      </c>
      <c r="Y237" s="93">
        <f>SUM('31:6'!Y237)</f>
        <v>0</v>
      </c>
      <c r="Z237" s="93">
        <f>SUM('31:6'!Z237)</f>
        <v>0</v>
      </c>
      <c r="AA237" s="93">
        <f>SUM('31:6'!AA237)</f>
        <v>0</v>
      </c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428</v>
      </c>
      <c r="D238" s="17">
        <v>5.03</v>
      </c>
      <c r="E238" s="17"/>
      <c r="F238" s="6"/>
      <c r="G238" s="93">
        <f>SUM('31:6'!G238)</f>
        <v>0</v>
      </c>
      <c r="H238" s="339">
        <f t="shared" si="70"/>
        <v>0</v>
      </c>
      <c r="I238" s="93">
        <f>SUM('31:6'!I238)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401</v>
      </c>
      <c r="C239" s="187" t="s">
        <v>399</v>
      </c>
      <c r="D239" s="17">
        <v>5</v>
      </c>
      <c r="E239" s="17"/>
      <c r="F239" s="6"/>
      <c r="G239" s="93">
        <f>SUM('31:6'!G239)</f>
        <v>496</v>
      </c>
      <c r="H239" s="339">
        <f t="shared" si="70"/>
        <v>2480</v>
      </c>
      <c r="I239" s="93">
        <f>SUM('31:6'!I239)</f>
        <v>17</v>
      </c>
      <c r="J239" s="31"/>
      <c r="K239" s="35">
        <f t="array" ref="K239">IF(ISERROR(G239/L239),"",G239/L239)</f>
        <v>9.92</v>
      </c>
      <c r="L239" s="87">
        <v>50</v>
      </c>
      <c r="M239" s="36">
        <f t="shared" ref="M239:M250" si="83">IF(ISERROR(I239-K239),"",I239-K239)</f>
        <v>7.08</v>
      </c>
      <c r="N239" s="93">
        <f>SUM('31:6'!N239)</f>
        <v>0</v>
      </c>
      <c r="O239" s="93">
        <f>SUM('31:6'!O239)</f>
        <v>0</v>
      </c>
      <c r="P239" s="93">
        <f>SUM('31:6'!P239)</f>
        <v>0</v>
      </c>
      <c r="Q239" s="93">
        <f>SUM('31:6'!Q239)</f>
        <v>0</v>
      </c>
      <c r="R239" s="93">
        <f>SUM('31:6'!R239)</f>
        <v>0</v>
      </c>
      <c r="S239" s="93">
        <f>SUM('31:6'!S239)</f>
        <v>0</v>
      </c>
      <c r="T239" s="93">
        <f>SUM('31:6'!T239)</f>
        <v>0</v>
      </c>
      <c r="U239" s="93">
        <f>SUM('31:6'!U239)</f>
        <v>0</v>
      </c>
      <c r="V239" s="206"/>
      <c r="W239" s="33"/>
      <c r="X239" s="93">
        <f>SUM('31:6'!X239)</f>
        <v>0</v>
      </c>
      <c r="Y239" s="93">
        <f>SUM('31:6'!Y239)</f>
        <v>0</v>
      </c>
      <c r="Z239" s="93">
        <f>SUM('31:6'!Z239)</f>
        <v>0</v>
      </c>
      <c r="AA239" s="93">
        <f>SUM('31:6'!AA239)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SUM('31:6'!G240)</f>
        <v>340</v>
      </c>
      <c r="H240" s="339">
        <f t="shared" si="70"/>
        <v>1710.2</v>
      </c>
      <c r="I240" s="93">
        <f>SUM('31:6'!I240)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3"/>
        <v>6.6860465116279073</v>
      </c>
      <c r="N240" s="93">
        <f>SUM('31:6'!N240)</f>
        <v>0</v>
      </c>
      <c r="O240" s="93">
        <f>SUM('31:6'!O240)</f>
        <v>0</v>
      </c>
      <c r="P240" s="93">
        <f>SUM('31:6'!P240)</f>
        <v>0</v>
      </c>
      <c r="Q240" s="93">
        <f>SUM('31:6'!Q240)</f>
        <v>0</v>
      </c>
      <c r="R240" s="93">
        <f>SUM('31:6'!R240)</f>
        <v>0</v>
      </c>
      <c r="S240" s="93">
        <f>SUM('31:6'!S240)</f>
        <v>0</v>
      </c>
      <c r="T240" s="93">
        <f>SUM('31:6'!T240)</f>
        <v>0</v>
      </c>
      <c r="U240" s="93">
        <f>SUM('31:6'!U240)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SUM('31:6'!X240)</f>
        <v>0</v>
      </c>
      <c r="Y240" s="93">
        <f>SUM('31:6'!Y240)</f>
        <v>0</v>
      </c>
      <c r="Z240" s="93">
        <f>SUM('31:6'!Z240)</f>
        <v>0</v>
      </c>
      <c r="AA240" s="93">
        <f>SUM('31:6'!AA240)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SUM('31:6'!G241)</f>
        <v>0</v>
      </c>
      <c r="H241" s="339">
        <f t="shared" si="70"/>
        <v>0</v>
      </c>
      <c r="I241" s="93">
        <f>SUM('31:6'!I241)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3"/>
        <v>0</v>
      </c>
      <c r="N241" s="93">
        <f>SUM('31:6'!N241)</f>
        <v>0</v>
      </c>
      <c r="O241" s="93">
        <f>SUM('31:6'!O241)</f>
        <v>0</v>
      </c>
      <c r="P241" s="93">
        <f>SUM('31:6'!P241)</f>
        <v>0</v>
      </c>
      <c r="Q241" s="93">
        <f>SUM('31:6'!Q241)</f>
        <v>0</v>
      </c>
      <c r="R241" s="93">
        <f>SUM('31:6'!R241)</f>
        <v>0</v>
      </c>
      <c r="S241" s="93">
        <f>SUM('31:6'!S241)</f>
        <v>0</v>
      </c>
      <c r="T241" s="93">
        <f>SUM('31:6'!T241)</f>
        <v>0</v>
      </c>
      <c r="U241" s="93">
        <f>SUM('31:6'!U241)</f>
        <v>0</v>
      </c>
      <c r="V241" s="206">
        <f t="shared" si="84"/>
        <v>0</v>
      </c>
      <c r="W241" s="33" t="str">
        <f t="shared" si="85"/>
        <v/>
      </c>
      <c r="X241" s="93">
        <f>SUM('31:6'!X241)</f>
        <v>0</v>
      </c>
      <c r="Y241" s="93">
        <f>SUM('31:6'!Y241)</f>
        <v>0</v>
      </c>
      <c r="Z241" s="93">
        <f>SUM('31:6'!Z241)</f>
        <v>0</v>
      </c>
      <c r="AA241" s="93">
        <f>SUM('31:6'!AA241)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SUM('31:6'!G242)</f>
        <v>0</v>
      </c>
      <c r="H242" s="339">
        <f t="shared" si="70"/>
        <v>0</v>
      </c>
      <c r="I242" s="93">
        <f>SUM('31:6'!I242)</f>
        <v>0</v>
      </c>
      <c r="J242" s="31"/>
      <c r="K242" s="35"/>
      <c r="L242" s="87"/>
      <c r="M242" s="36">
        <f t="shared" si="83"/>
        <v>0</v>
      </c>
      <c r="N242" s="93">
        <f>SUM('31:6'!N242)</f>
        <v>0</v>
      </c>
      <c r="O242" s="93">
        <f>SUM('31:6'!O242)</f>
        <v>0</v>
      </c>
      <c r="P242" s="93">
        <f>SUM('31:6'!P242)</f>
        <v>0</v>
      </c>
      <c r="Q242" s="93">
        <f>SUM('31:6'!Q242)</f>
        <v>0</v>
      </c>
      <c r="R242" s="93">
        <f>SUM('31:6'!R242)</f>
        <v>0</v>
      </c>
      <c r="S242" s="93">
        <f>SUM('31:6'!S242)</f>
        <v>0</v>
      </c>
      <c r="T242" s="93">
        <f>SUM('31:6'!T242)</f>
        <v>0</v>
      </c>
      <c r="U242" s="93">
        <f>SUM('31:6'!U242)</f>
        <v>0</v>
      </c>
      <c r="V242" s="206"/>
      <c r="W242" s="33"/>
      <c r="X242" s="93">
        <f>SUM('31:6'!X242)</f>
        <v>0</v>
      </c>
      <c r="Y242" s="93">
        <f>SUM('31:6'!Y242)</f>
        <v>0</v>
      </c>
      <c r="Z242" s="93">
        <f>SUM('31:6'!Z242)</f>
        <v>0</v>
      </c>
      <c r="AA242" s="93">
        <f>SUM('31:6'!AA242)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SUM('31:6'!G243)</f>
        <v>0</v>
      </c>
      <c r="H243" s="339">
        <f t="shared" si="70"/>
        <v>0</v>
      </c>
      <c r="I243" s="93">
        <f>SUM('31:6'!I243)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SUM('31:6'!N243)</f>
        <v>0</v>
      </c>
      <c r="O243" s="93">
        <f>SUM('31:6'!O243)</f>
        <v>0</v>
      </c>
      <c r="P243" s="93">
        <f>SUM('31:6'!P243)</f>
        <v>0</v>
      </c>
      <c r="Q243" s="93">
        <f>SUM('31:6'!Q243)</f>
        <v>0</v>
      </c>
      <c r="R243" s="93">
        <f>SUM('31:6'!R243)</f>
        <v>0</v>
      </c>
      <c r="S243" s="93">
        <f>SUM('31:6'!S243)</f>
        <v>0</v>
      </c>
      <c r="T243" s="93">
        <f>SUM('31:6'!T243)</f>
        <v>0</v>
      </c>
      <c r="U243" s="93">
        <f>SUM('31:6'!U243)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SUM('31:6'!X243)</f>
        <v>0</v>
      </c>
      <c r="Y243" s="93">
        <f>SUM('31:6'!Y243)</f>
        <v>0</v>
      </c>
      <c r="Z243" s="93">
        <f>SUM('31:6'!Z243)</f>
        <v>0</v>
      </c>
      <c r="AA243" s="93">
        <f>SUM('31:6'!AA243)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SUM('31:6'!G244)</f>
        <v>0</v>
      </c>
      <c r="H244" s="339">
        <f t="shared" si="70"/>
        <v>0</v>
      </c>
      <c r="I244" s="93">
        <f>SUM('31:6'!I244)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SUM('31:6'!N244)</f>
        <v>0</v>
      </c>
      <c r="O244" s="93">
        <f>SUM('31:6'!O244)</f>
        <v>0</v>
      </c>
      <c r="P244" s="93">
        <f>SUM('31:6'!P244)</f>
        <v>0</v>
      </c>
      <c r="Q244" s="93">
        <f>SUM('31:6'!Q244)</f>
        <v>0</v>
      </c>
      <c r="R244" s="93">
        <f>SUM('31:6'!R244)</f>
        <v>0</v>
      </c>
      <c r="S244" s="93">
        <f>SUM('31:6'!S244)</f>
        <v>0</v>
      </c>
      <c r="T244" s="93">
        <f>SUM('31:6'!T244)</f>
        <v>0</v>
      </c>
      <c r="U244" s="93">
        <f>SUM('31:6'!U244)</f>
        <v>0</v>
      </c>
      <c r="V244" s="206">
        <f t="shared" si="86"/>
        <v>0</v>
      </c>
      <c r="W244" s="33" t="str">
        <f t="shared" si="87"/>
        <v/>
      </c>
      <c r="X244" s="93">
        <f>SUM('31:6'!X244)</f>
        <v>0</v>
      </c>
      <c r="Y244" s="93">
        <f>SUM('31:6'!Y244)</f>
        <v>0</v>
      </c>
      <c r="Z244" s="93">
        <f>SUM('31:6'!Z244)</f>
        <v>0</v>
      </c>
      <c r="AA244" s="93">
        <f>SUM('31:6'!AA244)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SUM('31:6'!G245)</f>
        <v>0</v>
      </c>
      <c r="H245" s="339">
        <f t="shared" si="70"/>
        <v>0</v>
      </c>
      <c r="I245" s="93">
        <f>SUM('31:6'!I245)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SUM('31:6'!N245)</f>
        <v>0</v>
      </c>
      <c r="O245" s="93">
        <f>SUM('31:6'!O245)</f>
        <v>0</v>
      </c>
      <c r="P245" s="93">
        <f>SUM('31:6'!P245)</f>
        <v>0</v>
      </c>
      <c r="Q245" s="93">
        <f>SUM('31:6'!Q245)</f>
        <v>0</v>
      </c>
      <c r="R245" s="93">
        <f>SUM('31:6'!R245)</f>
        <v>0</v>
      </c>
      <c r="S245" s="93">
        <f>SUM('31:6'!S245)</f>
        <v>0</v>
      </c>
      <c r="T245" s="93">
        <f>SUM('31:6'!T245)</f>
        <v>0</v>
      </c>
      <c r="U245" s="93">
        <f>SUM('31:6'!U245)</f>
        <v>0</v>
      </c>
      <c r="V245" s="206">
        <f t="shared" si="86"/>
        <v>0</v>
      </c>
      <c r="W245" s="33" t="str">
        <f t="shared" si="87"/>
        <v/>
      </c>
      <c r="X245" s="93">
        <f>SUM('31:6'!X245)</f>
        <v>0</v>
      </c>
      <c r="Y245" s="93">
        <f>SUM('31:6'!Y245)</f>
        <v>0</v>
      </c>
      <c r="Z245" s="93">
        <f>SUM('31:6'!Z245)</f>
        <v>0</v>
      </c>
      <c r="AA245" s="93">
        <f>SUM('31:6'!AA245)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SUM('31:6'!G246)</f>
        <v>0</v>
      </c>
      <c r="H246" s="339">
        <f t="shared" si="70"/>
        <v>0</v>
      </c>
      <c r="I246" s="93">
        <f>SUM('31:6'!I246)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SUM('31:6'!N246)</f>
        <v>0</v>
      </c>
      <c r="O246" s="93">
        <f>SUM('31:6'!O246)</f>
        <v>0</v>
      </c>
      <c r="P246" s="93">
        <f>SUM('31:6'!P246)</f>
        <v>0</v>
      </c>
      <c r="Q246" s="93">
        <f>SUM('31:6'!Q246)</f>
        <v>0</v>
      </c>
      <c r="R246" s="93">
        <f>SUM('31:6'!R246)</f>
        <v>0</v>
      </c>
      <c r="S246" s="93">
        <f>SUM('31:6'!S246)</f>
        <v>0</v>
      </c>
      <c r="T246" s="93">
        <f>SUM('31:6'!T246)</f>
        <v>0</v>
      </c>
      <c r="U246" s="93">
        <f>SUM('31:6'!U246)</f>
        <v>0</v>
      </c>
      <c r="V246" s="206">
        <f t="shared" si="86"/>
        <v>0</v>
      </c>
      <c r="W246" s="33" t="str">
        <f t="shared" si="87"/>
        <v/>
      </c>
      <c r="X246" s="93">
        <f>SUM('31:6'!X246)</f>
        <v>0</v>
      </c>
      <c r="Y246" s="93">
        <f>SUM('31:6'!Y246)</f>
        <v>0</v>
      </c>
      <c r="Z246" s="93">
        <f>SUM('31:6'!Z246)</f>
        <v>0</v>
      </c>
      <c r="AA246" s="93">
        <f>SUM('31:6'!AA246)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SUM('31:6'!G247)</f>
        <v>0</v>
      </c>
      <c r="H247" s="339">
        <f t="shared" si="70"/>
        <v>0</v>
      </c>
      <c r="I247" s="93">
        <f>SUM('31:6'!I247)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SUM('31:6'!N247)</f>
        <v>0</v>
      </c>
      <c r="O247" s="93">
        <f>SUM('31:6'!O247)</f>
        <v>0</v>
      </c>
      <c r="P247" s="93">
        <f>SUM('31:6'!P247)</f>
        <v>0</v>
      </c>
      <c r="Q247" s="93">
        <f>SUM('31:6'!Q247)</f>
        <v>0</v>
      </c>
      <c r="R247" s="93">
        <f>SUM('31:6'!R247)</f>
        <v>0</v>
      </c>
      <c r="S247" s="93">
        <f>SUM('31:6'!S247)</f>
        <v>0</v>
      </c>
      <c r="T247" s="93">
        <f>SUM('31:6'!T247)</f>
        <v>0</v>
      </c>
      <c r="U247" s="93">
        <f>SUM('31:6'!U247)</f>
        <v>0</v>
      </c>
      <c r="V247" s="206"/>
      <c r="W247" s="33"/>
      <c r="X247" s="93">
        <f>SUM('31:6'!X247)</f>
        <v>0</v>
      </c>
      <c r="Y247" s="93">
        <f>SUM('31:6'!Y247)</f>
        <v>0</v>
      </c>
      <c r="Z247" s="93">
        <f>SUM('31:6'!Z247)</f>
        <v>0</v>
      </c>
      <c r="AA247" s="93">
        <f>SUM('31:6'!AA247)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SUM('31:6'!G248)</f>
        <v>0</v>
      </c>
      <c r="H248" s="339">
        <f t="shared" si="70"/>
        <v>0</v>
      </c>
      <c r="I248" s="93">
        <f>SUM('31:6'!I248)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SUM('31:6'!N248)</f>
        <v>0</v>
      </c>
      <c r="O248" s="93">
        <f>SUM('31:6'!O248)</f>
        <v>0</v>
      </c>
      <c r="P248" s="93">
        <f>SUM('31:6'!P248)</f>
        <v>0</v>
      </c>
      <c r="Q248" s="93">
        <f>SUM('31:6'!Q248)</f>
        <v>0</v>
      </c>
      <c r="R248" s="93">
        <f>SUM('31:6'!R248)</f>
        <v>0</v>
      </c>
      <c r="S248" s="93">
        <f>SUM('31:6'!S248)</f>
        <v>0</v>
      </c>
      <c r="T248" s="93">
        <f>SUM('31:6'!T248)</f>
        <v>0</v>
      </c>
      <c r="U248" s="93">
        <f>SUM('31:6'!U248)</f>
        <v>0</v>
      </c>
      <c r="V248" s="206"/>
      <c r="W248" s="33"/>
      <c r="X248" s="93">
        <f>SUM('31:6'!X248)</f>
        <v>0</v>
      </c>
      <c r="Y248" s="93">
        <f>SUM('31:6'!Y248)</f>
        <v>0</v>
      </c>
      <c r="Z248" s="93">
        <f>SUM('31:6'!Z248)</f>
        <v>0</v>
      </c>
      <c r="AA248" s="93">
        <f>SUM('31:6'!AA248)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SUM('31:6'!G249)</f>
        <v>0</v>
      </c>
      <c r="H249" s="339">
        <f t="shared" si="70"/>
        <v>0</v>
      </c>
      <c r="I249" s="93">
        <f>SUM('31:6'!I249)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SUM('31:6'!N249)</f>
        <v>0</v>
      </c>
      <c r="O249" s="93">
        <f>SUM('31:6'!O249)</f>
        <v>0</v>
      </c>
      <c r="P249" s="93">
        <f>SUM('31:6'!P249)</f>
        <v>0</v>
      </c>
      <c r="Q249" s="93">
        <f>SUM('31:6'!Q249)</f>
        <v>0</v>
      </c>
      <c r="R249" s="93">
        <f>SUM('31:6'!R249)</f>
        <v>0</v>
      </c>
      <c r="S249" s="93">
        <f>SUM('31:6'!S249)</f>
        <v>0</v>
      </c>
      <c r="T249" s="93">
        <f>SUM('31:6'!T249)</f>
        <v>0</v>
      </c>
      <c r="U249" s="93">
        <f>SUM('31:6'!U249)</f>
        <v>0</v>
      </c>
      <c r="V249" s="206"/>
      <c r="W249" s="33"/>
      <c r="X249" s="93">
        <f>SUM('31:6'!X249)</f>
        <v>0</v>
      </c>
      <c r="Y249" s="93">
        <f>SUM('31:6'!Y249)</f>
        <v>0</v>
      </c>
      <c r="Z249" s="93">
        <f>SUM('31:6'!Z249)</f>
        <v>0</v>
      </c>
      <c r="AA249" s="93">
        <f>SUM('31:6'!AA249)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SUM('31:6'!G250)</f>
        <v>0</v>
      </c>
      <c r="H250" s="339">
        <f t="shared" si="70"/>
        <v>0</v>
      </c>
      <c r="I250" s="93">
        <f>SUM('31:6'!I250)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SUM('31:6'!N250)</f>
        <v>0</v>
      </c>
      <c r="O250" s="93">
        <f>SUM('31:6'!O250)</f>
        <v>0</v>
      </c>
      <c r="P250" s="93">
        <f>SUM('31:6'!P250)</f>
        <v>0</v>
      </c>
      <c r="Q250" s="93">
        <f>SUM('31:6'!Q250)</f>
        <v>0</v>
      </c>
      <c r="R250" s="93">
        <f>SUM('31:6'!R250)</f>
        <v>0</v>
      </c>
      <c r="S250" s="93">
        <f>SUM('31:6'!S250)</f>
        <v>0</v>
      </c>
      <c r="T250" s="93">
        <f>SUM('31:6'!T250)</f>
        <v>0</v>
      </c>
      <c r="U250" s="93">
        <f>SUM('31:6'!U250)</f>
        <v>0</v>
      </c>
      <c r="V250" s="206"/>
      <c r="W250" s="33"/>
      <c r="X250" s="93">
        <f>SUM('31:6'!X250)</f>
        <v>0</v>
      </c>
      <c r="Y250" s="93">
        <f>SUM('31:6'!Y250)</f>
        <v>0</v>
      </c>
      <c r="Z250" s="93">
        <f>SUM('31:6'!Z250)</f>
        <v>0</v>
      </c>
      <c r="AA250" s="93">
        <f>SUM('31:6'!AA250)</f>
        <v>0</v>
      </c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SUM('31:6'!G251)</f>
        <v>0</v>
      </c>
      <c r="H251" s="339">
        <f t="shared" si="70"/>
        <v>0</v>
      </c>
      <c r="I251" s="93">
        <f>SUM('31:6'!I251)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SUM('31:6'!G252)</f>
        <v>0</v>
      </c>
      <c r="H252" s="339">
        <f t="shared" si="70"/>
        <v>0</v>
      </c>
      <c r="I252" s="93">
        <f>SUM('31:6'!I252)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411</v>
      </c>
      <c r="D253" s="17"/>
      <c r="E253" s="17"/>
      <c r="F253" s="6"/>
      <c r="G253" s="93">
        <f>SUM('31:6'!G253)</f>
        <v>0</v>
      </c>
      <c r="H253" s="339">
        <f t="shared" si="70"/>
        <v>0</v>
      </c>
      <c r="I253" s="93">
        <f>SUM('31:6'!I253)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349</v>
      </c>
      <c r="D254" s="17"/>
      <c r="E254" s="17"/>
      <c r="F254" s="6"/>
      <c r="G254" s="93">
        <f>SUM('31:6'!G254)</f>
        <v>0</v>
      </c>
      <c r="H254" s="339">
        <f t="shared" si="70"/>
        <v>0</v>
      </c>
      <c r="I254" s="93">
        <f>SUM('31:6'!I254)</f>
        <v>0</v>
      </c>
      <c r="J254" s="31"/>
      <c r="K254" s="35"/>
      <c r="L254" s="87">
        <v>4</v>
      </c>
      <c r="M254" s="36"/>
      <c r="N254" s="31"/>
      <c r="O254" s="93">
        <f>SUM('31:6'!O254)</f>
        <v>0</v>
      </c>
      <c r="P254" s="93">
        <f>SUM('31:6'!P254)</f>
        <v>0</v>
      </c>
      <c r="Q254" s="93">
        <f>SUM('31:6'!Q254)</f>
        <v>0</v>
      </c>
      <c r="R254" s="93">
        <f>SUM('31:6'!R254)</f>
        <v>0</v>
      </c>
      <c r="S254" s="93">
        <f>SUM('31:6'!S254)</f>
        <v>0</v>
      </c>
      <c r="T254" s="93">
        <f>SUM('31:6'!T254)</f>
        <v>0</v>
      </c>
      <c r="U254" s="93">
        <f>SUM('31:6'!U254)</f>
        <v>0</v>
      </c>
      <c r="V254" s="206"/>
      <c r="W254" s="33"/>
      <c r="X254" s="93">
        <f>SUM('31:6'!X254)</f>
        <v>0</v>
      </c>
      <c r="Y254" s="93">
        <f>SUM('31:6'!Y254)</f>
        <v>0</v>
      </c>
      <c r="Z254" s="93">
        <f>SUM('31:6'!Z254)</f>
        <v>0</v>
      </c>
      <c r="AA254" s="93">
        <f>SUM('31:6'!AA254)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350</v>
      </c>
      <c r="D255" s="17"/>
      <c r="E255" s="17"/>
      <c r="F255" s="6"/>
      <c r="G255" s="93">
        <f>SUM('31:6'!G255)</f>
        <v>0</v>
      </c>
      <c r="H255" s="339">
        <f t="shared" si="70"/>
        <v>0</v>
      </c>
      <c r="I255" s="93">
        <f>SUM('31:6'!I255)</f>
        <v>0</v>
      </c>
      <c r="J255" s="31"/>
      <c r="K255" s="35"/>
      <c r="L255" s="87">
        <v>4</v>
      </c>
      <c r="M255" s="36"/>
      <c r="N255" s="31"/>
      <c r="O255" s="93">
        <f>SUM('31:6'!O255)</f>
        <v>0</v>
      </c>
      <c r="P255" s="93">
        <f>SUM('31:6'!P255)</f>
        <v>0</v>
      </c>
      <c r="Q255" s="93">
        <f>SUM('31:6'!Q255)</f>
        <v>0</v>
      </c>
      <c r="R255" s="93">
        <f>SUM('31:6'!R255)</f>
        <v>0</v>
      </c>
      <c r="S255" s="93">
        <f>SUM('31:6'!S255)</f>
        <v>0</v>
      </c>
      <c r="T255" s="93">
        <f>SUM('31:6'!T255)</f>
        <v>0</v>
      </c>
      <c r="U255" s="93">
        <f>SUM('31:6'!U255)</f>
        <v>0</v>
      </c>
      <c r="V255" s="206"/>
      <c r="W255" s="33"/>
      <c r="X255" s="93">
        <f>SUM('31:6'!X255)</f>
        <v>0</v>
      </c>
      <c r="Y255" s="93">
        <f>SUM('31:6'!Y255)</f>
        <v>0</v>
      </c>
      <c r="Z255" s="93">
        <f>SUM('31:6'!Z255)</f>
        <v>0</v>
      </c>
      <c r="AA255" s="93">
        <f>SUM('31:6'!AA255)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351</v>
      </c>
      <c r="D256" s="17"/>
      <c r="E256" s="17"/>
      <c r="F256" s="6"/>
      <c r="G256" s="93">
        <f>SUM('31:6'!G256)</f>
        <v>0</v>
      </c>
      <c r="H256" s="339">
        <f t="shared" si="70"/>
        <v>0</v>
      </c>
      <c r="I256" s="93">
        <f>SUM('31:6'!I256)</f>
        <v>0</v>
      </c>
      <c r="J256" s="31"/>
      <c r="K256" s="35"/>
      <c r="L256" s="87">
        <v>4</v>
      </c>
      <c r="M256" s="36"/>
      <c r="N256" s="31"/>
      <c r="O256" s="93">
        <f>SUM('31:6'!O256)</f>
        <v>0</v>
      </c>
      <c r="P256" s="93">
        <f>SUM('31:6'!P256)</f>
        <v>0</v>
      </c>
      <c r="Q256" s="93">
        <f>SUM('31:6'!Q256)</f>
        <v>0</v>
      </c>
      <c r="R256" s="93">
        <f>SUM('31:6'!R256)</f>
        <v>0</v>
      </c>
      <c r="S256" s="93">
        <f>SUM('31:6'!S256)</f>
        <v>0</v>
      </c>
      <c r="T256" s="93">
        <f>SUM('31:6'!T256)</f>
        <v>0</v>
      </c>
      <c r="U256" s="93">
        <f>SUM('31:6'!U256)</f>
        <v>0</v>
      </c>
      <c r="V256" s="206"/>
      <c r="W256" s="33"/>
      <c r="X256" s="93">
        <f>SUM('31:6'!X256)</f>
        <v>0</v>
      </c>
      <c r="Y256" s="93">
        <f>SUM('31:6'!Y256)</f>
        <v>0</v>
      </c>
      <c r="Z256" s="93">
        <f>SUM('31:6'!Z256)</f>
        <v>0</v>
      </c>
      <c r="AA256" s="93">
        <f>SUM('31:6'!AA256)</f>
        <v>0</v>
      </c>
      <c r="AB256" s="73"/>
      <c r="AC256" s="54"/>
      <c r="AD256" s="34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575" t="s">
        <v>86</v>
      </c>
      <c r="B257" s="575"/>
      <c r="C257" s="342" t="s">
        <v>71</v>
      </c>
      <c r="D257" s="20"/>
      <c r="E257" s="20"/>
      <c r="F257" s="32"/>
      <c r="G257" s="94">
        <f>SUM(G200:G256)</f>
        <v>17095</v>
      </c>
      <c r="H257" s="30">
        <f>SUM(H200:H256)</f>
        <v>86200.320000000007</v>
      </c>
      <c r="I257" s="30">
        <f>SUM(I200:I256)</f>
        <v>537.75</v>
      </c>
      <c r="J257" s="31">
        <f t="array" ref="J257">IF(ISERROR(G257/I257),"",G257/I257)</f>
        <v>31.789865178986517</v>
      </c>
      <c r="K257" s="30">
        <f>SUM(K200:K256)</f>
        <v>418.99195104636965</v>
      </c>
      <c r="L257" s="98"/>
      <c r="M257" s="89">
        <f t="shared" ref="M257:V257" si="88">SUM(M200:M256)</f>
        <v>91.758048953630336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4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SUM('31:6'!G258)</f>
        <v>0</v>
      </c>
      <c r="H258" s="339">
        <f>D258*G258</f>
        <v>0</v>
      </c>
      <c r="I258" s="93">
        <f>SUM('31:6'!I258)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SUM('31:6'!O258)</f>
        <v>0</v>
      </c>
      <c r="P258" s="93">
        <f>SUM('31:6'!P258)</f>
        <v>0</v>
      </c>
      <c r="Q258" s="93">
        <f>SUM('31:6'!Q258)</f>
        <v>0</v>
      </c>
      <c r="R258" s="93">
        <f>SUM('31:6'!R258)</f>
        <v>0</v>
      </c>
      <c r="S258" s="93">
        <f>SUM('31:6'!S258)</f>
        <v>0</v>
      </c>
      <c r="T258" s="93">
        <f>SUM('31:6'!T258)</f>
        <v>0</v>
      </c>
      <c r="U258" s="93">
        <f>SUM('31:6'!U258)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SUM('31:6'!X258)</f>
        <v>0</v>
      </c>
      <c r="Y258" s="93">
        <f>SUM('31:6'!Y258)</f>
        <v>0</v>
      </c>
      <c r="Z258" s="93">
        <f>SUM('31:6'!Z258)</f>
        <v>0</v>
      </c>
      <c r="AA258" s="93">
        <f>SUM('31:6'!AA258)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SUM('31:6'!G259)</f>
        <v>0</v>
      </c>
      <c r="H259" s="339">
        <f t="shared" ref="H259:H291" si="93">D259*G259</f>
        <v>0</v>
      </c>
      <c r="I259" s="93">
        <f>SUM('31:6'!I259)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SUM('31:6'!O259)</f>
        <v>0</v>
      </c>
      <c r="P259" s="93">
        <f>SUM('31:6'!P259)</f>
        <v>0</v>
      </c>
      <c r="Q259" s="93">
        <f>SUM('31:6'!Q259)</f>
        <v>0</v>
      </c>
      <c r="R259" s="93">
        <f>SUM('31:6'!R259)</f>
        <v>0</v>
      </c>
      <c r="S259" s="93">
        <f>SUM('31:6'!S259)</f>
        <v>0</v>
      </c>
      <c r="T259" s="93">
        <f>SUM('31:6'!T259)</f>
        <v>0</v>
      </c>
      <c r="U259" s="93">
        <f>SUM('31:6'!U259)</f>
        <v>0</v>
      </c>
      <c r="V259" s="206">
        <f t="shared" si="92"/>
        <v>0</v>
      </c>
      <c r="W259" s="33" t="str">
        <f t="shared" si="89"/>
        <v/>
      </c>
      <c r="X259" s="93">
        <f>SUM('31:6'!X259)</f>
        <v>0</v>
      </c>
      <c r="Y259" s="93">
        <f>SUM('31:6'!Y259)</f>
        <v>0</v>
      </c>
      <c r="Z259" s="93">
        <f>SUM('31:6'!Z259)</f>
        <v>0</v>
      </c>
      <c r="AA259" s="93">
        <f>SUM('31:6'!AA259)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SUM('31:6'!G260)</f>
        <v>0</v>
      </c>
      <c r="H260" s="339">
        <f t="shared" si="93"/>
        <v>0</v>
      </c>
      <c r="I260" s="93">
        <f>SUM('31:6'!I260)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0"/>
        <v>0</v>
      </c>
      <c r="N260" s="31">
        <f t="shared" si="91"/>
        <v>0</v>
      </c>
      <c r="O260" s="93">
        <f>SUM('31:6'!O260)</f>
        <v>0</v>
      </c>
      <c r="P260" s="93">
        <f>SUM('31:6'!P260)</f>
        <v>0</v>
      </c>
      <c r="Q260" s="93">
        <f>SUM('31:6'!Q260)</f>
        <v>0</v>
      </c>
      <c r="R260" s="93">
        <f>SUM('31:6'!R260)</f>
        <v>0</v>
      </c>
      <c r="S260" s="93">
        <f>SUM('31:6'!S260)</f>
        <v>0</v>
      </c>
      <c r="T260" s="93">
        <f>SUM('31:6'!T260)</f>
        <v>0</v>
      </c>
      <c r="U260" s="93">
        <f>SUM('31:6'!U260)</f>
        <v>0</v>
      </c>
      <c r="V260" s="206">
        <f t="shared" si="92"/>
        <v>0</v>
      </c>
      <c r="W260" s="33" t="str">
        <f t="shared" si="89"/>
        <v/>
      </c>
      <c r="X260" s="93">
        <f>SUM('31:6'!X260)</f>
        <v>0</v>
      </c>
      <c r="Y260" s="93">
        <f>SUM('31:6'!Y260)</f>
        <v>0</v>
      </c>
      <c r="Z260" s="93">
        <f>SUM('31:6'!Z260)</f>
        <v>0</v>
      </c>
      <c r="AA260" s="93">
        <f>SUM('31:6'!AA260)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SUM('31:6'!G261)</f>
        <v>0</v>
      </c>
      <c r="H261" s="339">
        <f t="shared" si="93"/>
        <v>0</v>
      </c>
      <c r="I261" s="93">
        <f>SUM('31:6'!I261)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SUM('31:6'!O261)</f>
        <v>0</v>
      </c>
      <c r="P261" s="93">
        <f>SUM('31:6'!P261)</f>
        <v>0</v>
      </c>
      <c r="Q261" s="93">
        <f>SUM('31:6'!Q261)</f>
        <v>0</v>
      </c>
      <c r="R261" s="93">
        <f>SUM('31:6'!R261)</f>
        <v>0</v>
      </c>
      <c r="S261" s="93">
        <f>SUM('31:6'!S261)</f>
        <v>0</v>
      </c>
      <c r="T261" s="93">
        <f>SUM('31:6'!T261)</f>
        <v>0</v>
      </c>
      <c r="U261" s="93">
        <f>SUM('31:6'!U261)</f>
        <v>0</v>
      </c>
      <c r="V261" s="206">
        <f t="shared" si="92"/>
        <v>0</v>
      </c>
      <c r="W261" s="33" t="str">
        <f t="shared" si="89"/>
        <v/>
      </c>
      <c r="X261" s="93">
        <f>SUM('31:6'!X261)</f>
        <v>0</v>
      </c>
      <c r="Y261" s="93">
        <f>SUM('31:6'!Y261)</f>
        <v>0</v>
      </c>
      <c r="Z261" s="93">
        <f>SUM('31:6'!Z261)</f>
        <v>0</v>
      </c>
      <c r="AA261" s="93">
        <f>SUM('31:6'!AA261)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SUM('31:6'!G262)</f>
        <v>218</v>
      </c>
      <c r="H262" s="339">
        <f t="shared" si="93"/>
        <v>1096.54</v>
      </c>
      <c r="I262" s="93">
        <f>SUM('31:6'!I262)</f>
        <v>31.5</v>
      </c>
      <c r="J262" s="31">
        <f t="array" ref="J262">IF(ISERROR(G262/I262),"",G262/I262)</f>
        <v>6.9206349206349209</v>
      </c>
      <c r="K262" s="35">
        <f t="array" ref="K262">IF(ISERROR(G262/L262),"",G262/L262)</f>
        <v>23.44086021505376</v>
      </c>
      <c r="L262" s="87">
        <v>9.3000000000000007</v>
      </c>
      <c r="M262" s="36">
        <f t="shared" si="90"/>
        <v>8.0591397849462396</v>
      </c>
      <c r="N262" s="31">
        <f t="shared" si="91"/>
        <v>0</v>
      </c>
      <c r="O262" s="93">
        <f>SUM('31:6'!O262)</f>
        <v>0</v>
      </c>
      <c r="P262" s="93">
        <f>SUM('31:6'!P262)</f>
        <v>0</v>
      </c>
      <c r="Q262" s="93">
        <f>SUM('31:6'!Q262)</f>
        <v>0</v>
      </c>
      <c r="R262" s="93">
        <f>SUM('31:6'!R262)</f>
        <v>0</v>
      </c>
      <c r="S262" s="93">
        <f>SUM('31:6'!S262)</f>
        <v>0</v>
      </c>
      <c r="T262" s="93">
        <f>SUM('31:6'!T262)</f>
        <v>0</v>
      </c>
      <c r="U262" s="93">
        <f>SUM('31:6'!U262)</f>
        <v>0</v>
      </c>
      <c r="V262" s="206">
        <f t="shared" si="92"/>
        <v>0</v>
      </c>
      <c r="W262" s="33">
        <f t="shared" si="89"/>
        <v>0</v>
      </c>
      <c r="X262" s="93">
        <f>SUM('31:6'!X262)</f>
        <v>0</v>
      </c>
      <c r="Y262" s="93">
        <f>SUM('31:6'!Y262)</f>
        <v>0</v>
      </c>
      <c r="Z262" s="93">
        <f>SUM('31:6'!Z262)</f>
        <v>0</v>
      </c>
      <c r="AA262" s="93">
        <f>SUM('31:6'!AA262)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SUM('31:6'!G263)</f>
        <v>146</v>
      </c>
      <c r="H263" s="339">
        <f t="shared" si="93"/>
        <v>734.38</v>
      </c>
      <c r="I263" s="93">
        <f>SUM('31:6'!I263)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SUM('31:6'!O263)</f>
        <v>0</v>
      </c>
      <c r="P263" s="93">
        <f>SUM('31:6'!P263)</f>
        <v>0</v>
      </c>
      <c r="Q263" s="93">
        <f>SUM('31:6'!Q263)</f>
        <v>0</v>
      </c>
      <c r="R263" s="93">
        <f>SUM('31:6'!R263)</f>
        <v>0</v>
      </c>
      <c r="S263" s="93">
        <f>SUM('31:6'!S263)</f>
        <v>0</v>
      </c>
      <c r="T263" s="93">
        <f>SUM('31:6'!T263)</f>
        <v>0</v>
      </c>
      <c r="U263" s="93">
        <f>SUM('31:6'!U263)</f>
        <v>0</v>
      </c>
      <c r="V263" s="206">
        <f t="shared" si="92"/>
        <v>0</v>
      </c>
      <c r="W263" s="33">
        <f t="shared" si="89"/>
        <v>0</v>
      </c>
      <c r="X263" s="93">
        <f>SUM('31:6'!X263)</f>
        <v>0</v>
      </c>
      <c r="Y263" s="93">
        <f>SUM('31:6'!Y263)</f>
        <v>0</v>
      </c>
      <c r="Z263" s="93">
        <f>SUM('31:6'!Z263)</f>
        <v>0</v>
      </c>
      <c r="AA263" s="93">
        <f>SUM('31:6'!AA263)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SUM('31:6'!G264)</f>
        <v>210</v>
      </c>
      <c r="H264" s="339">
        <f t="shared" si="93"/>
        <v>1056.3</v>
      </c>
      <c r="I264" s="93">
        <f>SUM('31:6'!I264)</f>
        <v>33</v>
      </c>
      <c r="J264" s="31">
        <f t="array" ref="J264">IF(ISERROR(G264/I264),"",G264/I264)</f>
        <v>6.3636363636363633</v>
      </c>
      <c r="K264" s="35">
        <f t="array" ref="K264">IF(ISERROR(G264/L264),"",G264/L264)</f>
        <v>22.58064516129032</v>
      </c>
      <c r="L264" s="87">
        <v>9.3000000000000007</v>
      </c>
      <c r="M264" s="36">
        <f t="shared" si="90"/>
        <v>10.41935483870968</v>
      </c>
      <c r="N264" s="31">
        <f t="shared" si="91"/>
        <v>0</v>
      </c>
      <c r="O264" s="93">
        <f>SUM('31:6'!O264)</f>
        <v>0</v>
      </c>
      <c r="P264" s="93">
        <f>SUM('31:6'!P264)</f>
        <v>0</v>
      </c>
      <c r="Q264" s="93">
        <f>SUM('31:6'!Q264)</f>
        <v>0</v>
      </c>
      <c r="R264" s="93">
        <f>SUM('31:6'!R264)</f>
        <v>0</v>
      </c>
      <c r="S264" s="93">
        <f>SUM('31:6'!S264)</f>
        <v>0</v>
      </c>
      <c r="T264" s="93">
        <f>SUM('31:6'!T264)</f>
        <v>0</v>
      </c>
      <c r="U264" s="93">
        <f>SUM('31:6'!U264)</f>
        <v>0</v>
      </c>
      <c r="V264" s="206">
        <f t="shared" si="92"/>
        <v>0</v>
      </c>
      <c r="W264" s="33">
        <f t="shared" si="89"/>
        <v>0</v>
      </c>
      <c r="X264" s="93">
        <f>SUM('31:6'!X264)</f>
        <v>0</v>
      </c>
      <c r="Y264" s="93">
        <f>SUM('31:6'!Y264)</f>
        <v>0</v>
      </c>
      <c r="Z264" s="93">
        <f>SUM('31:6'!Z264)</f>
        <v>0</v>
      </c>
      <c r="AA264" s="93">
        <f>SUM('31:6'!AA264)</f>
        <v>0</v>
      </c>
      <c r="AB264" s="73"/>
      <c r="AC264" s="54"/>
      <c r="AD264" s="34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SUM('31:6'!G265)</f>
        <v>96</v>
      </c>
      <c r="H265" s="339">
        <f t="shared" si="93"/>
        <v>482.88</v>
      </c>
      <c r="I265" s="93">
        <f>SUM('31:6'!I265)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SUM('31:6'!O265)</f>
        <v>0</v>
      </c>
      <c r="P265" s="93">
        <f>SUM('31:6'!P265)</f>
        <v>0</v>
      </c>
      <c r="Q265" s="93">
        <f>SUM('31:6'!Q265)</f>
        <v>0</v>
      </c>
      <c r="R265" s="93">
        <f>SUM('31:6'!R265)</f>
        <v>0</v>
      </c>
      <c r="S265" s="93">
        <f>SUM('31:6'!S265)</f>
        <v>0</v>
      </c>
      <c r="T265" s="93">
        <f>SUM('31:6'!T265)</f>
        <v>0</v>
      </c>
      <c r="U265" s="93">
        <f>SUM('31:6'!U265)</f>
        <v>0</v>
      </c>
      <c r="V265" s="207"/>
      <c r="W265" s="33"/>
      <c r="X265" s="93">
        <f>SUM('31:6'!X265)</f>
        <v>0</v>
      </c>
      <c r="Y265" s="93">
        <f>SUM('31:6'!Y265)</f>
        <v>0</v>
      </c>
      <c r="Z265" s="93">
        <f>SUM('31:6'!Z265)</f>
        <v>0</v>
      </c>
      <c r="AA265" s="93">
        <f>SUM('31:6'!AA265)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SUM('31:6'!G266)</f>
        <v>0</v>
      </c>
      <c r="H266" s="339">
        <f t="shared" si="93"/>
        <v>0</v>
      </c>
      <c r="I266" s="93">
        <f>SUM('31:6'!I266)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SUM('31:6'!O266)</f>
        <v>0</v>
      </c>
      <c r="P266" s="93">
        <f>SUM('31:6'!P266)</f>
        <v>0</v>
      </c>
      <c r="Q266" s="93">
        <f>SUM('31:6'!Q266)</f>
        <v>0</v>
      </c>
      <c r="R266" s="93">
        <f>SUM('31:6'!R266)</f>
        <v>0</v>
      </c>
      <c r="S266" s="93">
        <f>SUM('31:6'!S266)</f>
        <v>0</v>
      </c>
      <c r="T266" s="93">
        <f>SUM('31:6'!T266)</f>
        <v>0</v>
      </c>
      <c r="U266" s="93">
        <f>SUM('31:6'!U266)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SUM('31:6'!X266)</f>
        <v>0</v>
      </c>
      <c r="Y266" s="93">
        <f>SUM('31:6'!Y266)</f>
        <v>0</v>
      </c>
      <c r="Z266" s="93">
        <f>SUM('31:6'!Z266)</f>
        <v>0</v>
      </c>
      <c r="AA266" s="93">
        <f>SUM('31:6'!AA266)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SUM('31:6'!G267)</f>
        <v>0</v>
      </c>
      <c r="H267" s="339">
        <f t="shared" si="93"/>
        <v>0</v>
      </c>
      <c r="I267" s="93">
        <f>SUM('31:6'!I267)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SUM('31:6'!O267)</f>
        <v>0</v>
      </c>
      <c r="P267" s="93">
        <f>SUM('31:6'!P267)</f>
        <v>0</v>
      </c>
      <c r="Q267" s="93">
        <f>SUM('31:6'!Q267)</f>
        <v>0</v>
      </c>
      <c r="R267" s="93">
        <f>SUM('31:6'!R267)</f>
        <v>0</v>
      </c>
      <c r="S267" s="93">
        <f>SUM('31:6'!S267)</f>
        <v>0</v>
      </c>
      <c r="T267" s="93">
        <f>SUM('31:6'!T267)</f>
        <v>0</v>
      </c>
      <c r="U267" s="93">
        <f>SUM('31:6'!U267)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SUM('31:6'!X267)</f>
        <v>0</v>
      </c>
      <c r="Y267" s="93">
        <f>SUM('31:6'!Y267)</f>
        <v>0</v>
      </c>
      <c r="Z267" s="93">
        <f>SUM('31:6'!Z267)</f>
        <v>0</v>
      </c>
      <c r="AA267" s="93">
        <f>SUM('31:6'!AA267)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SUM('31:6'!G268)</f>
        <v>0</v>
      </c>
      <c r="H268" s="339">
        <f t="shared" si="93"/>
        <v>0</v>
      </c>
      <c r="I268" s="93">
        <f>SUM('31:6'!I268)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SUM('31:6'!O268)</f>
        <v>0</v>
      </c>
      <c r="P268" s="93">
        <f>SUM('31:6'!P268)</f>
        <v>0</v>
      </c>
      <c r="Q268" s="93">
        <f>SUM('31:6'!Q268)</f>
        <v>0</v>
      </c>
      <c r="R268" s="93">
        <f>SUM('31:6'!R268)</f>
        <v>0</v>
      </c>
      <c r="S268" s="93">
        <f>SUM('31:6'!S268)</f>
        <v>0</v>
      </c>
      <c r="T268" s="93">
        <f>SUM('31:6'!T268)</f>
        <v>0</v>
      </c>
      <c r="U268" s="93">
        <f>SUM('31:6'!U268)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SUM('31:6'!X268)</f>
        <v>0</v>
      </c>
      <c r="Y268" s="93">
        <f>SUM('31:6'!Y268)</f>
        <v>0</v>
      </c>
      <c r="Z268" s="93">
        <f>SUM('31:6'!Z268)</f>
        <v>0</v>
      </c>
      <c r="AA268" s="93">
        <f>SUM('31:6'!AA268)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SUM('31:6'!G269)</f>
        <v>0</v>
      </c>
      <c r="H269" s="339">
        <f t="shared" si="93"/>
        <v>0</v>
      </c>
      <c r="I269" s="93">
        <f>SUM('31:6'!I269)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SUM('31:6'!O269)</f>
        <v>0</v>
      </c>
      <c r="P269" s="93">
        <f>SUM('31:6'!P269)</f>
        <v>0</v>
      </c>
      <c r="Q269" s="93">
        <f>SUM('31:6'!Q269)</f>
        <v>0</v>
      </c>
      <c r="R269" s="93">
        <f>SUM('31:6'!R269)</f>
        <v>0</v>
      </c>
      <c r="S269" s="93">
        <f>SUM('31:6'!S269)</f>
        <v>0</v>
      </c>
      <c r="T269" s="93">
        <f>SUM('31:6'!T269)</f>
        <v>0</v>
      </c>
      <c r="U269" s="93">
        <f>SUM('31:6'!U269)</f>
        <v>0</v>
      </c>
      <c r="V269" s="207">
        <f>SUM(X269:AA269)</f>
        <v>0</v>
      </c>
      <c r="W269" s="33" t="str">
        <f>IF(ISERROR(V269/G269),"",V269/G269)</f>
        <v/>
      </c>
      <c r="X269" s="93">
        <f>SUM('31:6'!X269)</f>
        <v>0</v>
      </c>
      <c r="Y269" s="93">
        <f>SUM('31:6'!Y269)</f>
        <v>0</v>
      </c>
      <c r="Z269" s="93">
        <f>SUM('31:6'!Z269)</f>
        <v>0</v>
      </c>
      <c r="AA269" s="93">
        <f>SUM('31:6'!AA269)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SUM('31:6'!G270)</f>
        <v>0</v>
      </c>
      <c r="H270" s="339">
        <f t="shared" si="93"/>
        <v>0</v>
      </c>
      <c r="I270" s="93">
        <f>SUM('31:6'!I270)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SUM('31:6'!O270)</f>
        <v>0</v>
      </c>
      <c r="P270" s="93">
        <f>SUM('31:6'!P270)</f>
        <v>0</v>
      </c>
      <c r="Q270" s="93">
        <f>SUM('31:6'!Q270)</f>
        <v>0</v>
      </c>
      <c r="R270" s="93">
        <f>SUM('31:6'!R270)</f>
        <v>0</v>
      </c>
      <c r="S270" s="93">
        <f>SUM('31:6'!S270)</f>
        <v>0</v>
      </c>
      <c r="T270" s="93">
        <f>SUM('31:6'!T270)</f>
        <v>0</v>
      </c>
      <c r="U270" s="93">
        <f>SUM('31:6'!U270)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SUM('31:6'!X270)</f>
        <v>0</v>
      </c>
      <c r="Y270" s="93">
        <f>SUM('31:6'!Y270)</f>
        <v>0</v>
      </c>
      <c r="Z270" s="93">
        <f>SUM('31:6'!Z270)</f>
        <v>0</v>
      </c>
      <c r="AA270" s="93">
        <f>SUM('31:6'!AA270)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SUM('31:6'!G271)</f>
        <v>0</v>
      </c>
      <c r="H271" s="339">
        <f t="shared" si="93"/>
        <v>0</v>
      </c>
      <c r="I271" s="93">
        <f>SUM('31:6'!I271)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SUM('31:6'!O271)</f>
        <v>0</v>
      </c>
      <c r="P271" s="93">
        <f>SUM('31:6'!P271)</f>
        <v>0</v>
      </c>
      <c r="Q271" s="93">
        <f>SUM('31:6'!Q271)</f>
        <v>0</v>
      </c>
      <c r="R271" s="93">
        <f>SUM('31:6'!R271)</f>
        <v>0</v>
      </c>
      <c r="S271" s="93">
        <f>SUM('31:6'!S271)</f>
        <v>0</v>
      </c>
      <c r="T271" s="93">
        <f>SUM('31:6'!T271)</f>
        <v>0</v>
      </c>
      <c r="U271" s="93">
        <f>SUM('31:6'!U271)</f>
        <v>0</v>
      </c>
      <c r="V271" s="206">
        <f t="shared" si="96"/>
        <v>0</v>
      </c>
      <c r="W271" s="33" t="str">
        <f t="shared" si="97"/>
        <v/>
      </c>
      <c r="X271" s="93">
        <f>SUM('31:6'!X271)</f>
        <v>0</v>
      </c>
      <c r="Y271" s="93">
        <f>SUM('31:6'!Y271)</f>
        <v>0</v>
      </c>
      <c r="Z271" s="93">
        <f>SUM('31:6'!Z271)</f>
        <v>0</v>
      </c>
      <c r="AA271" s="93">
        <f>SUM('31:6'!AA271)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SUM('31:6'!G272)</f>
        <v>0</v>
      </c>
      <c r="H272" s="339">
        <f t="shared" si="93"/>
        <v>0</v>
      </c>
      <c r="I272" s="93">
        <f>SUM('31:6'!I272)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SUM('31:6'!O272)</f>
        <v>0</v>
      </c>
      <c r="P272" s="93">
        <f>SUM('31:6'!P272)</f>
        <v>0</v>
      </c>
      <c r="Q272" s="93">
        <f>SUM('31:6'!Q272)</f>
        <v>0</v>
      </c>
      <c r="R272" s="93">
        <f>SUM('31:6'!R272)</f>
        <v>0</v>
      </c>
      <c r="S272" s="93">
        <f>SUM('31:6'!S272)</f>
        <v>0</v>
      </c>
      <c r="T272" s="93">
        <f>SUM('31:6'!T272)</f>
        <v>0</v>
      </c>
      <c r="U272" s="93">
        <f>SUM('31:6'!U272)</f>
        <v>0</v>
      </c>
      <c r="V272" s="206">
        <f t="shared" si="96"/>
        <v>0</v>
      </c>
      <c r="W272" s="33" t="str">
        <f t="shared" si="97"/>
        <v/>
      </c>
      <c r="X272" s="93">
        <f>SUM('31:6'!X272)</f>
        <v>0</v>
      </c>
      <c r="Y272" s="93">
        <f>SUM('31:6'!Y272)</f>
        <v>0</v>
      </c>
      <c r="Z272" s="93">
        <f>SUM('31:6'!Z272)</f>
        <v>0</v>
      </c>
      <c r="AA272" s="93">
        <f>SUM('31:6'!AA272)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SUM('31:6'!G273)</f>
        <v>0</v>
      </c>
      <c r="H273" s="339">
        <f t="shared" si="93"/>
        <v>0</v>
      </c>
      <c r="I273" s="93">
        <f>SUM('31:6'!I273)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SUM('31:6'!O273)</f>
        <v>0</v>
      </c>
      <c r="P273" s="93">
        <f>SUM('31:6'!P273)</f>
        <v>0</v>
      </c>
      <c r="Q273" s="93">
        <f>SUM('31:6'!Q273)</f>
        <v>0</v>
      </c>
      <c r="R273" s="93">
        <f>SUM('31:6'!R273)</f>
        <v>0</v>
      </c>
      <c r="S273" s="93">
        <f>SUM('31:6'!S273)</f>
        <v>0</v>
      </c>
      <c r="T273" s="93">
        <f>SUM('31:6'!T273)</f>
        <v>0</v>
      </c>
      <c r="U273" s="93">
        <f>SUM('31:6'!U273)</f>
        <v>0</v>
      </c>
      <c r="V273" s="206">
        <f t="shared" si="96"/>
        <v>0</v>
      </c>
      <c r="W273" s="33" t="str">
        <f t="shared" si="97"/>
        <v/>
      </c>
      <c r="X273" s="93">
        <f>SUM('31:6'!X273)</f>
        <v>0</v>
      </c>
      <c r="Y273" s="93">
        <f>SUM('31:6'!Y273)</f>
        <v>0</v>
      </c>
      <c r="Z273" s="93">
        <f>SUM('31:6'!Z273)</f>
        <v>0</v>
      </c>
      <c r="AA273" s="93">
        <f>SUM('31:6'!AA273)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SUM('31:6'!G274)</f>
        <v>0</v>
      </c>
      <c r="H274" s="339">
        <f t="shared" si="93"/>
        <v>0</v>
      </c>
      <c r="I274" s="93">
        <f>SUM('31:6'!I274)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SUM('31:6'!O274)</f>
        <v>0</v>
      </c>
      <c r="P274" s="93">
        <f>SUM('31:6'!P274)</f>
        <v>0</v>
      </c>
      <c r="Q274" s="93">
        <f>SUM('31:6'!Q274)</f>
        <v>0</v>
      </c>
      <c r="R274" s="93">
        <f>SUM('31:6'!R274)</f>
        <v>0</v>
      </c>
      <c r="S274" s="93">
        <f>SUM('31:6'!S274)</f>
        <v>0</v>
      </c>
      <c r="T274" s="93">
        <f>SUM('31:6'!T274)</f>
        <v>0</v>
      </c>
      <c r="U274" s="93">
        <f>SUM('31:6'!U274)</f>
        <v>0</v>
      </c>
      <c r="V274" s="206">
        <f t="shared" si="96"/>
        <v>0</v>
      </c>
      <c r="W274" s="33" t="str">
        <f t="shared" si="97"/>
        <v/>
      </c>
      <c r="X274" s="93">
        <f>SUM('31:6'!X274)</f>
        <v>0</v>
      </c>
      <c r="Y274" s="93">
        <f>SUM('31:6'!Y274)</f>
        <v>0</v>
      </c>
      <c r="Z274" s="93">
        <f>SUM('31:6'!Z274)</f>
        <v>0</v>
      </c>
      <c r="AA274" s="93">
        <f>SUM('31:6'!AA274)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SUM('31:6'!G275)</f>
        <v>0</v>
      </c>
      <c r="H275" s="339">
        <f t="shared" si="93"/>
        <v>0</v>
      </c>
      <c r="I275" s="93">
        <f>SUM('31:6'!I275)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SUM('31:6'!O275)</f>
        <v>0</v>
      </c>
      <c r="P275" s="93">
        <f>SUM('31:6'!P275)</f>
        <v>0</v>
      </c>
      <c r="Q275" s="93">
        <f>SUM('31:6'!Q275)</f>
        <v>0</v>
      </c>
      <c r="R275" s="93">
        <f>SUM('31:6'!R275)</f>
        <v>0</v>
      </c>
      <c r="S275" s="93">
        <f>SUM('31:6'!S275)</f>
        <v>0</v>
      </c>
      <c r="T275" s="93">
        <f>SUM('31:6'!T275)</f>
        <v>0</v>
      </c>
      <c r="U275" s="93">
        <f>SUM('31:6'!U275)</f>
        <v>0</v>
      </c>
      <c r="V275" s="206">
        <f t="shared" si="96"/>
        <v>0</v>
      </c>
      <c r="W275" s="33" t="str">
        <f t="shared" si="97"/>
        <v/>
      </c>
      <c r="X275" s="93">
        <f>SUM('31:6'!X275)</f>
        <v>0</v>
      </c>
      <c r="Y275" s="93">
        <f>SUM('31:6'!Y275)</f>
        <v>0</v>
      </c>
      <c r="Z275" s="93">
        <f>SUM('31:6'!Z275)</f>
        <v>0</v>
      </c>
      <c r="AA275" s="93">
        <f>SUM('31:6'!AA275)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SUM('31:6'!G276)</f>
        <v>0</v>
      </c>
      <c r="H276" s="339">
        <f t="shared" si="93"/>
        <v>0</v>
      </c>
      <c r="I276" s="93">
        <f>SUM('31:6'!I276)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SUM('31:6'!O276)</f>
        <v>0</v>
      </c>
      <c r="P276" s="93">
        <f>SUM('31:6'!P276)</f>
        <v>0</v>
      </c>
      <c r="Q276" s="93">
        <f>SUM('31:6'!Q276)</f>
        <v>0</v>
      </c>
      <c r="R276" s="93">
        <f>SUM('31:6'!R276)</f>
        <v>0</v>
      </c>
      <c r="S276" s="93">
        <f>SUM('31:6'!S276)</f>
        <v>0</v>
      </c>
      <c r="T276" s="93">
        <f>SUM('31:6'!T276)</f>
        <v>0</v>
      </c>
      <c r="U276" s="93">
        <f>SUM('31:6'!U276)</f>
        <v>0</v>
      </c>
      <c r="V276" s="206">
        <f t="shared" si="96"/>
        <v>0</v>
      </c>
      <c r="W276" s="33" t="str">
        <f t="shared" si="97"/>
        <v/>
      </c>
      <c r="X276" s="93">
        <f>SUM('31:6'!X276)</f>
        <v>0</v>
      </c>
      <c r="Y276" s="93">
        <f>SUM('31:6'!Y276)</f>
        <v>0</v>
      </c>
      <c r="Z276" s="93">
        <f>SUM('31:6'!Z276)</f>
        <v>0</v>
      </c>
      <c r="AA276" s="93">
        <f>SUM('31:6'!AA276)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SUM('31:6'!G277)</f>
        <v>0</v>
      </c>
      <c r="H277" s="339">
        <f t="shared" si="93"/>
        <v>0</v>
      </c>
      <c r="I277" s="93">
        <f>SUM('31:6'!I277)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SUM('31:6'!O277)</f>
        <v>0</v>
      </c>
      <c r="P277" s="93">
        <f>SUM('31:6'!P277)</f>
        <v>0</v>
      </c>
      <c r="Q277" s="93">
        <f>SUM('31:6'!Q277)</f>
        <v>0</v>
      </c>
      <c r="R277" s="93">
        <f>SUM('31:6'!R277)</f>
        <v>0</v>
      </c>
      <c r="S277" s="93">
        <f>SUM('31:6'!S277)</f>
        <v>0</v>
      </c>
      <c r="T277" s="93">
        <f>SUM('31:6'!T277)</f>
        <v>0</v>
      </c>
      <c r="U277" s="93">
        <f>SUM('31:6'!U277)</f>
        <v>0</v>
      </c>
      <c r="V277" s="206">
        <f t="shared" si="96"/>
        <v>0</v>
      </c>
      <c r="W277" s="33" t="str">
        <f t="shared" si="97"/>
        <v/>
      </c>
      <c r="X277" s="93">
        <f>SUM('31:6'!X277)</f>
        <v>0</v>
      </c>
      <c r="Y277" s="93">
        <f>SUM('31:6'!Y277)</f>
        <v>0</v>
      </c>
      <c r="Z277" s="93">
        <f>SUM('31:6'!Z277)</f>
        <v>0</v>
      </c>
      <c r="AA277" s="93">
        <f>SUM('31:6'!AA277)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394</v>
      </c>
      <c r="C278" s="187" t="s">
        <v>396</v>
      </c>
      <c r="D278" s="17">
        <v>5</v>
      </c>
      <c r="E278" s="17"/>
      <c r="F278" s="6"/>
      <c r="G278" s="93">
        <f>SUM('31:6'!G278)</f>
        <v>0</v>
      </c>
      <c r="H278" s="339">
        <f t="shared" si="93"/>
        <v>0</v>
      </c>
      <c r="I278" s="93">
        <f>SUM('31:6'!I278)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SUM('31:6'!O278)</f>
        <v>0</v>
      </c>
      <c r="P278" s="93">
        <f>SUM('31:6'!P278)</f>
        <v>0</v>
      </c>
      <c r="Q278" s="93">
        <f>SUM('31:6'!Q278)</f>
        <v>0</v>
      </c>
      <c r="R278" s="93">
        <f>SUM('31:6'!R278)</f>
        <v>0</v>
      </c>
      <c r="S278" s="93">
        <f>SUM('31:6'!S278)</f>
        <v>0</v>
      </c>
      <c r="T278" s="93">
        <f>SUM('31:6'!T278)</f>
        <v>0</v>
      </c>
      <c r="U278" s="93">
        <f>SUM('31:6'!U278)</f>
        <v>0</v>
      </c>
      <c r="V278" s="206"/>
      <c r="W278" s="33"/>
      <c r="X278" s="93">
        <f>SUM('31:6'!X278)</f>
        <v>0</v>
      </c>
      <c r="Y278" s="93">
        <f>SUM('31:6'!Y278)</f>
        <v>0</v>
      </c>
      <c r="Z278" s="93">
        <f>SUM('31:6'!Z278)</f>
        <v>0</v>
      </c>
      <c r="AA278" s="93">
        <f>SUM('31:6'!AA278)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403</v>
      </c>
      <c r="D279" s="17">
        <v>5</v>
      </c>
      <c r="E279" s="17"/>
      <c r="F279" s="6"/>
      <c r="G279" s="93">
        <f>SUM('31:6'!G279)</f>
        <v>531</v>
      </c>
      <c r="H279" s="339">
        <f t="shared" si="93"/>
        <v>2655</v>
      </c>
      <c r="I279" s="93">
        <f>SUM('31:6'!I279)</f>
        <v>72</v>
      </c>
      <c r="J279" s="31"/>
      <c r="K279" s="35">
        <f t="array" ref="K279">IF(ISERROR(G279/L279),"",G279/L279)</f>
        <v>106.2</v>
      </c>
      <c r="L279" s="87">
        <v>5</v>
      </c>
      <c r="M279" s="36">
        <f t="shared" si="94"/>
        <v>-34.200000000000003</v>
      </c>
      <c r="N279" s="31">
        <f t="shared" si="95"/>
        <v>0</v>
      </c>
      <c r="O279" s="93">
        <f>SUM('31:6'!O279)</f>
        <v>0</v>
      </c>
      <c r="P279" s="93">
        <f>SUM('31:6'!P279)</f>
        <v>0</v>
      </c>
      <c r="Q279" s="93">
        <f>SUM('31:6'!Q279)</f>
        <v>0</v>
      </c>
      <c r="R279" s="93">
        <f>SUM('31:6'!R279)</f>
        <v>0</v>
      </c>
      <c r="S279" s="93">
        <f>SUM('31:6'!S279)</f>
        <v>0</v>
      </c>
      <c r="T279" s="93">
        <f>SUM('31:6'!T279)</f>
        <v>0</v>
      </c>
      <c r="U279" s="93">
        <f>SUM('31:6'!U279)</f>
        <v>0</v>
      </c>
      <c r="V279" s="206"/>
      <c r="W279" s="33"/>
      <c r="X279" s="93">
        <f>SUM('31:6'!X279)</f>
        <v>0</v>
      </c>
      <c r="Y279" s="93">
        <f>SUM('31:6'!Y279)</f>
        <v>0</v>
      </c>
      <c r="Z279" s="93">
        <f>SUM('31:6'!Z279)</f>
        <v>0</v>
      </c>
      <c r="AA279" s="93">
        <f>SUM('31:6'!AA279)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406</v>
      </c>
      <c r="D280" s="17">
        <v>5</v>
      </c>
      <c r="E280" s="17"/>
      <c r="F280" s="6"/>
      <c r="G280" s="93">
        <f>SUM('31:6'!G280)</f>
        <v>0</v>
      </c>
      <c r="H280" s="339">
        <f t="shared" si="93"/>
        <v>0</v>
      </c>
      <c r="I280" s="93">
        <f>SUM('31:6'!I280)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SUM('31:6'!O280)</f>
        <v>0</v>
      </c>
      <c r="P280" s="93">
        <f>SUM('31:6'!P280)</f>
        <v>0</v>
      </c>
      <c r="Q280" s="93">
        <f>SUM('31:6'!Q280)</f>
        <v>0</v>
      </c>
      <c r="R280" s="93">
        <f>SUM('31:6'!R280)</f>
        <v>0</v>
      </c>
      <c r="S280" s="93">
        <f>SUM('31:6'!S280)</f>
        <v>0</v>
      </c>
      <c r="T280" s="93">
        <f>SUM('31:6'!T280)</f>
        <v>0</v>
      </c>
      <c r="U280" s="93">
        <f>SUM('31:6'!U280)</f>
        <v>0</v>
      </c>
      <c r="V280" s="206"/>
      <c r="W280" s="33"/>
      <c r="X280" s="93">
        <f>SUM('31:6'!X280)</f>
        <v>0</v>
      </c>
      <c r="Y280" s="93">
        <f>SUM('31:6'!Y280)</f>
        <v>0</v>
      </c>
      <c r="Z280" s="93">
        <f>SUM('31:6'!Z280)</f>
        <v>0</v>
      </c>
      <c r="AA280" s="93">
        <f>SUM('31:6'!AA280)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352</v>
      </c>
      <c r="C281" s="187" t="s">
        <v>372</v>
      </c>
      <c r="D281" s="17">
        <v>5</v>
      </c>
      <c r="E281" s="17"/>
      <c r="F281" s="6"/>
      <c r="G281" s="93">
        <f>SUM('31:6'!G281)</f>
        <v>0</v>
      </c>
      <c r="H281" s="339">
        <f t="shared" si="93"/>
        <v>0</v>
      </c>
      <c r="I281" s="93">
        <f>SUM('31:6'!I281)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SUM('31:6'!O281)</f>
        <v>0</v>
      </c>
      <c r="P281" s="93">
        <f>SUM('31:6'!P281)</f>
        <v>0</v>
      </c>
      <c r="Q281" s="93">
        <f>SUM('31:6'!Q281)</f>
        <v>0</v>
      </c>
      <c r="R281" s="93">
        <f>SUM('31:6'!R281)</f>
        <v>0</v>
      </c>
      <c r="S281" s="93">
        <f>SUM('31:6'!S281)</f>
        <v>0</v>
      </c>
      <c r="T281" s="93">
        <f>SUM('31:6'!T281)</f>
        <v>0</v>
      </c>
      <c r="U281" s="93">
        <f>SUM('31:6'!U281)</f>
        <v>0</v>
      </c>
      <c r="V281" s="206"/>
      <c r="W281" s="33"/>
      <c r="X281" s="93">
        <f>SUM('31:6'!X281)</f>
        <v>0</v>
      </c>
      <c r="Y281" s="93">
        <f>SUM('31:6'!Y281)</f>
        <v>0</v>
      </c>
      <c r="Z281" s="93">
        <f>SUM('31:6'!Z281)</f>
        <v>0</v>
      </c>
      <c r="AA281" s="93">
        <f>SUM('31:6'!AA281)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SUM('31:6'!G282)</f>
        <v>0</v>
      </c>
      <c r="H282" s="339">
        <f t="shared" si="93"/>
        <v>0</v>
      </c>
      <c r="I282" s="93">
        <f>SUM('31:6'!I282)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SUM('31:6'!O282)</f>
        <v>0</v>
      </c>
      <c r="P282" s="93">
        <f>SUM('31:6'!P282)</f>
        <v>0</v>
      </c>
      <c r="Q282" s="93">
        <f>SUM('31:6'!Q282)</f>
        <v>0</v>
      </c>
      <c r="R282" s="93">
        <f>SUM('31:6'!R282)</f>
        <v>0</v>
      </c>
      <c r="S282" s="93">
        <f>SUM('31:6'!S282)</f>
        <v>0</v>
      </c>
      <c r="T282" s="93">
        <f>SUM('31:6'!T282)</f>
        <v>0</v>
      </c>
      <c r="U282" s="93">
        <f>SUM('31:6'!U282)</f>
        <v>0</v>
      </c>
      <c r="V282" s="206"/>
      <c r="W282" s="33"/>
      <c r="X282" s="93">
        <f>SUM('31:6'!X282)</f>
        <v>0</v>
      </c>
      <c r="Y282" s="93">
        <f>SUM('31:6'!Y282)</f>
        <v>0</v>
      </c>
      <c r="Z282" s="93">
        <f>SUM('31:6'!Z282)</f>
        <v>0</v>
      </c>
      <c r="AA282" s="93">
        <f>SUM('31:6'!AA282)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SUM('31:6'!G283)</f>
        <v>164</v>
      </c>
      <c r="H283" s="339">
        <f t="shared" si="93"/>
        <v>820</v>
      </c>
      <c r="I283" s="93">
        <f>SUM('31:6'!I283)</f>
        <v>25</v>
      </c>
      <c r="J283" s="31"/>
      <c r="K283" s="35">
        <f t="array" ref="K283">IF(ISERROR(G283/L283),"",G283/L283)</f>
        <v>32.799999999999997</v>
      </c>
      <c r="L283" s="87">
        <v>5</v>
      </c>
      <c r="M283" s="36">
        <f t="shared" si="94"/>
        <v>-7.7999999999999972</v>
      </c>
      <c r="N283" s="31">
        <f t="shared" si="95"/>
        <v>0</v>
      </c>
      <c r="O283" s="93">
        <f>SUM('31:6'!O283)</f>
        <v>0</v>
      </c>
      <c r="P283" s="93">
        <f>SUM('31:6'!P283)</f>
        <v>0</v>
      </c>
      <c r="Q283" s="93">
        <f>SUM('31:6'!Q283)</f>
        <v>0</v>
      </c>
      <c r="R283" s="93">
        <f>SUM('31:6'!R283)</f>
        <v>0</v>
      </c>
      <c r="S283" s="93">
        <f>SUM('31:6'!S283)</f>
        <v>0</v>
      </c>
      <c r="T283" s="93">
        <f>SUM('31:6'!T283)</f>
        <v>0</v>
      </c>
      <c r="U283" s="93">
        <f>SUM('31:6'!U283)</f>
        <v>0</v>
      </c>
      <c r="V283" s="206"/>
      <c r="W283" s="33"/>
      <c r="X283" s="93">
        <f>SUM('31:6'!X283)</f>
        <v>0</v>
      </c>
      <c r="Y283" s="93">
        <f>SUM('31:6'!Y283)</f>
        <v>0</v>
      </c>
      <c r="Z283" s="93">
        <f>SUM('31:6'!Z283)</f>
        <v>0</v>
      </c>
      <c r="AA283" s="93">
        <f>SUM('31:6'!AA283)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SUM('31:6'!G284)</f>
        <v>0</v>
      </c>
      <c r="H284" s="339">
        <f t="shared" si="93"/>
        <v>0</v>
      </c>
      <c r="I284" s="93">
        <f>SUM('31:6'!I284)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SUM('31:6'!O284)</f>
        <v>0</v>
      </c>
      <c r="P284" s="93">
        <f>SUM('31:6'!P284)</f>
        <v>0</v>
      </c>
      <c r="Q284" s="93">
        <f>SUM('31:6'!Q284)</f>
        <v>0</v>
      </c>
      <c r="R284" s="93">
        <f>SUM('31:6'!R284)</f>
        <v>0</v>
      </c>
      <c r="S284" s="93">
        <f>SUM('31:6'!S284)</f>
        <v>0</v>
      </c>
      <c r="T284" s="93">
        <f>SUM('31:6'!T284)</f>
        <v>0</v>
      </c>
      <c r="U284" s="93">
        <f>SUM('31:6'!U284)</f>
        <v>0</v>
      </c>
      <c r="V284" s="206">
        <f t="shared" ref="V284:V285" si="98">SUM(X284:AA284)</f>
        <v>0</v>
      </c>
      <c r="W284" s="33" t="str">
        <f t="shared" ref="W284:W285" si="99">IF(ISERROR(V284/G284),"",V284/G284)</f>
        <v/>
      </c>
      <c r="X284" s="93">
        <f>SUM('31:6'!X284)</f>
        <v>0</v>
      </c>
      <c r="Y284" s="93">
        <f>SUM('31:6'!Y284)</f>
        <v>0</v>
      </c>
      <c r="Z284" s="93">
        <f>SUM('31:6'!Z284)</f>
        <v>0</v>
      </c>
      <c r="AA284" s="93">
        <f>SUM('31:6'!AA284)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SUM('31:6'!G285)</f>
        <v>0</v>
      </c>
      <c r="H285" s="339">
        <f t="shared" si="93"/>
        <v>0</v>
      </c>
      <c r="I285" s="93">
        <f>SUM('31:6'!I285)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SUM('31:6'!O285)</f>
        <v>0</v>
      </c>
      <c r="P285" s="93">
        <f>SUM('31:6'!P285)</f>
        <v>0</v>
      </c>
      <c r="Q285" s="93">
        <f>SUM('31:6'!Q285)</f>
        <v>0</v>
      </c>
      <c r="R285" s="93">
        <f>SUM('31:6'!R285)</f>
        <v>0</v>
      </c>
      <c r="S285" s="93">
        <f>SUM('31:6'!S285)</f>
        <v>0</v>
      </c>
      <c r="T285" s="93">
        <f>SUM('31:6'!T285)</f>
        <v>0</v>
      </c>
      <c r="U285" s="93">
        <f>SUM('31:6'!U285)</f>
        <v>0</v>
      </c>
      <c r="V285" s="206">
        <f t="shared" si="98"/>
        <v>0</v>
      </c>
      <c r="W285" s="33" t="str">
        <f t="shared" si="99"/>
        <v/>
      </c>
      <c r="X285" s="93">
        <f>SUM('31:6'!X285)</f>
        <v>0</v>
      </c>
      <c r="Y285" s="93">
        <f>SUM('31:6'!Y285)</f>
        <v>0</v>
      </c>
      <c r="Z285" s="93">
        <f>SUM('31:6'!Z285)</f>
        <v>0</v>
      </c>
      <c r="AA285" s="93">
        <f>SUM('31:6'!AA285)</f>
        <v>0</v>
      </c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420</v>
      </c>
      <c r="D286" s="17"/>
      <c r="E286" s="17"/>
      <c r="F286" s="6"/>
      <c r="G286" s="93">
        <f>SUM('31:6'!G286)</f>
        <v>327</v>
      </c>
      <c r="H286" s="339">
        <f t="shared" si="93"/>
        <v>0</v>
      </c>
      <c r="I286" s="93">
        <f>SUM('31:6'!I286)</f>
        <v>127.5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421</v>
      </c>
      <c r="D287" s="17"/>
      <c r="E287" s="17"/>
      <c r="F287" s="6"/>
      <c r="G287" s="93">
        <f>SUM('31:6'!G287)</f>
        <v>459</v>
      </c>
      <c r="H287" s="339">
        <f t="shared" si="93"/>
        <v>0</v>
      </c>
      <c r="I287" s="93">
        <f>SUM('31:6'!I287)</f>
        <v>95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SUM('31:6'!G288)</f>
        <v>260</v>
      </c>
      <c r="H288" s="339">
        <f t="shared" si="93"/>
        <v>0</v>
      </c>
      <c r="I288" s="93">
        <f>SUM('31:6'!I288)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SUM('31:6'!G289)</f>
        <v>0</v>
      </c>
      <c r="H289" s="339">
        <f t="shared" si="93"/>
        <v>0</v>
      </c>
      <c r="I289" s="93">
        <f>SUM('31:6'!I289)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0">IF(ISERROR(I289-K289),"",I289-K289)</f>
        <v>0</v>
      </c>
      <c r="N289" s="31">
        <f t="shared" ref="N289:N291" si="101">SUM(O289:U289)</f>
        <v>0</v>
      </c>
      <c r="O289" s="93">
        <f>SUM('31:6'!O289)</f>
        <v>0</v>
      </c>
      <c r="P289" s="93">
        <f>SUM('31:6'!P289)</f>
        <v>0</v>
      </c>
      <c r="Q289" s="93">
        <f>SUM('31:6'!Q289)</f>
        <v>0</v>
      </c>
      <c r="R289" s="93">
        <f>SUM('31:6'!R289)</f>
        <v>0</v>
      </c>
      <c r="S289" s="93">
        <f>SUM('31:6'!S289)</f>
        <v>0</v>
      </c>
      <c r="T289" s="93">
        <f>SUM('31:6'!T289)</f>
        <v>0</v>
      </c>
      <c r="U289" s="93">
        <f>SUM('31:6'!U289)</f>
        <v>0</v>
      </c>
      <c r="V289" s="206">
        <f t="shared" ref="V289:V291" si="102">SUM(X289:AA289)</f>
        <v>0</v>
      </c>
      <c r="W289" s="33" t="str">
        <f t="shared" ref="W289:W313" si="103">IF(ISERROR(V289/G289),"",V289/G289)</f>
        <v/>
      </c>
      <c r="X289" s="93">
        <f>SUM('31:6'!X289)</f>
        <v>0</v>
      </c>
      <c r="Y289" s="93">
        <f>SUM('31:6'!Y289)</f>
        <v>0</v>
      </c>
      <c r="Z289" s="93">
        <f>SUM('31:6'!Z289)</f>
        <v>0</v>
      </c>
      <c r="AA289" s="93">
        <f>SUM('31:6'!AA289)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SUM('31:6'!G290)</f>
        <v>0</v>
      </c>
      <c r="H290" s="339">
        <f t="shared" si="93"/>
        <v>0</v>
      </c>
      <c r="I290" s="93">
        <f>SUM('31:6'!I290)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SUM('31:6'!O290)</f>
        <v>0</v>
      </c>
      <c r="P290" s="93">
        <f>SUM('31:6'!P290)</f>
        <v>0</v>
      </c>
      <c r="Q290" s="93">
        <f>SUM('31:6'!Q290)</f>
        <v>0</v>
      </c>
      <c r="R290" s="93">
        <f>SUM('31:6'!R290)</f>
        <v>0</v>
      </c>
      <c r="S290" s="93">
        <f>SUM('31:6'!S290)</f>
        <v>0</v>
      </c>
      <c r="T290" s="93">
        <f>SUM('31:6'!T290)</f>
        <v>0</v>
      </c>
      <c r="U290" s="93">
        <f>SUM('31:6'!U290)</f>
        <v>0</v>
      </c>
      <c r="V290" s="206">
        <f t="shared" si="102"/>
        <v>0</v>
      </c>
      <c r="W290" s="33" t="str">
        <f t="shared" si="103"/>
        <v/>
      </c>
      <c r="X290" s="93">
        <f>SUM('31:6'!X290)</f>
        <v>0</v>
      </c>
      <c r="Y290" s="93">
        <f>SUM('31:6'!Y290)</f>
        <v>0</v>
      </c>
      <c r="Z290" s="93">
        <f>SUM('31:6'!Z290)</f>
        <v>0</v>
      </c>
      <c r="AA290" s="93">
        <f>SUM('31:6'!AA290)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SUM('31:6'!G291)</f>
        <v>0</v>
      </c>
      <c r="H291" s="339">
        <f t="shared" si="93"/>
        <v>0</v>
      </c>
      <c r="I291" s="93">
        <f>SUM('31:6'!I291)</f>
        <v>0</v>
      </c>
      <c r="J291" s="31" t="str">
        <f t="array" ref="J291">IF(ISERROR(G291/I291),"",G291/I291)</f>
        <v/>
      </c>
      <c r="K291" s="339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SUM('31:6'!O291)</f>
        <v>0</v>
      </c>
      <c r="P291" s="93">
        <f>SUM('31:6'!P291)</f>
        <v>0</v>
      </c>
      <c r="Q291" s="93">
        <f>SUM('31:6'!Q291)</f>
        <v>0</v>
      </c>
      <c r="R291" s="93">
        <f>SUM('31:6'!R291)</f>
        <v>0</v>
      </c>
      <c r="S291" s="93">
        <f>SUM('31:6'!S291)</f>
        <v>0</v>
      </c>
      <c r="T291" s="93">
        <f>SUM('31:6'!T291)</f>
        <v>0</v>
      </c>
      <c r="U291" s="93">
        <f>SUM('31:6'!U291)</f>
        <v>0</v>
      </c>
      <c r="V291" s="206">
        <f t="shared" si="102"/>
        <v>0</v>
      </c>
      <c r="W291" s="33" t="str">
        <f t="shared" si="103"/>
        <v/>
      </c>
      <c r="X291" s="93">
        <f>SUM('31:6'!X291)</f>
        <v>0</v>
      </c>
      <c r="Y291" s="93">
        <f>SUM('31:6'!Y291)</f>
        <v>0</v>
      </c>
      <c r="Z291" s="93">
        <f>SUM('31:6'!Z291)</f>
        <v>0</v>
      </c>
      <c r="AA291" s="93">
        <f>SUM('31:6'!AA291)</f>
        <v>0</v>
      </c>
      <c r="AB291" s="73"/>
      <c r="AC291" s="54"/>
      <c r="AD291" s="34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76" t="s">
        <v>92</v>
      </c>
      <c r="B292" s="577"/>
      <c r="C292" s="342" t="s">
        <v>71</v>
      </c>
      <c r="D292" s="20"/>
      <c r="E292" s="20"/>
      <c r="F292" s="32"/>
      <c r="G292" s="30">
        <f>SUM(G258:G291)</f>
        <v>2411</v>
      </c>
      <c r="H292" s="30">
        <f>SUM(H258:H291)</f>
        <v>6845.1</v>
      </c>
      <c r="I292" s="30">
        <f>SUM(I258:I291)</f>
        <v>471</v>
      </c>
      <c r="J292" s="31">
        <f t="array" ref="J292">IF(ISERROR(G292/I292),"",G292/I292)</f>
        <v>5.118895966029724</v>
      </c>
      <c r="K292" s="30">
        <f>SUM(K258:K291)</f>
        <v>211.04301075268819</v>
      </c>
      <c r="L292" s="98"/>
      <c r="M292" s="89">
        <f t="shared" ref="M292:V292" si="104">SUM(M258:M291)</f>
        <v>-10.543010752688161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4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SUM('31:6'!G293)</f>
        <v>0</v>
      </c>
      <c r="H293" s="339">
        <f>D293*G293</f>
        <v>0</v>
      </c>
      <c r="I293" s="93">
        <f>SUM('31:6'!I293)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5">IF(ISERROR(I293-K293),"",I293-K293)</f>
        <v>0</v>
      </c>
      <c r="N293" s="31">
        <f t="shared" ref="N293:N307" si="106">SUM(O293:U293)</f>
        <v>0</v>
      </c>
      <c r="O293" s="93">
        <f>SUM('31:6'!O293)</f>
        <v>0</v>
      </c>
      <c r="P293" s="93">
        <f>SUM('31:6'!P293)</f>
        <v>0</v>
      </c>
      <c r="Q293" s="93">
        <f>SUM('31:6'!Q293)</f>
        <v>0</v>
      </c>
      <c r="R293" s="93">
        <f>SUM('31:6'!R293)</f>
        <v>0</v>
      </c>
      <c r="S293" s="93">
        <f>SUM('31:6'!S293)</f>
        <v>0</v>
      </c>
      <c r="T293" s="93">
        <f>SUM('31:6'!T293)</f>
        <v>0</v>
      </c>
      <c r="U293" s="93">
        <f>SUM('31:6'!U293)</f>
        <v>0</v>
      </c>
      <c r="V293" s="206">
        <f t="shared" ref="V293:V307" si="107">SUM(X293:AA293)</f>
        <v>0</v>
      </c>
      <c r="W293" s="33" t="str">
        <f t="shared" si="103"/>
        <v/>
      </c>
      <c r="X293" s="93">
        <f>SUM('31:6'!X293)</f>
        <v>0</v>
      </c>
      <c r="Y293" s="93">
        <f>SUM('31:6'!Y293)</f>
        <v>0</v>
      </c>
      <c r="Z293" s="93">
        <f>SUM('31:6'!Z293)</f>
        <v>0</v>
      </c>
      <c r="AA293" s="93">
        <f>SUM('31:6'!AA293)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SUM('31:6'!G294)</f>
        <v>0</v>
      </c>
      <c r="H294" s="339">
        <f t="shared" ref="H294:H307" si="108">D294*G294</f>
        <v>0</v>
      </c>
      <c r="I294" s="93">
        <f>SUM('31:6'!I294)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SUM('31:6'!O294)</f>
        <v>0</v>
      </c>
      <c r="P294" s="93">
        <f>SUM('31:6'!P294)</f>
        <v>0</v>
      </c>
      <c r="Q294" s="93">
        <f>SUM('31:6'!Q294)</f>
        <v>0</v>
      </c>
      <c r="R294" s="93">
        <f>SUM('31:6'!R294)</f>
        <v>0</v>
      </c>
      <c r="S294" s="93">
        <f>SUM('31:6'!S294)</f>
        <v>0</v>
      </c>
      <c r="T294" s="93">
        <f>SUM('31:6'!T294)</f>
        <v>0</v>
      </c>
      <c r="U294" s="93">
        <f>SUM('31:6'!U294)</f>
        <v>0</v>
      </c>
      <c r="V294" s="206">
        <f t="shared" si="107"/>
        <v>0</v>
      </c>
      <c r="W294" s="33" t="str">
        <f t="shared" si="103"/>
        <v/>
      </c>
      <c r="X294" s="93">
        <f>SUM('31:6'!X294)</f>
        <v>0</v>
      </c>
      <c r="Y294" s="93">
        <f>SUM('31:6'!Y294)</f>
        <v>0</v>
      </c>
      <c r="Z294" s="93">
        <f>SUM('31:6'!Z294)</f>
        <v>0</v>
      </c>
      <c r="AA294" s="93">
        <f>SUM('31:6'!AA294)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SUM('31:6'!G295)</f>
        <v>463</v>
      </c>
      <c r="H295" s="339">
        <f t="shared" si="108"/>
        <v>2333.52</v>
      </c>
      <c r="I295" s="93">
        <f>SUM('31:6'!I295)</f>
        <v>38</v>
      </c>
      <c r="J295" s="31">
        <f t="array" ref="J295">IF(ISERROR(G295/I295),"",G295/I295)</f>
        <v>12.184210526315789</v>
      </c>
      <c r="K295" s="35">
        <f t="array" ref="K295">IF(ISERROR(G295/L295),"",G295/L295)</f>
        <v>23.15</v>
      </c>
      <c r="L295" s="87">
        <v>20</v>
      </c>
      <c r="M295" s="36">
        <f t="shared" si="105"/>
        <v>14.850000000000001</v>
      </c>
      <c r="N295" s="31">
        <f t="shared" si="106"/>
        <v>0</v>
      </c>
      <c r="O295" s="93">
        <f>SUM('31:6'!O295)</f>
        <v>0</v>
      </c>
      <c r="P295" s="93">
        <f>SUM('31:6'!P295)</f>
        <v>0</v>
      </c>
      <c r="Q295" s="93">
        <f>SUM('31:6'!Q295)</f>
        <v>0</v>
      </c>
      <c r="R295" s="93">
        <f>SUM('31:6'!R295)</f>
        <v>0</v>
      </c>
      <c r="S295" s="93">
        <f>SUM('31:6'!S295)</f>
        <v>0</v>
      </c>
      <c r="T295" s="93">
        <f>SUM('31:6'!T295)</f>
        <v>0</v>
      </c>
      <c r="U295" s="93">
        <f>SUM('31:6'!U295)</f>
        <v>0</v>
      </c>
      <c r="V295" s="206">
        <f t="shared" si="107"/>
        <v>0</v>
      </c>
      <c r="W295" s="33">
        <f t="shared" si="103"/>
        <v>0</v>
      </c>
      <c r="X295" s="93">
        <f>SUM('31:6'!X295)</f>
        <v>0</v>
      </c>
      <c r="Y295" s="93">
        <f>SUM('31:6'!Y295)</f>
        <v>0</v>
      </c>
      <c r="Z295" s="93">
        <f>SUM('31:6'!Z295)</f>
        <v>0</v>
      </c>
      <c r="AA295" s="93">
        <f>SUM('31:6'!AA295)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SUM('31:6'!G296)</f>
        <v>0</v>
      </c>
      <c r="H296" s="339">
        <f t="shared" si="108"/>
        <v>0</v>
      </c>
      <c r="I296" s="93">
        <f>SUM('31:6'!I296)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SUM('31:6'!O296)</f>
        <v>0</v>
      </c>
      <c r="P296" s="93">
        <f>SUM('31:6'!P296)</f>
        <v>0</v>
      </c>
      <c r="Q296" s="93">
        <f>SUM('31:6'!Q296)</f>
        <v>0</v>
      </c>
      <c r="R296" s="93">
        <f>SUM('31:6'!R296)</f>
        <v>0</v>
      </c>
      <c r="S296" s="93">
        <f>SUM('31:6'!S296)</f>
        <v>0</v>
      </c>
      <c r="T296" s="93">
        <f>SUM('31:6'!T296)</f>
        <v>0</v>
      </c>
      <c r="U296" s="93">
        <f>SUM('31:6'!U296)</f>
        <v>0</v>
      </c>
      <c r="V296" s="206">
        <f t="shared" si="107"/>
        <v>0</v>
      </c>
      <c r="W296" s="33" t="str">
        <f t="shared" si="103"/>
        <v/>
      </c>
      <c r="X296" s="93">
        <f>SUM('31:6'!X296)</f>
        <v>0</v>
      </c>
      <c r="Y296" s="93">
        <f>SUM('31:6'!Y296)</f>
        <v>0</v>
      </c>
      <c r="Z296" s="93">
        <f>SUM('31:6'!Z296)</f>
        <v>0</v>
      </c>
      <c r="AA296" s="93">
        <f>SUM('31:6'!AA296)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40" t="s">
        <v>72</v>
      </c>
      <c r="D297" s="17">
        <v>5.03</v>
      </c>
      <c r="E297" s="17"/>
      <c r="F297" s="6"/>
      <c r="G297" s="93">
        <f>SUM('31:6'!G297)</f>
        <v>0</v>
      </c>
      <c r="H297" s="339">
        <f t="shared" si="108"/>
        <v>0</v>
      </c>
      <c r="I297" s="93">
        <f>SUM('31:6'!I297)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SUM('31:6'!O297)</f>
        <v>0</v>
      </c>
      <c r="P297" s="93">
        <f>SUM('31:6'!P297)</f>
        <v>0</v>
      </c>
      <c r="Q297" s="93">
        <f>SUM('31:6'!Q297)</f>
        <v>0</v>
      </c>
      <c r="R297" s="93">
        <f>SUM('31:6'!R297)</f>
        <v>0</v>
      </c>
      <c r="S297" s="93">
        <f>SUM('31:6'!S297)</f>
        <v>0</v>
      </c>
      <c r="T297" s="93">
        <f>SUM('31:6'!T297)</f>
        <v>0</v>
      </c>
      <c r="U297" s="93">
        <f>SUM('31:6'!U297)</f>
        <v>0</v>
      </c>
      <c r="V297" s="206">
        <f t="shared" si="107"/>
        <v>0</v>
      </c>
      <c r="W297" s="33" t="str">
        <f t="shared" si="103"/>
        <v/>
      </c>
      <c r="X297" s="93">
        <f>SUM('31:6'!X297)</f>
        <v>0</v>
      </c>
      <c r="Y297" s="93">
        <f>SUM('31:6'!Y297)</f>
        <v>0</v>
      </c>
      <c r="Z297" s="93">
        <f>SUM('31:6'!Z297)</f>
        <v>0</v>
      </c>
      <c r="AA297" s="93">
        <f>SUM('31:6'!AA297)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SUM('31:6'!G298)</f>
        <v>0</v>
      </c>
      <c r="H298" s="339">
        <f t="shared" si="108"/>
        <v>0</v>
      </c>
      <c r="I298" s="93">
        <f>SUM('31:6'!I298)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SUM('31:6'!O298)</f>
        <v>0</v>
      </c>
      <c r="P298" s="93">
        <f>SUM('31:6'!P298)</f>
        <v>0</v>
      </c>
      <c r="Q298" s="93">
        <f>SUM('31:6'!Q298)</f>
        <v>0</v>
      </c>
      <c r="R298" s="93">
        <f>SUM('31:6'!R298)</f>
        <v>0</v>
      </c>
      <c r="S298" s="93">
        <f>SUM('31:6'!S298)</f>
        <v>0</v>
      </c>
      <c r="T298" s="93">
        <f>SUM('31:6'!T298)</f>
        <v>0</v>
      </c>
      <c r="U298" s="93">
        <f>SUM('31:6'!U298)</f>
        <v>0</v>
      </c>
      <c r="V298" s="206">
        <f t="shared" si="107"/>
        <v>0</v>
      </c>
      <c r="W298" s="33" t="str">
        <f t="shared" si="103"/>
        <v/>
      </c>
      <c r="X298" s="93">
        <f>SUM('31:6'!X298)</f>
        <v>0</v>
      </c>
      <c r="Y298" s="93">
        <f>SUM('31:6'!Y298)</f>
        <v>0</v>
      </c>
      <c r="Z298" s="93">
        <f>SUM('31:6'!Z298)</f>
        <v>0</v>
      </c>
      <c r="AA298" s="93">
        <f>SUM('31:6'!AA298)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SUM('31:6'!G299)</f>
        <v>0</v>
      </c>
      <c r="H299" s="339">
        <f t="shared" si="108"/>
        <v>0</v>
      </c>
      <c r="I299" s="93">
        <f>SUM('31:6'!I299)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SUM('31:6'!O299)</f>
        <v>0</v>
      </c>
      <c r="P299" s="93">
        <f>SUM('31:6'!P299)</f>
        <v>0</v>
      </c>
      <c r="Q299" s="93">
        <f>SUM('31:6'!Q299)</f>
        <v>0</v>
      </c>
      <c r="R299" s="93">
        <f>SUM('31:6'!R299)</f>
        <v>0</v>
      </c>
      <c r="S299" s="93">
        <f>SUM('31:6'!S299)</f>
        <v>0</v>
      </c>
      <c r="T299" s="93">
        <f>SUM('31:6'!T299)</f>
        <v>0</v>
      </c>
      <c r="U299" s="93">
        <f>SUM('31:6'!U299)</f>
        <v>0</v>
      </c>
      <c r="V299" s="206">
        <f t="shared" si="107"/>
        <v>0</v>
      </c>
      <c r="W299" s="33" t="str">
        <f t="shared" si="103"/>
        <v/>
      </c>
      <c r="X299" s="93">
        <f>SUM('31:6'!X299)</f>
        <v>0</v>
      </c>
      <c r="Y299" s="93">
        <f>SUM('31:6'!Y299)</f>
        <v>0</v>
      </c>
      <c r="Z299" s="93">
        <f>SUM('31:6'!Z299)</f>
        <v>0</v>
      </c>
      <c r="AA299" s="93">
        <f>SUM('31:6'!AA299)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40" t="s">
        <v>96</v>
      </c>
      <c r="D300" s="17">
        <v>5.03</v>
      </c>
      <c r="E300" s="17"/>
      <c r="F300" s="6"/>
      <c r="G300" s="93">
        <f>SUM('31:6'!G300)</f>
        <v>0</v>
      </c>
      <c r="H300" s="339">
        <f t="shared" si="108"/>
        <v>0</v>
      </c>
      <c r="I300" s="93">
        <f>SUM('31:6'!I300)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SUM('31:6'!O300)</f>
        <v>0</v>
      </c>
      <c r="P300" s="93">
        <f>SUM('31:6'!P300)</f>
        <v>0</v>
      </c>
      <c r="Q300" s="93">
        <f>SUM('31:6'!Q300)</f>
        <v>0</v>
      </c>
      <c r="R300" s="93">
        <f>SUM('31:6'!R300)</f>
        <v>0</v>
      </c>
      <c r="S300" s="93">
        <f>SUM('31:6'!S300)</f>
        <v>0</v>
      </c>
      <c r="T300" s="93">
        <f>SUM('31:6'!T300)</f>
        <v>0</v>
      </c>
      <c r="U300" s="93">
        <f>SUM('31:6'!U300)</f>
        <v>0</v>
      </c>
      <c r="V300" s="206">
        <f t="shared" si="107"/>
        <v>0</v>
      </c>
      <c r="W300" s="33" t="str">
        <f t="shared" si="103"/>
        <v/>
      </c>
      <c r="X300" s="93">
        <f>SUM('31:6'!X300)</f>
        <v>0</v>
      </c>
      <c r="Y300" s="93">
        <f>SUM('31:6'!Y300)</f>
        <v>0</v>
      </c>
      <c r="Z300" s="93">
        <f>SUM('31:6'!Z300)</f>
        <v>0</v>
      </c>
      <c r="AA300" s="93">
        <f>SUM('31:6'!AA300)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40" t="s">
        <v>82</v>
      </c>
      <c r="D301" s="17">
        <v>5.03</v>
      </c>
      <c r="E301" s="17"/>
      <c r="F301" s="6"/>
      <c r="G301" s="93">
        <f>SUM('31:6'!G301)</f>
        <v>0</v>
      </c>
      <c r="H301" s="339">
        <f t="shared" si="108"/>
        <v>0</v>
      </c>
      <c r="I301" s="93">
        <f>SUM('31:6'!I301)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SUM('31:6'!O301)</f>
        <v>0</v>
      </c>
      <c r="P301" s="93">
        <f>SUM('31:6'!P301)</f>
        <v>0</v>
      </c>
      <c r="Q301" s="93">
        <f>SUM('31:6'!Q301)</f>
        <v>0</v>
      </c>
      <c r="R301" s="93">
        <f>SUM('31:6'!R301)</f>
        <v>0</v>
      </c>
      <c r="S301" s="93">
        <f>SUM('31:6'!S301)</f>
        <v>0</v>
      </c>
      <c r="T301" s="93">
        <f>SUM('31:6'!T301)</f>
        <v>0</v>
      </c>
      <c r="U301" s="93">
        <f>SUM('31:6'!U301)</f>
        <v>0</v>
      </c>
      <c r="V301" s="206">
        <f t="shared" si="107"/>
        <v>0</v>
      </c>
      <c r="W301" s="33" t="str">
        <f t="shared" si="103"/>
        <v/>
      </c>
      <c r="X301" s="93">
        <f>SUM('31:6'!X301)</f>
        <v>0</v>
      </c>
      <c r="Y301" s="93">
        <f>SUM('31:6'!Y301)</f>
        <v>0</v>
      </c>
      <c r="Z301" s="93">
        <f>SUM('31:6'!Z301)</f>
        <v>0</v>
      </c>
      <c r="AA301" s="93">
        <f>SUM('31:6'!AA301)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40" t="s">
        <v>72</v>
      </c>
      <c r="D302" s="17">
        <v>5.03</v>
      </c>
      <c r="E302" s="17"/>
      <c r="F302" s="6"/>
      <c r="G302" s="93">
        <f>SUM('31:6'!G302)</f>
        <v>0</v>
      </c>
      <c r="H302" s="339">
        <f t="shared" si="108"/>
        <v>0</v>
      </c>
      <c r="I302" s="93">
        <f>SUM('31:6'!I302)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SUM('31:6'!O302)</f>
        <v>0</v>
      </c>
      <c r="P302" s="93">
        <f>SUM('31:6'!P302)</f>
        <v>0</v>
      </c>
      <c r="Q302" s="93">
        <f>SUM('31:6'!Q302)</f>
        <v>0</v>
      </c>
      <c r="R302" s="93">
        <f>SUM('31:6'!R302)</f>
        <v>0</v>
      </c>
      <c r="S302" s="93">
        <f>SUM('31:6'!S302)</f>
        <v>0</v>
      </c>
      <c r="T302" s="93">
        <f>SUM('31:6'!T302)</f>
        <v>0</v>
      </c>
      <c r="U302" s="93">
        <f>SUM('31:6'!U302)</f>
        <v>0</v>
      </c>
      <c r="V302" s="206">
        <f t="shared" si="107"/>
        <v>0</v>
      </c>
      <c r="W302" s="33" t="str">
        <f t="shared" si="103"/>
        <v/>
      </c>
      <c r="X302" s="93">
        <f>SUM('31:6'!X302)</f>
        <v>0</v>
      </c>
      <c r="Y302" s="93">
        <f>SUM('31:6'!Y302)</f>
        <v>0</v>
      </c>
      <c r="Z302" s="93">
        <f>SUM('31:6'!Z302)</f>
        <v>0</v>
      </c>
      <c r="AA302" s="93">
        <f>SUM('31:6'!AA302)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40" t="s">
        <v>60</v>
      </c>
      <c r="D303" s="17">
        <v>5.03</v>
      </c>
      <c r="E303" s="17"/>
      <c r="F303" s="6"/>
      <c r="G303" s="93">
        <f>SUM('31:6'!G303)</f>
        <v>0</v>
      </c>
      <c r="H303" s="339">
        <f t="shared" si="108"/>
        <v>0</v>
      </c>
      <c r="I303" s="93">
        <f>SUM('31:6'!I303)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SUM('31:6'!O303)</f>
        <v>0</v>
      </c>
      <c r="P303" s="93">
        <f>SUM('31:6'!P303)</f>
        <v>0</v>
      </c>
      <c r="Q303" s="93">
        <f>SUM('31:6'!Q303)</f>
        <v>0</v>
      </c>
      <c r="R303" s="93">
        <f>SUM('31:6'!R303)</f>
        <v>0</v>
      </c>
      <c r="S303" s="93">
        <f>SUM('31:6'!S303)</f>
        <v>0</v>
      </c>
      <c r="T303" s="93">
        <f>SUM('31:6'!T303)</f>
        <v>0</v>
      </c>
      <c r="U303" s="93">
        <f>SUM('31:6'!U303)</f>
        <v>0</v>
      </c>
      <c r="V303" s="206">
        <f t="shared" si="107"/>
        <v>0</v>
      </c>
      <c r="W303" s="33" t="str">
        <f t="shared" si="103"/>
        <v/>
      </c>
      <c r="X303" s="93">
        <f>SUM('31:6'!X303)</f>
        <v>0</v>
      </c>
      <c r="Y303" s="93">
        <f>SUM('31:6'!Y303)</f>
        <v>0</v>
      </c>
      <c r="Z303" s="93">
        <f>SUM('31:6'!Z303)</f>
        <v>0</v>
      </c>
      <c r="AA303" s="93">
        <f>SUM('31:6'!AA303)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40" t="s">
        <v>96</v>
      </c>
      <c r="D304" s="17">
        <v>5.03</v>
      </c>
      <c r="E304" s="17"/>
      <c r="F304" s="6"/>
      <c r="G304" s="93">
        <f>SUM('31:6'!G304)</f>
        <v>0</v>
      </c>
      <c r="H304" s="339">
        <f t="shared" si="108"/>
        <v>0</v>
      </c>
      <c r="I304" s="93">
        <f>SUM('31:6'!I304)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SUM('31:6'!O304)</f>
        <v>0</v>
      </c>
      <c r="P304" s="93">
        <f>SUM('31:6'!P304)</f>
        <v>0</v>
      </c>
      <c r="Q304" s="93">
        <f>SUM('31:6'!Q304)</f>
        <v>0</v>
      </c>
      <c r="R304" s="93">
        <f>SUM('31:6'!R304)</f>
        <v>0</v>
      </c>
      <c r="S304" s="93">
        <f>SUM('31:6'!S304)</f>
        <v>0</v>
      </c>
      <c r="T304" s="93">
        <f>SUM('31:6'!T304)</f>
        <v>0</v>
      </c>
      <c r="U304" s="93">
        <f>SUM('31:6'!U304)</f>
        <v>0</v>
      </c>
      <c r="V304" s="206">
        <f t="shared" si="107"/>
        <v>0</v>
      </c>
      <c r="W304" s="33" t="str">
        <f t="shared" si="103"/>
        <v/>
      </c>
      <c r="X304" s="93">
        <f>SUM('31:6'!X304)</f>
        <v>0</v>
      </c>
      <c r="Y304" s="93">
        <f>SUM('31:6'!Y304)</f>
        <v>0</v>
      </c>
      <c r="Z304" s="93">
        <f>SUM('31:6'!Z304)</f>
        <v>0</v>
      </c>
      <c r="AA304" s="93">
        <f>SUM('31:6'!AA304)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40" t="s">
        <v>73</v>
      </c>
      <c r="D305" s="17">
        <v>5.03</v>
      </c>
      <c r="E305" s="17"/>
      <c r="F305" s="6"/>
      <c r="G305" s="93">
        <f>SUM('31:6'!G305)</f>
        <v>0</v>
      </c>
      <c r="H305" s="339">
        <f t="shared" si="108"/>
        <v>0</v>
      </c>
      <c r="I305" s="93">
        <f>SUM('31:6'!I305)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SUM('31:6'!O305)</f>
        <v>0</v>
      </c>
      <c r="P305" s="93">
        <f>SUM('31:6'!P305)</f>
        <v>0</v>
      </c>
      <c r="Q305" s="93">
        <f>SUM('31:6'!Q305)</f>
        <v>0</v>
      </c>
      <c r="R305" s="93">
        <f>SUM('31:6'!R305)</f>
        <v>0</v>
      </c>
      <c r="S305" s="93">
        <f>SUM('31:6'!S305)</f>
        <v>0</v>
      </c>
      <c r="T305" s="93">
        <f>SUM('31:6'!T305)</f>
        <v>0</v>
      </c>
      <c r="U305" s="93">
        <f>SUM('31:6'!U305)</f>
        <v>0</v>
      </c>
      <c r="V305" s="206">
        <f t="shared" si="107"/>
        <v>0</v>
      </c>
      <c r="W305" s="33" t="str">
        <f t="shared" si="103"/>
        <v/>
      </c>
      <c r="X305" s="93">
        <f>SUM('31:6'!X305)</f>
        <v>0</v>
      </c>
      <c r="Y305" s="93">
        <f>SUM('31:6'!Y305)</f>
        <v>0</v>
      </c>
      <c r="Z305" s="93">
        <f>SUM('31:6'!Z305)</f>
        <v>0</v>
      </c>
      <c r="AA305" s="93">
        <f>SUM('31:6'!AA305)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SUM('31:6'!G306)</f>
        <v>2286</v>
      </c>
      <c r="H306" s="339">
        <f t="shared" si="108"/>
        <v>11567.16</v>
      </c>
      <c r="I306" s="93">
        <f>SUM('31:6'!I306)</f>
        <v>115.5</v>
      </c>
      <c r="J306" s="31">
        <f t="array" ref="J306">IF(ISERROR(G306/I306),"",G306/I306)</f>
        <v>19.792207792207794</v>
      </c>
      <c r="K306" s="35">
        <f t="array" ref="K306">IF(ISERROR(G306/L306),"",G306/L306)</f>
        <v>91.44</v>
      </c>
      <c r="L306" s="87">
        <v>25</v>
      </c>
      <c r="M306" s="36">
        <f t="shared" si="105"/>
        <v>24.060000000000002</v>
      </c>
      <c r="N306" s="31">
        <f t="shared" si="106"/>
        <v>0</v>
      </c>
      <c r="O306" s="93">
        <f>SUM('31:6'!O306)</f>
        <v>0</v>
      </c>
      <c r="P306" s="93">
        <f>SUM('31:6'!P306)</f>
        <v>0</v>
      </c>
      <c r="Q306" s="93">
        <f>SUM('31:6'!Q306)</f>
        <v>0</v>
      </c>
      <c r="R306" s="93">
        <f>SUM('31:6'!R306)</f>
        <v>0</v>
      </c>
      <c r="S306" s="93">
        <f>SUM('31:6'!S306)</f>
        <v>0</v>
      </c>
      <c r="T306" s="93">
        <f>SUM('31:6'!T306)</f>
        <v>0</v>
      </c>
      <c r="U306" s="93">
        <f>SUM('31:6'!U306)</f>
        <v>0</v>
      </c>
      <c r="V306" s="206">
        <f t="shared" si="107"/>
        <v>0</v>
      </c>
      <c r="W306" s="33">
        <f t="shared" si="103"/>
        <v>0</v>
      </c>
      <c r="X306" s="93">
        <f>SUM('31:6'!X306)</f>
        <v>0</v>
      </c>
      <c r="Y306" s="93">
        <f>SUM('31:6'!Y306)</f>
        <v>0</v>
      </c>
      <c r="Z306" s="93">
        <f>SUM('31:6'!Z306)</f>
        <v>0</v>
      </c>
      <c r="AA306" s="93">
        <f>SUM('31:6'!AA306)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SUM('31:6'!G307)</f>
        <v>1966</v>
      </c>
      <c r="H307" s="339">
        <f t="shared" si="108"/>
        <v>9947.9599999999991</v>
      </c>
      <c r="I307" s="93">
        <f>SUM('31:6'!I307)</f>
        <v>91.5</v>
      </c>
      <c r="J307" s="31">
        <f t="array" ref="J307">IF(ISERROR(G307/I307),"",G307/I307)</f>
        <v>21.486338797814209</v>
      </c>
      <c r="K307" s="35">
        <f t="array" ref="K307">IF(ISERROR(G307/L307),"",G307/L307)</f>
        <v>78.64</v>
      </c>
      <c r="L307" s="87">
        <v>25</v>
      </c>
      <c r="M307" s="36">
        <f t="shared" si="105"/>
        <v>12.86</v>
      </c>
      <c r="N307" s="31">
        <f t="shared" si="106"/>
        <v>0</v>
      </c>
      <c r="O307" s="93">
        <f>SUM('31:6'!O307)</f>
        <v>0</v>
      </c>
      <c r="P307" s="93">
        <f>SUM('31:6'!P307)</f>
        <v>0</v>
      </c>
      <c r="Q307" s="93">
        <f>SUM('31:6'!Q307)</f>
        <v>0</v>
      </c>
      <c r="R307" s="93">
        <f>SUM('31:6'!R307)</f>
        <v>0</v>
      </c>
      <c r="S307" s="93">
        <f>SUM('31:6'!S307)</f>
        <v>0</v>
      </c>
      <c r="T307" s="93">
        <f>SUM('31:6'!T307)</f>
        <v>0</v>
      </c>
      <c r="U307" s="93">
        <f>SUM('31:6'!U307)</f>
        <v>0</v>
      </c>
      <c r="V307" s="206">
        <f t="shared" si="107"/>
        <v>0</v>
      </c>
      <c r="W307" s="33">
        <f t="shared" si="103"/>
        <v>0</v>
      </c>
      <c r="X307" s="93">
        <f>SUM('31:6'!X307)</f>
        <v>0</v>
      </c>
      <c r="Y307" s="93">
        <f>SUM('31:6'!Y307)</f>
        <v>0</v>
      </c>
      <c r="Z307" s="93">
        <f>SUM('31:6'!Z307)</f>
        <v>0</v>
      </c>
      <c r="AA307" s="93">
        <f>SUM('31:6'!AA307)</f>
        <v>0</v>
      </c>
      <c r="AB307" s="73"/>
      <c r="AC307" s="54"/>
      <c r="AD307" s="34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76" t="s">
        <v>99</v>
      </c>
      <c r="B308" s="577"/>
      <c r="C308" s="342" t="s">
        <v>71</v>
      </c>
      <c r="D308" s="20"/>
      <c r="E308" s="20"/>
      <c r="F308" s="32"/>
      <c r="G308" s="99">
        <f>SUM(G293:G307)</f>
        <v>4715</v>
      </c>
      <c r="H308" s="30">
        <f>SUM(H293:H307)</f>
        <v>23848.639999999999</v>
      </c>
      <c r="I308" s="30">
        <f>SUM(I293:I307)</f>
        <v>245</v>
      </c>
      <c r="J308" s="31">
        <f t="array" ref="J308">IF(ISERROR(G308/I308),"",G308/I308)</f>
        <v>19.244897959183675</v>
      </c>
      <c r="K308" s="30">
        <f>SUM(K293:K307)</f>
        <v>193.23000000000002</v>
      </c>
      <c r="L308" s="30"/>
      <c r="M308" s="89">
        <f t="shared" ref="M308:V308" si="109">SUM(M293:M307)</f>
        <v>51.77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4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SUM('31:6'!G309)</f>
        <v>0</v>
      </c>
      <c r="H309" s="339">
        <f t="shared" ref="H309:H318" si="110">D309*G309</f>
        <v>0</v>
      </c>
      <c r="I309" s="93">
        <f>SUM('31:6'!I309)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SUM('31:6'!O309)</f>
        <v>0</v>
      </c>
      <c r="P309" s="93">
        <f>SUM('31:6'!P309)</f>
        <v>0</v>
      </c>
      <c r="Q309" s="93">
        <f>SUM('31:6'!Q309)</f>
        <v>0</v>
      </c>
      <c r="R309" s="93">
        <f>SUM('31:6'!R309)</f>
        <v>0</v>
      </c>
      <c r="S309" s="93">
        <f>SUM('31:6'!S309)</f>
        <v>0</v>
      </c>
      <c r="T309" s="93">
        <f>SUM('31:6'!T309)</f>
        <v>0</v>
      </c>
      <c r="U309" s="93">
        <f>SUM('31:6'!U309)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SUM('31:6'!X309)</f>
        <v>0</v>
      </c>
      <c r="Y309" s="93">
        <f>SUM('31:6'!Y309)</f>
        <v>0</v>
      </c>
      <c r="Z309" s="93">
        <f>SUM('31:6'!Z309)</f>
        <v>0</v>
      </c>
      <c r="AA309" s="93">
        <f>SUM('31:6'!AA309)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SUM('31:6'!G310)</f>
        <v>0</v>
      </c>
      <c r="H310" s="339">
        <f t="shared" si="110"/>
        <v>0</v>
      </c>
      <c r="I310" s="93">
        <f>SUM('31:6'!I310)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SUM('31:6'!O310)</f>
        <v>0</v>
      </c>
      <c r="P310" s="93">
        <f>SUM('31:6'!P310)</f>
        <v>0</v>
      </c>
      <c r="Q310" s="93">
        <f>SUM('31:6'!Q310)</f>
        <v>0</v>
      </c>
      <c r="R310" s="93">
        <f>SUM('31:6'!R310)</f>
        <v>0</v>
      </c>
      <c r="S310" s="93">
        <f>SUM('31:6'!S310)</f>
        <v>0</v>
      </c>
      <c r="T310" s="93">
        <f>SUM('31:6'!T310)</f>
        <v>0</v>
      </c>
      <c r="U310" s="93">
        <f>SUM('31:6'!U310)</f>
        <v>0</v>
      </c>
      <c r="V310" s="206">
        <f t="shared" si="113"/>
        <v>0</v>
      </c>
      <c r="W310" s="33" t="str">
        <f t="shared" si="103"/>
        <v/>
      </c>
      <c r="X310" s="93">
        <f>SUM('31:6'!X310)</f>
        <v>0</v>
      </c>
      <c r="Y310" s="93">
        <f>SUM('31:6'!Y310)</f>
        <v>0</v>
      </c>
      <c r="Z310" s="93">
        <f>SUM('31:6'!Z310)</f>
        <v>0</v>
      </c>
      <c r="AA310" s="93">
        <f>SUM('31:6'!AA310)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SUM('31:6'!G311)</f>
        <v>0</v>
      </c>
      <c r="H311" s="339">
        <f t="shared" si="110"/>
        <v>0</v>
      </c>
      <c r="I311" s="93">
        <f>SUM('31:6'!I311)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SUM('31:6'!O311)</f>
        <v>0</v>
      </c>
      <c r="P311" s="93">
        <f>SUM('31:6'!P311)</f>
        <v>0</v>
      </c>
      <c r="Q311" s="93">
        <f>SUM('31:6'!Q311)</f>
        <v>0</v>
      </c>
      <c r="R311" s="93">
        <f>SUM('31:6'!R311)</f>
        <v>0</v>
      </c>
      <c r="S311" s="93">
        <f>SUM('31:6'!S311)</f>
        <v>0</v>
      </c>
      <c r="T311" s="93">
        <f>SUM('31:6'!T311)</f>
        <v>0</v>
      </c>
      <c r="U311" s="93">
        <f>SUM('31:6'!U311)</f>
        <v>0</v>
      </c>
      <c r="V311" s="206">
        <f t="shared" si="113"/>
        <v>0</v>
      </c>
      <c r="W311" s="33" t="str">
        <f t="shared" si="103"/>
        <v/>
      </c>
      <c r="X311" s="93">
        <f>SUM('31:6'!X311)</f>
        <v>0</v>
      </c>
      <c r="Y311" s="93">
        <f>SUM('31:6'!Y311)</f>
        <v>0</v>
      </c>
      <c r="Z311" s="93">
        <f>SUM('31:6'!Z311)</f>
        <v>0</v>
      </c>
      <c r="AA311" s="93">
        <f>SUM('31:6'!AA311)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SUM('31:6'!G312)</f>
        <v>0</v>
      </c>
      <c r="H312" s="339">
        <f t="shared" si="110"/>
        <v>0</v>
      </c>
      <c r="I312" s="93">
        <f>SUM('31:6'!I312)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SUM('31:6'!O312)</f>
        <v>0</v>
      </c>
      <c r="P312" s="93">
        <f>SUM('31:6'!P312)</f>
        <v>0</v>
      </c>
      <c r="Q312" s="93">
        <f>SUM('31:6'!Q312)</f>
        <v>0</v>
      </c>
      <c r="R312" s="93">
        <f>SUM('31:6'!R312)</f>
        <v>0</v>
      </c>
      <c r="S312" s="93">
        <f>SUM('31:6'!S312)</f>
        <v>0</v>
      </c>
      <c r="T312" s="93">
        <f>SUM('31:6'!T312)</f>
        <v>0</v>
      </c>
      <c r="U312" s="93">
        <f>SUM('31:6'!U312)</f>
        <v>0</v>
      </c>
      <c r="V312" s="206">
        <f t="shared" si="113"/>
        <v>0</v>
      </c>
      <c r="W312" s="33" t="str">
        <f t="shared" si="103"/>
        <v/>
      </c>
      <c r="X312" s="93">
        <f>SUM('31:6'!X312)</f>
        <v>0</v>
      </c>
      <c r="Y312" s="93">
        <f>SUM('31:6'!Y312)</f>
        <v>0</v>
      </c>
      <c r="Z312" s="93">
        <f>SUM('31:6'!Z312)</f>
        <v>0</v>
      </c>
      <c r="AA312" s="93">
        <f>SUM('31:6'!AA312)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SUM('31:6'!G313)</f>
        <v>0</v>
      </c>
      <c r="H313" s="339">
        <f t="shared" si="110"/>
        <v>0</v>
      </c>
      <c r="I313" s="93">
        <f>SUM('31:6'!I313)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SUM('31:6'!O313)</f>
        <v>0</v>
      </c>
      <c r="P313" s="93">
        <f>SUM('31:6'!P313)</f>
        <v>0</v>
      </c>
      <c r="Q313" s="93">
        <f>SUM('31:6'!Q313)</f>
        <v>0</v>
      </c>
      <c r="R313" s="93">
        <f>SUM('31:6'!R313)</f>
        <v>0</v>
      </c>
      <c r="S313" s="93">
        <f>SUM('31:6'!S313)</f>
        <v>0</v>
      </c>
      <c r="T313" s="93">
        <f>SUM('31:6'!T313)</f>
        <v>0</v>
      </c>
      <c r="U313" s="93">
        <f>SUM('31:6'!U313)</f>
        <v>0</v>
      </c>
      <c r="V313" s="206">
        <f t="shared" si="113"/>
        <v>0</v>
      </c>
      <c r="W313" s="33" t="str">
        <f t="shared" si="103"/>
        <v/>
      </c>
      <c r="X313" s="93">
        <f>SUM('31:6'!X313)</f>
        <v>0</v>
      </c>
      <c r="Y313" s="93">
        <f>SUM('31:6'!Y313)</f>
        <v>0</v>
      </c>
      <c r="Z313" s="93">
        <f>SUM('31:6'!Z313)</f>
        <v>0</v>
      </c>
      <c r="AA313" s="93">
        <f>SUM('31:6'!AA313)</f>
        <v>0</v>
      </c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SUM('31:6'!G314)</f>
        <v>628</v>
      </c>
      <c r="H314" s="374">
        <f t="shared" si="110"/>
        <v>3158.84</v>
      </c>
      <c r="I314" s="93">
        <f>SUM('31:6'!I314)</f>
        <v>48</v>
      </c>
      <c r="J314" s="31">
        <f t="array" ref="J314">IF(ISERROR(G314/I314),"",G314/I314)</f>
        <v>13.083333333333334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4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SUM('31:6'!G315)</f>
        <v>622</v>
      </c>
      <c r="H315" s="374">
        <f t="shared" si="110"/>
        <v>3128.6600000000003</v>
      </c>
      <c r="I315" s="93">
        <f>SUM('31:6'!I315)</f>
        <v>51</v>
      </c>
      <c r="J315" s="31">
        <f t="array" ref="J315">IF(ISERROR(G315/I315),"",G315/I315)</f>
        <v>12.196078431372548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SUM('31:6'!G316)</f>
        <v>595</v>
      </c>
      <c r="H316" s="378">
        <f t="shared" si="110"/>
        <v>2992.8500000000004</v>
      </c>
      <c r="I316" s="93">
        <f>SUM('31:6'!I316)</f>
        <v>57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SUM('31:6'!G317)</f>
        <v>1251</v>
      </c>
      <c r="H317" s="450">
        <f t="shared" si="110"/>
        <v>6292.5300000000007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SUM('31:6'!G318)</f>
        <v>0</v>
      </c>
      <c r="H318" s="339">
        <f t="shared" si="110"/>
        <v>0</v>
      </c>
      <c r="I318" s="93">
        <f>SUM('31:6'!I318)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SUM('31:6'!O318)</f>
        <v>0</v>
      </c>
      <c r="P318" s="93">
        <f>SUM('31:6'!P318)</f>
        <v>0</v>
      </c>
      <c r="Q318" s="93">
        <f>SUM('31:6'!Q318)</f>
        <v>0</v>
      </c>
      <c r="R318" s="93">
        <f>SUM('31:6'!R318)</f>
        <v>0</v>
      </c>
      <c r="S318" s="93">
        <f>SUM('31:6'!S318)</f>
        <v>0</v>
      </c>
      <c r="T318" s="93">
        <f>SUM('31:6'!T318)</f>
        <v>0</v>
      </c>
      <c r="U318" s="93">
        <f>SUM('31:6'!U318)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SUM('31:6'!X318)</f>
        <v>0</v>
      </c>
      <c r="Y318" s="93">
        <f>SUM('31:6'!Y318)</f>
        <v>0</v>
      </c>
      <c r="Z318" s="93">
        <f>SUM('31:6'!Z318)</f>
        <v>0</v>
      </c>
      <c r="AA318" s="93">
        <f>SUM('31:6'!AA318)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76" t="s">
        <v>102</v>
      </c>
      <c r="B319" s="577"/>
      <c r="C319" s="342" t="s">
        <v>71</v>
      </c>
      <c r="D319" s="20"/>
      <c r="E319" s="20"/>
      <c r="F319" s="32"/>
      <c r="G319" s="103">
        <f>SUM(G309:G318)</f>
        <v>3096</v>
      </c>
      <c r="H319" s="30">
        <f>SUM(H309:H318)</f>
        <v>15572.880000000001</v>
      </c>
      <c r="I319" s="30">
        <f>SUM(I309:I318)</f>
        <v>156</v>
      </c>
      <c r="J319" s="31">
        <f t="array" ref="J319">IF(ISERROR(G319/I319),"",G319/I319)</f>
        <v>19.846153846153847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4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35"/>
      <c r="D320" s="17">
        <v>3.65</v>
      </c>
      <c r="E320" s="17"/>
      <c r="F320" s="53"/>
      <c r="G320" s="93">
        <f>SUM('31:6'!G320)</f>
        <v>0</v>
      </c>
      <c r="H320" s="339">
        <f>D320*G320</f>
        <v>0</v>
      </c>
      <c r="I320" s="93">
        <f>SUM('31:6'!I320)</f>
        <v>0</v>
      </c>
      <c r="J320" s="31" t="str">
        <f t="array" ref="J320">IF(ISERROR(G320/I320),"",G320/I320)</f>
        <v/>
      </c>
      <c r="K320" s="339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SUM('31:6'!O320)</f>
        <v>0</v>
      </c>
      <c r="P320" s="93">
        <f>SUM('31:6'!P320)</f>
        <v>0</v>
      </c>
      <c r="Q320" s="93">
        <f>SUM('31:6'!Q320)</f>
        <v>0</v>
      </c>
      <c r="R320" s="93">
        <f>SUM('31:6'!R320)</f>
        <v>0</v>
      </c>
      <c r="S320" s="93">
        <f>SUM('31:6'!S320)</f>
        <v>0</v>
      </c>
      <c r="T320" s="93">
        <f>SUM('31:6'!T320)</f>
        <v>0</v>
      </c>
      <c r="U320" s="93">
        <f>SUM('31:6'!U320)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SUM('31:6'!X320)</f>
        <v>0</v>
      </c>
      <c r="Y320" s="93">
        <f>SUM('31:6'!Y320)</f>
        <v>0</v>
      </c>
      <c r="Z320" s="93">
        <f>SUM('31:6'!Z320)</f>
        <v>0</v>
      </c>
      <c r="AA320" s="93">
        <f>SUM('31:6'!AA320)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35"/>
      <c r="D321" s="17">
        <v>6.58</v>
      </c>
      <c r="E321" s="17"/>
      <c r="F321" s="6"/>
      <c r="G321" s="93">
        <f>SUM('31:6'!G321)</f>
        <v>103</v>
      </c>
      <c r="H321" s="339">
        <f t="shared" ref="H321:H333" si="121">D321*G321</f>
        <v>677.74</v>
      </c>
      <c r="I321" s="93">
        <f>SUM('31:6'!I321)</f>
        <v>21</v>
      </c>
      <c r="J321" s="31">
        <f t="array" ref="J321">IF(ISERROR(G321/I321),"",G321/I321)</f>
        <v>4.9047619047619051</v>
      </c>
      <c r="K321" s="35">
        <f t="array" ref="K321">IF(ISERROR(G321/L321),"",G321/L321)</f>
        <v>20.6</v>
      </c>
      <c r="L321" s="87">
        <v>5</v>
      </c>
      <c r="M321" s="36">
        <f t="shared" si="118"/>
        <v>0.39999999999999858</v>
      </c>
      <c r="N321" s="31">
        <f t="shared" si="119"/>
        <v>0</v>
      </c>
      <c r="O321" s="93">
        <f>SUM('31:6'!O321)</f>
        <v>0</v>
      </c>
      <c r="P321" s="93">
        <f>SUM('31:6'!P321)</f>
        <v>0</v>
      </c>
      <c r="Q321" s="93">
        <f>SUM('31:6'!Q321)</f>
        <v>0</v>
      </c>
      <c r="R321" s="93">
        <f>SUM('31:6'!R321)</f>
        <v>0</v>
      </c>
      <c r="S321" s="93">
        <f>SUM('31:6'!S321)</f>
        <v>0</v>
      </c>
      <c r="T321" s="93">
        <f>SUM('31:6'!T321)</f>
        <v>0</v>
      </c>
      <c r="U321" s="93">
        <f>SUM('31:6'!U321)</f>
        <v>0</v>
      </c>
      <c r="V321" s="206">
        <f t="shared" si="120"/>
        <v>0</v>
      </c>
      <c r="W321" s="33">
        <f t="shared" si="117"/>
        <v>0</v>
      </c>
      <c r="X321" s="93">
        <f>SUM('31:6'!X321)</f>
        <v>0</v>
      </c>
      <c r="Y321" s="93">
        <f>SUM('31:6'!Y321)</f>
        <v>0</v>
      </c>
      <c r="Z321" s="93">
        <f>SUM('31:6'!Z321)</f>
        <v>0</v>
      </c>
      <c r="AA321" s="93">
        <f>SUM('31:6'!AA321)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35"/>
      <c r="D322" s="17">
        <v>7.8</v>
      </c>
      <c r="E322" s="17"/>
      <c r="F322" s="6"/>
      <c r="G322" s="93">
        <f>SUM('31:6'!G322)</f>
        <v>196</v>
      </c>
      <c r="H322" s="339">
        <f t="shared" si="121"/>
        <v>1528.8</v>
      </c>
      <c r="I322" s="93">
        <f>SUM('31:6'!I322)</f>
        <v>42</v>
      </c>
      <c r="J322" s="31">
        <f t="array" ref="J322">IF(ISERROR(G322/I322),"",G322/I322)</f>
        <v>4.666666666666667</v>
      </c>
      <c r="K322" s="35">
        <f t="array" ref="K322">IF(ISERROR(G322/L322),"",G322/L322)</f>
        <v>42.608695652173914</v>
      </c>
      <c r="L322" s="87">
        <v>4.5999999999999996</v>
      </c>
      <c r="M322" s="36">
        <f t="shared" si="118"/>
        <v>-0.60869565217391397</v>
      </c>
      <c r="N322" s="31">
        <f t="shared" si="119"/>
        <v>0</v>
      </c>
      <c r="O322" s="93">
        <f>SUM('31:6'!O322)</f>
        <v>0</v>
      </c>
      <c r="P322" s="93">
        <f>SUM('31:6'!P322)</f>
        <v>0</v>
      </c>
      <c r="Q322" s="93">
        <f>SUM('31:6'!Q322)</f>
        <v>0</v>
      </c>
      <c r="R322" s="93">
        <f>SUM('31:6'!R322)</f>
        <v>0</v>
      </c>
      <c r="S322" s="93">
        <f>SUM('31:6'!S322)</f>
        <v>0</v>
      </c>
      <c r="T322" s="93">
        <f>SUM('31:6'!T322)</f>
        <v>0</v>
      </c>
      <c r="U322" s="93">
        <f>SUM('31:6'!U322)</f>
        <v>0</v>
      </c>
      <c r="V322" s="206">
        <f t="shared" si="120"/>
        <v>0</v>
      </c>
      <c r="W322" s="33">
        <f t="shared" si="117"/>
        <v>0</v>
      </c>
      <c r="X322" s="93">
        <f>SUM('31:6'!X322)</f>
        <v>0</v>
      </c>
      <c r="Y322" s="93">
        <f>SUM('31:6'!Y322)</f>
        <v>0</v>
      </c>
      <c r="Z322" s="93">
        <f>SUM('31:6'!Z322)</f>
        <v>0</v>
      </c>
      <c r="AA322" s="93">
        <f>SUM('31:6'!AA322)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35"/>
      <c r="D323" s="17">
        <v>4.4000000000000004</v>
      </c>
      <c r="E323" s="17"/>
      <c r="F323" s="6"/>
      <c r="G323" s="93">
        <f>SUM('31:6'!G323)</f>
        <v>152</v>
      </c>
      <c r="H323" s="339">
        <f t="shared" si="121"/>
        <v>668.80000000000007</v>
      </c>
      <c r="I323" s="93">
        <f>SUM('31:6'!I323)</f>
        <v>26</v>
      </c>
      <c r="J323" s="31">
        <f t="array" ref="J323">IF(ISERROR(G323/I323),"",G323/I323)</f>
        <v>5.8461538461538458</v>
      </c>
      <c r="K323" s="35">
        <f t="array" ref="K323">IF(ISERROR(G323/L323),"",G323/L323)</f>
        <v>26.206896551724139</v>
      </c>
      <c r="L323" s="87">
        <v>5.8</v>
      </c>
      <c r="M323" s="36">
        <f t="shared" si="118"/>
        <v>-0.20689655172413879</v>
      </c>
      <c r="N323" s="31">
        <f t="shared" si="119"/>
        <v>0</v>
      </c>
      <c r="O323" s="93">
        <f>SUM('31:6'!O323)</f>
        <v>0</v>
      </c>
      <c r="P323" s="93">
        <f>SUM('31:6'!P323)</f>
        <v>0</v>
      </c>
      <c r="Q323" s="93">
        <f>SUM('31:6'!Q323)</f>
        <v>0</v>
      </c>
      <c r="R323" s="93">
        <f>SUM('31:6'!R323)</f>
        <v>0</v>
      </c>
      <c r="S323" s="93">
        <f>SUM('31:6'!S323)</f>
        <v>0</v>
      </c>
      <c r="T323" s="93">
        <f>SUM('31:6'!T323)</f>
        <v>0</v>
      </c>
      <c r="U323" s="93">
        <f>SUM('31:6'!U323)</f>
        <v>0</v>
      </c>
      <c r="V323" s="206">
        <f t="shared" si="120"/>
        <v>0</v>
      </c>
      <c r="W323" s="33">
        <f t="shared" si="117"/>
        <v>0</v>
      </c>
      <c r="X323" s="93">
        <f>SUM('31:6'!X323)</f>
        <v>0</v>
      </c>
      <c r="Y323" s="93">
        <f>SUM('31:6'!Y323)</f>
        <v>0</v>
      </c>
      <c r="Z323" s="93">
        <f>SUM('31:6'!Z323)</f>
        <v>0</v>
      </c>
      <c r="AA323" s="93">
        <f>SUM('31:6'!AA323)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35"/>
      <c r="D324" s="17"/>
      <c r="E324" s="17"/>
      <c r="F324" s="6"/>
      <c r="G324" s="93">
        <f>SUM('31:6'!G324)</f>
        <v>0</v>
      </c>
      <c r="H324" s="339">
        <f t="shared" si="121"/>
        <v>0</v>
      </c>
      <c r="I324" s="93">
        <f>SUM('31:6'!I324)</f>
        <v>0</v>
      </c>
      <c r="J324" s="31"/>
      <c r="K324" s="35"/>
      <c r="L324" s="87">
        <v>6</v>
      </c>
      <c r="M324" s="36"/>
      <c r="N324" s="31"/>
      <c r="O324" s="93">
        <f>SUM('31:6'!O324)</f>
        <v>0</v>
      </c>
      <c r="P324" s="93">
        <f>SUM('31:6'!P324)</f>
        <v>0</v>
      </c>
      <c r="Q324" s="93">
        <f>SUM('31:6'!Q324)</f>
        <v>0</v>
      </c>
      <c r="R324" s="93">
        <f>SUM('31:6'!R324)</f>
        <v>0</v>
      </c>
      <c r="S324" s="93">
        <f>SUM('31:6'!S324)</f>
        <v>0</v>
      </c>
      <c r="T324" s="93">
        <f>SUM('31:6'!T324)</f>
        <v>0</v>
      </c>
      <c r="U324" s="93">
        <f>SUM('31:6'!U324)</f>
        <v>0</v>
      </c>
      <c r="V324" s="206"/>
      <c r="W324" s="33"/>
      <c r="X324" s="93">
        <f>SUM('31:6'!X324)</f>
        <v>0</v>
      </c>
      <c r="Y324" s="93">
        <f>SUM('31:6'!Y324)</f>
        <v>0</v>
      </c>
      <c r="Z324" s="93">
        <f>SUM('31:6'!Z324)</f>
        <v>0</v>
      </c>
      <c r="AA324" s="93">
        <f>SUM('31:6'!AA324)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35" t="s">
        <v>53</v>
      </c>
      <c r="D325" s="17">
        <v>6.04</v>
      </c>
      <c r="E325" s="17"/>
      <c r="F325" s="6"/>
      <c r="G325" s="93">
        <f>SUM('31:6'!G325)</f>
        <v>0</v>
      </c>
      <c r="H325" s="339">
        <f t="shared" si="121"/>
        <v>0</v>
      </c>
      <c r="I325" s="93">
        <f>SUM('31:6'!I325)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SUM('31:6'!O325)</f>
        <v>0</v>
      </c>
      <c r="P325" s="93">
        <f>SUM('31:6'!P325)</f>
        <v>0</v>
      </c>
      <c r="Q325" s="93">
        <f>SUM('31:6'!Q325)</f>
        <v>0</v>
      </c>
      <c r="R325" s="93">
        <f>SUM('31:6'!R325)</f>
        <v>0</v>
      </c>
      <c r="S325" s="93">
        <f>SUM('31:6'!S325)</f>
        <v>0</v>
      </c>
      <c r="T325" s="93">
        <f>SUM('31:6'!T325)</f>
        <v>0</v>
      </c>
      <c r="U325" s="93">
        <f>SUM('31:6'!U325)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SUM('31:6'!X325)</f>
        <v>0</v>
      </c>
      <c r="Y325" s="93">
        <f>SUM('31:6'!Y325)</f>
        <v>0</v>
      </c>
      <c r="Z325" s="93">
        <f>SUM('31:6'!Z325)</f>
        <v>0</v>
      </c>
      <c r="AA325" s="93">
        <f>SUM('31:6'!AA325)</f>
        <v>0</v>
      </c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35" t="s">
        <v>60</v>
      </c>
      <c r="D326" s="17">
        <v>6.04</v>
      </c>
      <c r="E326" s="17"/>
      <c r="F326" s="6"/>
      <c r="G326" s="93">
        <f>SUM('31:6'!G326)</f>
        <v>0</v>
      </c>
      <c r="H326" s="339">
        <f t="shared" si="121"/>
        <v>0</v>
      </c>
      <c r="I326" s="93">
        <f>SUM('31:6'!I326)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SUM('31:6'!O326)</f>
        <v>0</v>
      </c>
      <c r="P326" s="93">
        <f>SUM('31:6'!P326)</f>
        <v>0</v>
      </c>
      <c r="Q326" s="93">
        <f>SUM('31:6'!Q326)</f>
        <v>0</v>
      </c>
      <c r="R326" s="93">
        <f>SUM('31:6'!R326)</f>
        <v>0</v>
      </c>
      <c r="S326" s="93">
        <f>SUM('31:6'!S326)</f>
        <v>0</v>
      </c>
      <c r="T326" s="93">
        <f>SUM('31:6'!T326)</f>
        <v>0</v>
      </c>
      <c r="U326" s="93">
        <f>SUM('31:6'!U326)</f>
        <v>0</v>
      </c>
      <c r="V326" s="206">
        <f t="shared" si="124"/>
        <v>0</v>
      </c>
      <c r="W326" s="33" t="str">
        <f t="shared" si="125"/>
        <v/>
      </c>
      <c r="X326" s="93">
        <f>SUM('31:6'!X326)</f>
        <v>0</v>
      </c>
      <c r="Y326" s="93">
        <f>SUM('31:6'!Y326)</f>
        <v>0</v>
      </c>
      <c r="Z326" s="93">
        <f>SUM('31:6'!Z326)</f>
        <v>0</v>
      </c>
      <c r="AA326" s="93">
        <f>SUM('31:6'!AA326)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35" t="s">
        <v>53</v>
      </c>
      <c r="D327" s="17">
        <v>6</v>
      </c>
      <c r="E327" s="17"/>
      <c r="F327" s="6"/>
      <c r="G327" s="93">
        <f>SUM('31:6'!G327)</f>
        <v>0</v>
      </c>
      <c r="H327" s="339">
        <f t="shared" si="121"/>
        <v>0</v>
      </c>
      <c r="I327" s="93">
        <f>SUM('31:6'!I327)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35" t="s">
        <v>421</v>
      </c>
      <c r="D328" s="17">
        <v>6</v>
      </c>
      <c r="E328" s="17"/>
      <c r="F328" s="6"/>
      <c r="G328" s="93">
        <f>SUM('31:6'!G328)</f>
        <v>0</v>
      </c>
      <c r="H328" s="339">
        <f t="shared" si="121"/>
        <v>0</v>
      </c>
      <c r="I328" s="93">
        <f>SUM('31:6'!I328)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SUM('31:6'!O328)</f>
        <v>0</v>
      </c>
      <c r="P328" s="93">
        <f>SUM('31:6'!P328)</f>
        <v>0</v>
      </c>
      <c r="Q328" s="93">
        <f>SUM('31:6'!Q328)</f>
        <v>0</v>
      </c>
      <c r="R328" s="93">
        <f>SUM('31:6'!R328)</f>
        <v>0</v>
      </c>
      <c r="S328" s="93">
        <f>SUM('31:6'!S328)</f>
        <v>0</v>
      </c>
      <c r="T328" s="93">
        <f>SUM('31:6'!T328)</f>
        <v>0</v>
      </c>
      <c r="U328" s="93">
        <f>SUM('31:6'!U328)</f>
        <v>0</v>
      </c>
      <c r="V328" s="206"/>
      <c r="W328" s="33"/>
      <c r="X328" s="93">
        <f>SUM('31:6'!X328)</f>
        <v>0</v>
      </c>
      <c r="Y328" s="93">
        <f>SUM('31:6'!Y328)</f>
        <v>0</v>
      </c>
      <c r="Z328" s="93">
        <f>SUM('31:6'!Z328)</f>
        <v>0</v>
      </c>
      <c r="AA328" s="93">
        <f>SUM('31:6'!AA328)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39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SUM('31:6'!G330)</f>
        <v>0</v>
      </c>
      <c r="H330" s="339">
        <f t="shared" si="121"/>
        <v>0</v>
      </c>
      <c r="I330" s="93">
        <f>SUM('31:6'!I330)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SUM('31:6'!O330)</f>
        <v>0</v>
      </c>
      <c r="P330" s="93">
        <f>SUM('31:6'!P330)</f>
        <v>0</v>
      </c>
      <c r="Q330" s="93">
        <f>SUM('31:6'!Q330)</f>
        <v>0</v>
      </c>
      <c r="R330" s="93">
        <f>SUM('31:6'!R330)</f>
        <v>0</v>
      </c>
      <c r="S330" s="93">
        <f>SUM('31:6'!S330)</f>
        <v>0</v>
      </c>
      <c r="T330" s="93">
        <f>SUM('31:6'!T330)</f>
        <v>0</v>
      </c>
      <c r="U330" s="93">
        <f>SUM('31:6'!U330)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SUM('31:6'!X330)</f>
        <v>0</v>
      </c>
      <c r="Y330" s="93">
        <f>SUM('31:6'!Y330)</f>
        <v>0</v>
      </c>
      <c r="Z330" s="93">
        <f>SUM('31:6'!Z330)</f>
        <v>0</v>
      </c>
      <c r="AA330" s="93">
        <f>SUM('31:6'!AA330)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36" t="s">
        <v>159</v>
      </c>
      <c r="C331" s="16"/>
      <c r="D331" s="17">
        <v>4.5</v>
      </c>
      <c r="E331" s="17"/>
      <c r="F331" s="6"/>
      <c r="G331" s="93">
        <f>SUM('31:6'!G331)</f>
        <v>0</v>
      </c>
      <c r="H331" s="339">
        <f t="shared" si="121"/>
        <v>0</v>
      </c>
      <c r="I331" s="93">
        <f>SUM('31:6'!I331)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SUM('31:6'!O331)</f>
        <v>0</v>
      </c>
      <c r="P331" s="93">
        <f>SUM('31:6'!P331)</f>
        <v>0</v>
      </c>
      <c r="Q331" s="93">
        <f>SUM('31:6'!Q331)</f>
        <v>0</v>
      </c>
      <c r="R331" s="93">
        <f>SUM('31:6'!R331)</f>
        <v>0</v>
      </c>
      <c r="S331" s="93">
        <f>SUM('31:6'!S331)</f>
        <v>0</v>
      </c>
      <c r="T331" s="93">
        <f>SUM('31:6'!T331)</f>
        <v>0</v>
      </c>
      <c r="U331" s="93">
        <f>SUM('31:6'!U331)</f>
        <v>0</v>
      </c>
      <c r="V331" s="206"/>
      <c r="W331" s="33"/>
      <c r="X331" s="93">
        <f>SUM('31:6'!X331)</f>
        <v>0</v>
      </c>
      <c r="Y331" s="93">
        <f>SUM('31:6'!Y331)</f>
        <v>0</v>
      </c>
      <c r="Z331" s="93">
        <f>SUM('31:6'!Z331)</f>
        <v>0</v>
      </c>
      <c r="AA331" s="93">
        <f>SUM('31:6'!AA331)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36" t="s">
        <v>160</v>
      </c>
      <c r="C332" s="16"/>
      <c r="D332" s="17">
        <v>4.5</v>
      </c>
      <c r="E332" s="17"/>
      <c r="F332" s="6"/>
      <c r="G332" s="93">
        <f>SUM('31:6'!G332)</f>
        <v>0</v>
      </c>
      <c r="H332" s="339">
        <f t="shared" si="121"/>
        <v>0</v>
      </c>
      <c r="I332" s="93">
        <f>SUM('31:6'!I332)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SUM('31:6'!O332)</f>
        <v>0</v>
      </c>
      <c r="P332" s="93">
        <f>SUM('31:6'!P332)</f>
        <v>0</v>
      </c>
      <c r="Q332" s="93">
        <f>SUM('31:6'!Q332)</f>
        <v>0</v>
      </c>
      <c r="R332" s="93">
        <f>SUM('31:6'!R332)</f>
        <v>0</v>
      </c>
      <c r="S332" s="93">
        <f>SUM('31:6'!S332)</f>
        <v>0</v>
      </c>
      <c r="T332" s="93">
        <f>SUM('31:6'!T332)</f>
        <v>0</v>
      </c>
      <c r="U332" s="93">
        <f>SUM('31:6'!U332)</f>
        <v>0</v>
      </c>
      <c r="V332" s="206"/>
      <c r="W332" s="33"/>
      <c r="X332" s="93">
        <f>SUM('31:6'!X332)</f>
        <v>0</v>
      </c>
      <c r="Y332" s="93">
        <f>SUM('31:6'!Y332)</f>
        <v>0</v>
      </c>
      <c r="Z332" s="93">
        <f>SUM('31:6'!Z332)</f>
        <v>0</v>
      </c>
      <c r="AA332" s="93">
        <f>SUM('31:6'!AA332)</f>
        <v>0</v>
      </c>
      <c r="AB332" s="73"/>
      <c r="AC332" s="54"/>
      <c r="AD332" s="34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SUM('31:6'!G333)</f>
        <v>0</v>
      </c>
      <c r="H333" s="339">
        <f t="shared" si="121"/>
        <v>0</v>
      </c>
      <c r="I333" s="93">
        <f>SUM('31:6'!I333)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SUM('31:6'!O333)</f>
        <v>0</v>
      </c>
      <c r="P333" s="93">
        <f>SUM('31:6'!P333)</f>
        <v>0</v>
      </c>
      <c r="Q333" s="93">
        <f>SUM('31:6'!Q333)</f>
        <v>0</v>
      </c>
      <c r="R333" s="93">
        <f>SUM('31:6'!R333)</f>
        <v>0</v>
      </c>
      <c r="S333" s="93">
        <f>SUM('31:6'!S333)</f>
        <v>0</v>
      </c>
      <c r="T333" s="93">
        <f>SUM('31:6'!T333)</f>
        <v>0</v>
      </c>
      <c r="U333" s="93">
        <f>SUM('31:6'!U333)</f>
        <v>0</v>
      </c>
      <c r="V333" s="206"/>
      <c r="W333" s="33"/>
      <c r="X333" s="93">
        <f>SUM('31:6'!X333)</f>
        <v>0</v>
      </c>
      <c r="Y333" s="93">
        <f>SUM('31:6'!Y333)</f>
        <v>0</v>
      </c>
      <c r="Z333" s="93">
        <f>SUM('31:6'!Z333)</f>
        <v>0</v>
      </c>
      <c r="AA333" s="93">
        <f>SUM('31:6'!AA333)</f>
        <v>0</v>
      </c>
      <c r="AB333" s="73"/>
      <c r="AC333" s="54"/>
      <c r="AD333" s="34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76" t="s">
        <v>106</v>
      </c>
      <c r="B334" s="577"/>
      <c r="C334" s="342" t="s">
        <v>71</v>
      </c>
      <c r="D334" s="20"/>
      <c r="E334" s="20"/>
      <c r="F334" s="32"/>
      <c r="G334" s="94">
        <f>SUM(G320:G333)</f>
        <v>451</v>
      </c>
      <c r="H334" s="30">
        <f>SUM(H320:H333)</f>
        <v>2875.34</v>
      </c>
      <c r="I334" s="30">
        <f>SUM(I320:I333)</f>
        <v>89</v>
      </c>
      <c r="J334" s="31">
        <f t="array" ref="J334">IF(ISERROR(G334/I334),"",G334/I334)</f>
        <v>5.0674157303370784</v>
      </c>
      <c r="K334" s="30">
        <f>SUM(K320:K330)</f>
        <v>89.415592203898058</v>
      </c>
      <c r="L334" s="98"/>
      <c r="M334" s="89">
        <f t="shared" ref="M334:V334" si="130">SUM(M320:M330)</f>
        <v>-0.41559220389805418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>
        <f t="shared" ref="W334" si="131"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87" t="s">
        <v>108</v>
      </c>
      <c r="B335" s="588"/>
      <c r="C335" s="588"/>
      <c r="D335" s="588"/>
      <c r="E335" s="588"/>
      <c r="F335" s="589"/>
      <c r="G335" s="193">
        <f>SUM(G199,G257,G292,G308,G319,G334)</f>
        <v>39012</v>
      </c>
      <c r="H335" s="193">
        <f>SUM(H199,H257,H292,H308,H319,H334)</f>
        <v>192066.32000000004</v>
      </c>
      <c r="I335" s="193">
        <f>SUM(I199,I257,I292,I308,I319,I334)</f>
        <v>2232.8000000000002</v>
      </c>
      <c r="J335" s="52">
        <f t="array" ref="J335">IF(ISERROR(G335/I335),"",G335/I335)</f>
        <v>17.472232174847722</v>
      </c>
      <c r="K335" s="193">
        <f>SUM(K199,K257,K292,K308,K319,K334)</f>
        <v>1480.3872591807669</v>
      </c>
      <c r="L335" s="52">
        <f>IF(ISERROR(G335/K335),"",G335/K335)</f>
        <v>26.352564005170439</v>
      </c>
      <c r="M335" s="193">
        <f t="shared" ref="M335:AA335" si="132">SUM(M199,M257,M292,M308,M319,M334)</f>
        <v>298.91274081923319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46"/>
      <c r="AE335" s="77"/>
      <c r="AF335" s="77"/>
      <c r="AG335" s="77"/>
      <c r="AH335" s="77"/>
      <c r="AI335" s="57"/>
      <c r="AJ335" s="57"/>
      <c r="AK335" s="57"/>
      <c r="AL335" s="604"/>
      <c r="AM335" s="604"/>
      <c r="AN335" s="604"/>
      <c r="AO335" s="604"/>
      <c r="AP335" s="604"/>
      <c r="AQ335" s="604"/>
      <c r="AR335" s="604"/>
      <c r="AS335" s="604"/>
      <c r="AT335" s="604"/>
      <c r="AU335" s="604"/>
      <c r="AV335" s="604"/>
      <c r="AW335" s="604"/>
      <c r="AX335" s="604"/>
      <c r="AY335" s="604"/>
      <c r="AZ335" s="604"/>
      <c r="BA335" s="604"/>
    </row>
    <row r="336" spans="1:53" ht="15.75" customHeight="1">
      <c r="A336" s="508" t="s">
        <v>503</v>
      </c>
      <c r="B336" s="337" t="s">
        <v>110</v>
      </c>
      <c r="C336" s="590" t="s">
        <v>111</v>
      </c>
      <c r="D336" s="590"/>
      <c r="E336" s="569" t="s">
        <v>112</v>
      </c>
      <c r="F336" s="569"/>
      <c r="G336" s="580" t="s">
        <v>113</v>
      </c>
      <c r="H336" s="580"/>
      <c r="I336" s="569" t="s">
        <v>114</v>
      </c>
      <c r="J336" s="569"/>
      <c r="K336" s="569" t="s">
        <v>36</v>
      </c>
      <c r="L336" s="569"/>
      <c r="M336" s="569" t="s">
        <v>115</v>
      </c>
      <c r="N336" s="569"/>
      <c r="O336" s="569" t="s">
        <v>116</v>
      </c>
      <c r="P336" s="580" t="s">
        <v>117</v>
      </c>
      <c r="Q336" s="580"/>
      <c r="R336" s="580" t="s">
        <v>36</v>
      </c>
      <c r="S336" s="580"/>
      <c r="T336" s="580" t="s">
        <v>118</v>
      </c>
      <c r="U336" s="580"/>
      <c r="V336" s="580" t="s">
        <v>119</v>
      </c>
      <c r="W336" s="580"/>
      <c r="X336" s="580" t="s">
        <v>36</v>
      </c>
      <c r="Y336" s="580"/>
      <c r="Z336" s="580" t="s">
        <v>118</v>
      </c>
      <c r="AA336" s="580"/>
      <c r="AB336" s="12"/>
      <c r="AC336" s="12"/>
      <c r="AD336" s="12"/>
      <c r="AE336" s="3"/>
      <c r="AF336" s="3"/>
      <c r="AG336" s="3"/>
      <c r="AH336" s="34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09"/>
      <c r="B337" s="337" t="s">
        <v>120</v>
      </c>
      <c r="C337" s="591">
        <f>SUM('31:6'!C337)</f>
        <v>7</v>
      </c>
      <c r="D337" s="592"/>
      <c r="E337" s="593">
        <f>D337*11</f>
        <v>0</v>
      </c>
      <c r="F337" s="593"/>
      <c r="G337" s="591">
        <f>SUM('31:6'!G337)</f>
        <v>7</v>
      </c>
      <c r="H337" s="592"/>
      <c r="I337" s="569">
        <f>G337*11</f>
        <v>77</v>
      </c>
      <c r="J337" s="569"/>
      <c r="K337" s="569">
        <f>E337-I337</f>
        <v>-77</v>
      </c>
      <c r="L337" s="569"/>
      <c r="M337" s="594" t="str">
        <f>IF(ISERROR(K337/E337),"",K337/E337)</f>
        <v/>
      </c>
      <c r="N337" s="594"/>
      <c r="O337" s="569"/>
      <c r="P337" s="580" t="s">
        <v>70</v>
      </c>
      <c r="Q337" s="580"/>
      <c r="R337" s="595">
        <f>SUM(O199:U199)</f>
        <v>0</v>
      </c>
      <c r="S337" s="595"/>
      <c r="T337" s="596" t="str">
        <f t="array" ref="T337">IF(ISERROR(R337/R344),"",R337/R344)</f>
        <v/>
      </c>
      <c r="U337" s="596"/>
      <c r="V337" s="580" t="s">
        <v>41</v>
      </c>
      <c r="W337" s="580"/>
      <c r="X337" s="605">
        <f>SUM(P198,P256,P291,P307,P318,P333)</f>
        <v>0</v>
      </c>
      <c r="Y337" s="606"/>
      <c r="Z337" s="596" t="str">
        <f t="array" ref="Z337">IF(ISERROR(X337/X344),"",X337/X344)</f>
        <v/>
      </c>
      <c r="AA337" s="596"/>
      <c r="AB337" s="12"/>
      <c r="AC337" s="22"/>
      <c r="AD337" s="22"/>
      <c r="AE337" s="3"/>
      <c r="AF337" s="3"/>
      <c r="AG337" s="3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09"/>
      <c r="B338" s="337" t="s">
        <v>121</v>
      </c>
      <c r="C338" s="591">
        <f>SUM('31:6'!C338)</f>
        <v>0</v>
      </c>
      <c r="D338" s="592"/>
      <c r="E338" s="593">
        <f>D338*11</f>
        <v>0</v>
      </c>
      <c r="F338" s="593"/>
      <c r="G338" s="591">
        <f>SUM('31:6'!G338)</f>
        <v>0</v>
      </c>
      <c r="H338" s="592"/>
      <c r="I338" s="569">
        <f>G338*11</f>
        <v>0</v>
      </c>
      <c r="J338" s="569"/>
      <c r="K338" s="569">
        <f>E338-I338</f>
        <v>0</v>
      </c>
      <c r="L338" s="569"/>
      <c r="M338" s="594" t="str">
        <f>IF(ISERROR(K338/E338),"",K338/E338)</f>
        <v/>
      </c>
      <c r="N338" s="594"/>
      <c r="O338" s="569"/>
      <c r="P338" s="580" t="s">
        <v>86</v>
      </c>
      <c r="Q338" s="580"/>
      <c r="R338" s="595">
        <f>SUM(O257:U257)</f>
        <v>0</v>
      </c>
      <c r="S338" s="595"/>
      <c r="T338" s="596" t="str">
        <f>IF(ISERROR(R338/R344),"",R338/R344)</f>
        <v/>
      </c>
      <c r="U338" s="596"/>
      <c r="V338" s="580" t="s">
        <v>42</v>
      </c>
      <c r="W338" s="580"/>
      <c r="X338" s="605">
        <f>SUM(P199,P257,P292,P308,P319,P334)</f>
        <v>0</v>
      </c>
      <c r="Y338" s="606"/>
      <c r="Z338" s="596" t="str">
        <f>IF(ISERROR(X338/X344),"",X338/X344)</f>
        <v/>
      </c>
      <c r="AA338" s="596"/>
      <c r="AB338" s="12"/>
      <c r="AC338" s="22"/>
      <c r="AD338" s="22"/>
      <c r="AE338" s="3"/>
      <c r="AF338" s="3"/>
      <c r="AG338" s="3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09"/>
      <c r="B339" s="337" t="s">
        <v>122</v>
      </c>
      <c r="C339" s="591">
        <f>SUM('31:6'!C339)</f>
        <v>0</v>
      </c>
      <c r="D339" s="592"/>
      <c r="E339" s="593">
        <f>D339*11</f>
        <v>0</v>
      </c>
      <c r="F339" s="593"/>
      <c r="G339" s="591">
        <f>SUM('31:6'!G339)</f>
        <v>7</v>
      </c>
      <c r="H339" s="592"/>
      <c r="I339" s="569">
        <f>G339*8</f>
        <v>56</v>
      </c>
      <c r="J339" s="569"/>
      <c r="K339" s="569">
        <f>E339-I339</f>
        <v>-56</v>
      </c>
      <c r="L339" s="569"/>
      <c r="M339" s="594" t="str">
        <f>IF(ISERROR(K339/E339),"",K339/E339)</f>
        <v/>
      </c>
      <c r="N339" s="594"/>
      <c r="O339" s="569"/>
      <c r="P339" s="580" t="s">
        <v>92</v>
      </c>
      <c r="Q339" s="580"/>
      <c r="R339" s="595">
        <f>SUM(O292:U292)</f>
        <v>0</v>
      </c>
      <c r="S339" s="595"/>
      <c r="T339" s="596" t="str">
        <f>IF(ISERROR(R339/R344),"",R339/R344)</f>
        <v/>
      </c>
      <c r="U339" s="596"/>
      <c r="V339" s="580" t="s">
        <v>43</v>
      </c>
      <c r="W339" s="580"/>
      <c r="X339" s="605">
        <f>SUM(P200,P258,P293,P309,P320,P335)</f>
        <v>0</v>
      </c>
      <c r="Y339" s="606"/>
      <c r="Z339" s="596" t="str">
        <f>IF(ISERROR(X339/X344),"",X339/X344)</f>
        <v/>
      </c>
      <c r="AA339" s="596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09"/>
      <c r="B340" s="337" t="s">
        <v>47</v>
      </c>
      <c r="C340" s="591">
        <f>SUM('31:6'!C340)</f>
        <v>7</v>
      </c>
      <c r="D340" s="592"/>
      <c r="E340" s="593">
        <f>D340*11</f>
        <v>0</v>
      </c>
      <c r="F340" s="593"/>
      <c r="G340" s="591">
        <f>SUM('31:6'!G340)</f>
        <v>7</v>
      </c>
      <c r="H340" s="592"/>
      <c r="I340" s="569">
        <f>G340*11</f>
        <v>77</v>
      </c>
      <c r="J340" s="569"/>
      <c r="K340" s="569">
        <f>E340-I340</f>
        <v>-77</v>
      </c>
      <c r="L340" s="569"/>
      <c r="M340" s="594" t="str">
        <f>IF(ISERROR(K340/E340),"",K340/E340)</f>
        <v/>
      </c>
      <c r="N340" s="594"/>
      <c r="O340" s="569"/>
      <c r="P340" s="580" t="s">
        <v>99</v>
      </c>
      <c r="Q340" s="580"/>
      <c r="R340" s="595">
        <f>SUM(O308:U308)</f>
        <v>0</v>
      </c>
      <c r="S340" s="595"/>
      <c r="T340" s="596" t="str">
        <f>IF(ISERROR(R340/R344),"",R340/R344)</f>
        <v/>
      </c>
      <c r="U340" s="596"/>
      <c r="V340" s="580" t="s">
        <v>44</v>
      </c>
      <c r="W340" s="580"/>
      <c r="X340" s="605">
        <f>SUM(P202,P259,P294,P310,P321,P336)</f>
        <v>0</v>
      </c>
      <c r="Y340" s="606"/>
      <c r="Z340" s="596" t="str">
        <f>IF(ISERROR(X340/X344),"",X340/X344)</f>
        <v/>
      </c>
      <c r="AA340" s="596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10"/>
      <c r="B341" s="337" t="s">
        <v>123</v>
      </c>
      <c r="C341" s="598">
        <f>SUM(C337:D340)</f>
        <v>14</v>
      </c>
      <c r="D341" s="569"/>
      <c r="E341" s="593">
        <f>SUM(F337:F340)</f>
        <v>0</v>
      </c>
      <c r="F341" s="569"/>
      <c r="G341" s="598">
        <f>SUM(G337:H340)</f>
        <v>21</v>
      </c>
      <c r="H341" s="569"/>
      <c r="I341" s="569">
        <f>SUM(I337:J340)</f>
        <v>210</v>
      </c>
      <c r="J341" s="569"/>
      <c r="K341" s="569">
        <f>SUM(K337:L340)</f>
        <v>-210</v>
      </c>
      <c r="L341" s="569"/>
      <c r="M341" s="594" t="str">
        <f>IF(ISERROR(K341/E341),"",K341/E341)</f>
        <v/>
      </c>
      <c r="N341" s="594"/>
      <c r="O341" s="569"/>
      <c r="P341" s="580" t="s">
        <v>102</v>
      </c>
      <c r="Q341" s="580"/>
      <c r="R341" s="595">
        <f>SUM(O319:U319)</f>
        <v>0</v>
      </c>
      <c r="S341" s="595"/>
      <c r="T341" s="596" t="str">
        <f>IF(ISERROR(R341/R344),"",R341/R344)</f>
        <v/>
      </c>
      <c r="U341" s="596"/>
      <c r="V341" s="580" t="s">
        <v>45</v>
      </c>
      <c r="W341" s="580"/>
      <c r="X341" s="605">
        <f>SUM(P203,P260,P295,P311,P322,P337)</f>
        <v>0</v>
      </c>
      <c r="Y341" s="606"/>
      <c r="Z341" s="596" t="str">
        <f>IF(ISERROR(X341/X344),"",X341/X344)</f>
        <v/>
      </c>
      <c r="AA341" s="596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7.25">
      <c r="A342" s="309" t="s">
        <v>504</v>
      </c>
      <c r="B342" s="337">
        <f>G335</f>
        <v>39012</v>
      </c>
      <c r="C342" s="595" t="s">
        <v>155</v>
      </c>
      <c r="D342" s="595"/>
      <c r="E342" s="580">
        <f>H335</f>
        <v>192066.32000000004</v>
      </c>
      <c r="F342" s="580"/>
      <c r="G342" s="580" t="s">
        <v>34</v>
      </c>
      <c r="H342" s="580"/>
      <c r="I342" s="597">
        <f>L335</f>
        <v>26.352564005170439</v>
      </c>
      <c r="J342" s="597"/>
      <c r="K342" s="569" t="s">
        <v>32</v>
      </c>
      <c r="L342" s="569"/>
      <c r="M342" s="597">
        <f>J335</f>
        <v>17.472232174847722</v>
      </c>
      <c r="N342" s="597"/>
      <c r="O342" s="569"/>
      <c r="P342" s="580" t="s">
        <v>106</v>
      </c>
      <c r="Q342" s="580"/>
      <c r="R342" s="595">
        <f>SUM(O334:U334)</f>
        <v>0</v>
      </c>
      <c r="S342" s="595"/>
      <c r="T342" s="596" t="str">
        <f>IF(ISERROR(R342/R344),"",R342/R344)</f>
        <v/>
      </c>
      <c r="U342" s="596"/>
      <c r="V342" s="580" t="s">
        <v>46</v>
      </c>
      <c r="W342" s="580"/>
      <c r="X342" s="605">
        <f>SUM(P204,P261,P296,P312,P323,P338)</f>
        <v>0</v>
      </c>
      <c r="Y342" s="606"/>
      <c r="Z342" s="596" t="str">
        <f>IF(ISERROR(X342/X344),"",X342/X344)</f>
        <v/>
      </c>
      <c r="AA342" s="596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310" t="s">
        <v>505</v>
      </c>
      <c r="B343" s="337">
        <f>I335+C341</f>
        <v>2246.8000000000002</v>
      </c>
      <c r="C343" s="580" t="s">
        <v>114</v>
      </c>
      <c r="D343" s="580"/>
      <c r="E343" s="590">
        <f>K335+I341</f>
        <v>1690.3872591807669</v>
      </c>
      <c r="F343" s="590"/>
      <c r="G343" s="580" t="s">
        <v>150</v>
      </c>
      <c r="H343" s="580"/>
      <c r="I343" s="597">
        <f>B343-E343</f>
        <v>556.41274081923325</v>
      </c>
      <c r="J343" s="597"/>
      <c r="K343" s="569" t="s">
        <v>151</v>
      </c>
      <c r="L343" s="569"/>
      <c r="M343" s="594">
        <f>IF(ISERROR(I343/B343),"",I343/B343)</f>
        <v>0.24764676020083373</v>
      </c>
      <c r="N343" s="594"/>
      <c r="O343" s="569"/>
      <c r="P343" s="580" t="s">
        <v>107</v>
      </c>
      <c r="Q343" s="580"/>
      <c r="R343" s="595"/>
      <c r="S343" s="595"/>
      <c r="T343" s="596" t="str">
        <f>IF(ISERROR(R343/R344),"",R343/R344)</f>
        <v/>
      </c>
      <c r="U343" s="596"/>
      <c r="V343" s="580" t="s">
        <v>47</v>
      </c>
      <c r="W343" s="580"/>
      <c r="X343" s="605">
        <f>SUM(P205,P262,P297,P313,P324,P339)</f>
        <v>0</v>
      </c>
      <c r="Y343" s="606"/>
      <c r="Z343" s="596" t="str">
        <f>IF(ISERROR(X343/X344),"",X343/X344)</f>
        <v/>
      </c>
      <c r="AA343" s="596"/>
      <c r="AB343" s="12"/>
      <c r="AC343" s="22"/>
      <c r="AD343" s="22"/>
      <c r="AE343" s="3"/>
      <c r="AF343" s="3"/>
      <c r="AG343" s="346"/>
      <c r="AH343" s="34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43"/>
      <c r="AV343" s="343"/>
      <c r="AW343" s="343"/>
      <c r="AX343" s="343"/>
      <c r="AY343" s="343"/>
      <c r="AZ343" s="343"/>
      <c r="BA343" s="343"/>
    </row>
    <row r="344" spans="1:53" ht="15.75" customHeight="1">
      <c r="A344" s="310" t="s">
        <v>507</v>
      </c>
      <c r="B344" s="337">
        <f>N335</f>
        <v>0</v>
      </c>
      <c r="C344" s="580" t="s">
        <v>149</v>
      </c>
      <c r="D344" s="580"/>
      <c r="E344" s="596">
        <f>IF(ISERROR(B344/B343),"",B344/B343)</f>
        <v>0</v>
      </c>
      <c r="F344" s="596"/>
      <c r="G344" s="580" t="s">
        <v>158</v>
      </c>
      <c r="H344" s="580"/>
      <c r="I344" s="569">
        <f>V335</f>
        <v>0</v>
      </c>
      <c r="J344" s="569"/>
      <c r="K344" s="569" t="s">
        <v>156</v>
      </c>
      <c r="L344" s="569"/>
      <c r="M344" s="594">
        <f t="array" ref="M344">IF(ISERROR(I344/B342),"",I344/B342)</f>
        <v>0</v>
      </c>
      <c r="N344" s="594"/>
      <c r="O344" s="569"/>
      <c r="P344" s="580" t="s">
        <v>123</v>
      </c>
      <c r="Q344" s="580"/>
      <c r="R344" s="595">
        <f>SUM(R337:S343)</f>
        <v>0</v>
      </c>
      <c r="S344" s="595"/>
      <c r="T344" s="596">
        <f>SUM(T337:U343)</f>
        <v>0</v>
      </c>
      <c r="U344" s="596"/>
      <c r="V344" s="580" t="s">
        <v>123</v>
      </c>
      <c r="W344" s="580"/>
      <c r="X344" s="595">
        <f>SUM(X337:Y343)</f>
        <v>0</v>
      </c>
      <c r="Y344" s="595"/>
      <c r="Z344" s="596">
        <f>SUM(Z337:AA343)</f>
        <v>0</v>
      </c>
      <c r="AA344" s="596"/>
      <c r="AB344" s="12"/>
      <c r="AC344" s="22"/>
      <c r="AD344" s="22"/>
      <c r="AE344" s="3"/>
      <c r="AF344" s="3"/>
      <c r="AG344" s="346"/>
      <c r="AH344" s="34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43"/>
      <c r="AV344" s="343"/>
      <c r="AW344" s="343"/>
      <c r="AX344" s="343"/>
      <c r="AY344" s="343"/>
      <c r="AZ344" s="343"/>
      <c r="BA344" s="343"/>
    </row>
    <row r="345" spans="1:53" ht="15.75" customHeight="1">
      <c r="A345" s="599" t="s">
        <v>129</v>
      </c>
      <c r="B345" s="599"/>
      <c r="C345" s="599"/>
      <c r="D345" s="599"/>
      <c r="E345" s="599"/>
      <c r="F345" s="599"/>
      <c r="G345" s="599"/>
      <c r="H345" s="599"/>
      <c r="I345" s="599"/>
      <c r="J345" s="599"/>
      <c r="K345" s="599"/>
      <c r="L345" s="599"/>
      <c r="M345" s="599"/>
      <c r="N345" s="599"/>
      <c r="O345" s="599"/>
      <c r="P345" s="599"/>
      <c r="Q345" s="599"/>
      <c r="R345" s="599"/>
      <c r="S345" s="599"/>
      <c r="T345" s="599"/>
      <c r="U345" s="599"/>
      <c r="V345" s="599"/>
      <c r="W345" s="599"/>
      <c r="X345" s="599"/>
      <c r="Y345" s="599"/>
      <c r="Z345" s="599"/>
      <c r="AA345" s="599"/>
      <c r="AB345" s="599"/>
      <c r="AC345" s="599"/>
      <c r="AD345" s="599"/>
      <c r="AE345" s="599"/>
      <c r="AF345" s="599"/>
      <c r="AG345" s="599"/>
      <c r="AH345" s="599"/>
      <c r="AI345" s="599"/>
      <c r="AJ345" s="599"/>
      <c r="AK345" s="599"/>
      <c r="AL345" s="599"/>
      <c r="AM345" s="599"/>
      <c r="AN345" s="599"/>
      <c r="AO345" s="599"/>
      <c r="AP345" s="599"/>
      <c r="AQ345" s="599"/>
      <c r="AR345" s="599"/>
      <c r="AS345" s="599"/>
      <c r="AT345" s="599"/>
      <c r="AU345" s="599"/>
      <c r="AV345" s="599"/>
      <c r="AW345" s="599"/>
      <c r="AX345" s="599"/>
      <c r="AY345" s="599"/>
      <c r="AZ345" s="599"/>
      <c r="BA345" s="599"/>
    </row>
    <row r="346" spans="1:53">
      <c r="A346" s="519" t="s">
        <v>502</v>
      </c>
      <c r="B346" s="560" t="s">
        <v>25</v>
      </c>
      <c r="C346" s="560" t="s">
        <v>26</v>
      </c>
      <c r="D346" s="560" t="s">
        <v>27</v>
      </c>
      <c r="E346" s="563" t="s">
        <v>28</v>
      </c>
      <c r="F346" s="566" t="s">
        <v>29</v>
      </c>
      <c r="G346" s="569" t="s">
        <v>30</v>
      </c>
      <c r="H346" s="569"/>
      <c r="I346" s="560" t="s">
        <v>31</v>
      </c>
      <c r="J346" s="570" t="s">
        <v>32</v>
      </c>
      <c r="K346" s="581" t="s">
        <v>33</v>
      </c>
      <c r="L346" s="560" t="s">
        <v>34</v>
      </c>
      <c r="M346" s="584" t="s">
        <v>35</v>
      </c>
      <c r="N346" s="578" t="s">
        <v>36</v>
      </c>
      <c r="O346" s="569" t="s">
        <v>37</v>
      </c>
      <c r="P346" s="569"/>
      <c r="Q346" s="569"/>
      <c r="R346" s="569"/>
      <c r="S346" s="569"/>
      <c r="T346" s="569"/>
      <c r="U346" s="569"/>
      <c r="V346" s="586" t="s">
        <v>38</v>
      </c>
      <c r="W346" s="578" t="s">
        <v>39</v>
      </c>
      <c r="X346" s="569" t="s">
        <v>40</v>
      </c>
      <c r="Y346" s="569"/>
      <c r="Z346" s="569"/>
      <c r="AA346" s="569"/>
      <c r="AB346" s="21"/>
      <c r="AC346" s="21"/>
      <c r="AD346" s="21"/>
      <c r="AE346" s="21"/>
      <c r="AF346" s="21"/>
      <c r="AG346" s="21"/>
      <c r="AH346" s="21"/>
      <c r="AI346" s="603"/>
      <c r="AJ346" s="601"/>
      <c r="AK346" s="601"/>
      <c r="AL346" s="601"/>
      <c r="AM346" s="601"/>
      <c r="AN346" s="601"/>
      <c r="AO346" s="601"/>
      <c r="AP346" s="601"/>
      <c r="AQ346" s="601"/>
      <c r="AR346" s="601"/>
      <c r="AS346" s="601"/>
      <c r="AT346" s="601"/>
      <c r="AU346" s="601"/>
      <c r="AV346" s="601"/>
      <c r="AW346" s="601"/>
      <c r="AX346" s="601"/>
      <c r="AY346" s="601"/>
      <c r="AZ346" s="601"/>
      <c r="BA346" s="601"/>
    </row>
    <row r="347" spans="1:53">
      <c r="A347" s="520"/>
      <c r="B347" s="561"/>
      <c r="C347" s="561"/>
      <c r="D347" s="561"/>
      <c r="E347" s="564"/>
      <c r="F347" s="567"/>
      <c r="G347" s="569"/>
      <c r="H347" s="569"/>
      <c r="I347" s="561"/>
      <c r="J347" s="571"/>
      <c r="K347" s="582"/>
      <c r="L347" s="561"/>
      <c r="M347" s="585"/>
      <c r="N347" s="578"/>
      <c r="O347" s="569" t="s">
        <v>41</v>
      </c>
      <c r="P347" s="569" t="s">
        <v>42</v>
      </c>
      <c r="Q347" s="569" t="s">
        <v>43</v>
      </c>
      <c r="R347" s="579" t="s">
        <v>44</v>
      </c>
      <c r="S347" s="580" t="s">
        <v>45</v>
      </c>
      <c r="T347" s="569" t="s">
        <v>46</v>
      </c>
      <c r="U347" s="569" t="s">
        <v>47</v>
      </c>
      <c r="V347" s="586"/>
      <c r="W347" s="578"/>
      <c r="X347" s="569" t="s">
        <v>13</v>
      </c>
      <c r="Y347" s="569" t="s">
        <v>48</v>
      </c>
      <c r="Z347" s="569" t="s">
        <v>49</v>
      </c>
      <c r="AA347" s="569" t="s">
        <v>47</v>
      </c>
      <c r="AB347" s="21"/>
      <c r="AC347" s="21"/>
      <c r="AD347" s="21"/>
      <c r="AE347" s="21"/>
      <c r="AF347" s="21"/>
      <c r="AG347" s="21"/>
      <c r="AH347" s="21"/>
      <c r="AI347" s="603"/>
      <c r="AJ347" s="601"/>
      <c r="AK347" s="601"/>
      <c r="AL347" s="601"/>
      <c r="AM347" s="601"/>
      <c r="AN347" s="601"/>
      <c r="AO347" s="601"/>
      <c r="AP347" s="601"/>
      <c r="AQ347" s="601"/>
      <c r="AR347" s="601"/>
      <c r="AS347" s="602"/>
      <c r="AT347" s="602"/>
      <c r="AU347" s="602"/>
      <c r="AV347" s="602"/>
      <c r="AW347" s="602"/>
      <c r="AX347" s="602"/>
      <c r="AY347" s="602"/>
      <c r="AZ347" s="602"/>
      <c r="BA347" s="602"/>
    </row>
    <row r="348" spans="1:53" ht="15.75" customHeight="1">
      <c r="A348" s="521"/>
      <c r="B348" s="562"/>
      <c r="C348" s="562"/>
      <c r="D348" s="562"/>
      <c r="E348" s="565"/>
      <c r="F348" s="568"/>
      <c r="G348" s="335" t="s">
        <v>50</v>
      </c>
      <c r="H348" s="335" t="s">
        <v>51</v>
      </c>
      <c r="I348" s="562"/>
      <c r="J348" s="572"/>
      <c r="K348" s="583"/>
      <c r="L348" s="562"/>
      <c r="M348" s="585"/>
      <c r="N348" s="578"/>
      <c r="O348" s="569"/>
      <c r="P348" s="569"/>
      <c r="Q348" s="569"/>
      <c r="R348" s="579"/>
      <c r="S348" s="580"/>
      <c r="T348" s="569"/>
      <c r="U348" s="569"/>
      <c r="V348" s="586"/>
      <c r="W348" s="578"/>
      <c r="X348" s="569"/>
      <c r="Y348" s="569"/>
      <c r="Z348" s="569"/>
      <c r="AA348" s="569"/>
      <c r="AB348" s="21"/>
      <c r="AC348" s="21"/>
      <c r="AD348" s="21"/>
      <c r="AE348" s="21"/>
      <c r="AF348" s="21"/>
      <c r="AG348" s="21"/>
      <c r="AH348" s="21"/>
      <c r="AI348" s="603"/>
      <c r="AJ348" s="601"/>
      <c r="AK348" s="601"/>
      <c r="AL348" s="343"/>
      <c r="AM348" s="343"/>
      <c r="AN348" s="343"/>
      <c r="AO348" s="343"/>
      <c r="AP348" s="343"/>
      <c r="AQ348" s="343"/>
      <c r="AR348" s="343"/>
      <c r="AS348" s="21"/>
      <c r="AT348" s="21"/>
      <c r="AU348" s="21"/>
      <c r="AV348" s="344"/>
      <c r="AW348" s="343"/>
      <c r="AX348" s="343"/>
      <c r="AY348" s="343"/>
      <c r="AZ348" s="343"/>
      <c r="BA348" s="343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SUM('31:6'!G349)</f>
        <v>0</v>
      </c>
      <c r="H349" s="95">
        <f t="shared" ref="H349:H369" si="133">D349*G349</f>
        <v>0</v>
      </c>
      <c r="I349" s="93">
        <f>SUM('31:6'!I349)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SUM('31:6'!O349)</f>
        <v>0</v>
      </c>
      <c r="P349" s="93">
        <f>SUM('31:6'!P349)</f>
        <v>0</v>
      </c>
      <c r="Q349" s="93">
        <f>SUM('31:6'!Q349)</f>
        <v>0</v>
      </c>
      <c r="R349" s="93">
        <f>SUM('31:6'!R349)</f>
        <v>0</v>
      </c>
      <c r="S349" s="93">
        <f>SUM('31:6'!S349)</f>
        <v>0</v>
      </c>
      <c r="T349" s="93">
        <f>SUM('31:6'!T349)</f>
        <v>0</v>
      </c>
      <c r="U349" s="93">
        <f>SUM('31:6'!U349)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SUM('31:6'!X349)</f>
        <v>0</v>
      </c>
      <c r="Y349" s="93">
        <f>SUM('31:6'!Y349)</f>
        <v>0</v>
      </c>
      <c r="Z349" s="93">
        <f>SUM('31:6'!Z349)</f>
        <v>0</v>
      </c>
      <c r="AA349" s="93">
        <f>SUM('31:6'!AA349)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345"/>
      <c r="AM349" s="54"/>
      <c r="AN349" s="345"/>
      <c r="AO349" s="34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SUM('31:6'!G350)</f>
        <v>0</v>
      </c>
      <c r="H350" s="95">
        <f t="shared" si="133"/>
        <v>0</v>
      </c>
      <c r="I350" s="93">
        <f>SUM('31:6'!I350)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SUM('31:6'!O350)</f>
        <v>0</v>
      </c>
      <c r="P350" s="93">
        <f>SUM('31:6'!P350)</f>
        <v>0</v>
      </c>
      <c r="Q350" s="93">
        <f>SUM('31:6'!Q350)</f>
        <v>0</v>
      </c>
      <c r="R350" s="93">
        <f>SUM('31:6'!R350)</f>
        <v>0</v>
      </c>
      <c r="S350" s="93">
        <f>SUM('31:6'!S350)</f>
        <v>0</v>
      </c>
      <c r="T350" s="93">
        <f>SUM('31:6'!T350)</f>
        <v>0</v>
      </c>
      <c r="U350" s="93">
        <f>SUM('31:6'!U350)</f>
        <v>0</v>
      </c>
      <c r="V350" s="206">
        <f t="shared" si="135"/>
        <v>0</v>
      </c>
      <c r="W350" s="33" t="str">
        <f t="shared" si="136"/>
        <v/>
      </c>
      <c r="X350" s="93">
        <f>SUM('31:6'!X350)</f>
        <v>0</v>
      </c>
      <c r="Y350" s="93">
        <f>SUM('31:6'!Y350)</f>
        <v>0</v>
      </c>
      <c r="Z350" s="93">
        <f>SUM('31:6'!Z350)</f>
        <v>0</v>
      </c>
      <c r="AA350" s="93">
        <f>SUM('31:6'!AA350)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45"/>
      <c r="AO350" s="54"/>
      <c r="AP350" s="345"/>
      <c r="AQ350" s="54"/>
      <c r="AR350" s="54"/>
      <c r="AS350" s="345"/>
      <c r="AT350" s="345"/>
      <c r="AU350" s="345"/>
      <c r="AV350" s="345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SUM('31:6'!G351)</f>
        <v>0</v>
      </c>
      <c r="H351" s="95">
        <f t="shared" si="133"/>
        <v>0</v>
      </c>
      <c r="I351" s="93">
        <f>SUM('31:6'!I351)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SUM('31:6'!O351)</f>
        <v>0</v>
      </c>
      <c r="P351" s="93">
        <f>SUM('31:6'!P351)</f>
        <v>0</v>
      </c>
      <c r="Q351" s="93">
        <f>SUM('31:6'!Q351)</f>
        <v>0</v>
      </c>
      <c r="R351" s="93">
        <f>SUM('31:6'!R351)</f>
        <v>0</v>
      </c>
      <c r="S351" s="93">
        <f>SUM('31:6'!S351)</f>
        <v>0</v>
      </c>
      <c r="T351" s="93">
        <f>SUM('31:6'!T351)</f>
        <v>0</v>
      </c>
      <c r="U351" s="93">
        <f>SUM('31:6'!U351)</f>
        <v>0</v>
      </c>
      <c r="V351" s="206">
        <f t="shared" si="135"/>
        <v>0</v>
      </c>
      <c r="W351" s="33" t="str">
        <f t="shared" si="136"/>
        <v/>
      </c>
      <c r="X351" s="93">
        <f>SUM('31:6'!X351)</f>
        <v>0</v>
      </c>
      <c r="Y351" s="93">
        <f>SUM('31:6'!Y351)</f>
        <v>0</v>
      </c>
      <c r="Z351" s="93">
        <f>SUM('31:6'!Z351)</f>
        <v>0</v>
      </c>
      <c r="AA351" s="93">
        <f>SUM('31:6'!AA351)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4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SUM('31:6'!G352)</f>
        <v>0</v>
      </c>
      <c r="H352" s="95">
        <f t="shared" si="133"/>
        <v>0</v>
      </c>
      <c r="I352" s="93">
        <f>SUM('31:6'!I352)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SUM('31:6'!O352)</f>
        <v>0</v>
      </c>
      <c r="P352" s="93">
        <f>SUM('31:6'!P352)</f>
        <v>0</v>
      </c>
      <c r="Q352" s="93">
        <f>SUM('31:6'!Q352)</f>
        <v>0</v>
      </c>
      <c r="R352" s="93">
        <f>SUM('31:6'!R352)</f>
        <v>0</v>
      </c>
      <c r="S352" s="93">
        <f>SUM('31:6'!S352)</f>
        <v>0</v>
      </c>
      <c r="T352" s="93">
        <f>SUM('31:6'!T352)</f>
        <v>0</v>
      </c>
      <c r="U352" s="93">
        <f>SUM('31:6'!U352)</f>
        <v>0</v>
      </c>
      <c r="V352" s="206">
        <f t="shared" si="135"/>
        <v>0</v>
      </c>
      <c r="W352" s="33" t="str">
        <f t="shared" si="136"/>
        <v/>
      </c>
      <c r="X352" s="93">
        <f>SUM('31:6'!X352)</f>
        <v>0</v>
      </c>
      <c r="Y352" s="93">
        <f>SUM('31:6'!Y352)</f>
        <v>0</v>
      </c>
      <c r="Z352" s="93">
        <f>SUM('31:6'!Z352)</f>
        <v>0</v>
      </c>
      <c r="AA352" s="93">
        <f>SUM('31:6'!AA352)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SUM('31:6'!G353)</f>
        <v>0</v>
      </c>
      <c r="H353" s="95">
        <f t="shared" si="133"/>
        <v>0</v>
      </c>
      <c r="I353" s="93">
        <f>SUM('31:6'!I353)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SUM('31:6'!O353)</f>
        <v>0</v>
      </c>
      <c r="P353" s="93">
        <f>SUM('31:6'!P353)</f>
        <v>0</v>
      </c>
      <c r="Q353" s="93">
        <f>SUM('31:6'!Q353)</f>
        <v>0</v>
      </c>
      <c r="R353" s="93">
        <f>SUM('31:6'!R353)</f>
        <v>0</v>
      </c>
      <c r="S353" s="93">
        <f>SUM('31:6'!S353)</f>
        <v>0</v>
      </c>
      <c r="T353" s="93">
        <f>SUM('31:6'!T353)</f>
        <v>0</v>
      </c>
      <c r="U353" s="93">
        <f>SUM('31:6'!U353)</f>
        <v>0</v>
      </c>
      <c r="V353" s="206">
        <f t="shared" si="135"/>
        <v>0</v>
      </c>
      <c r="W353" s="33" t="str">
        <f t="shared" si="136"/>
        <v/>
      </c>
      <c r="X353" s="93">
        <f>SUM('31:6'!X353)</f>
        <v>0</v>
      </c>
      <c r="Y353" s="93">
        <f>SUM('31:6'!Y353)</f>
        <v>0</v>
      </c>
      <c r="Z353" s="93">
        <f>SUM('31:6'!Z353)</f>
        <v>0</v>
      </c>
      <c r="AA353" s="93">
        <f>SUM('31:6'!AA353)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SUM('31:6'!G354)</f>
        <v>0</v>
      </c>
      <c r="H354" s="95">
        <f t="shared" si="133"/>
        <v>0</v>
      </c>
      <c r="I354" s="93">
        <f>SUM('31:6'!I354)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SUM('31:6'!O354)</f>
        <v>0</v>
      </c>
      <c r="P354" s="93">
        <f>SUM('31:6'!P354)</f>
        <v>0</v>
      </c>
      <c r="Q354" s="93">
        <f>SUM('31:6'!Q354)</f>
        <v>0</v>
      </c>
      <c r="R354" s="93">
        <f>SUM('31:6'!R354)</f>
        <v>0</v>
      </c>
      <c r="S354" s="93">
        <f>SUM('31:6'!S354)</f>
        <v>0</v>
      </c>
      <c r="T354" s="93">
        <f>SUM('31:6'!T354)</f>
        <v>0</v>
      </c>
      <c r="U354" s="93">
        <f>SUM('31:6'!U354)</f>
        <v>0</v>
      </c>
      <c r="V354" s="206">
        <f t="shared" si="135"/>
        <v>0</v>
      </c>
      <c r="W354" s="33" t="str">
        <f t="shared" si="136"/>
        <v/>
      </c>
      <c r="X354" s="93">
        <f>SUM('31:6'!X354)</f>
        <v>0</v>
      </c>
      <c r="Y354" s="93">
        <f>SUM('31:6'!Y354)</f>
        <v>0</v>
      </c>
      <c r="Z354" s="93">
        <f>SUM('31:6'!Z354)</f>
        <v>0</v>
      </c>
      <c r="AA354" s="93">
        <f>SUM('31:6'!AA354)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SUM('31:6'!G355)</f>
        <v>0</v>
      </c>
      <c r="H355" s="95">
        <f t="shared" si="133"/>
        <v>0</v>
      </c>
      <c r="I355" s="93">
        <f>SUM('31:6'!I355)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SUM('31:6'!O355)</f>
        <v>0</v>
      </c>
      <c r="P355" s="93">
        <f>SUM('31:6'!P355)</f>
        <v>0</v>
      </c>
      <c r="Q355" s="93">
        <f>SUM('31:6'!Q355)</f>
        <v>0</v>
      </c>
      <c r="R355" s="93">
        <f>SUM('31:6'!R355)</f>
        <v>0</v>
      </c>
      <c r="S355" s="93">
        <f>SUM('31:6'!S355)</f>
        <v>0</v>
      </c>
      <c r="T355" s="93">
        <f>SUM('31:6'!T355)</f>
        <v>0</v>
      </c>
      <c r="U355" s="93">
        <f>SUM('31:6'!U355)</f>
        <v>0</v>
      </c>
      <c r="V355" s="206">
        <f t="shared" si="135"/>
        <v>0</v>
      </c>
      <c r="W355" s="33" t="str">
        <f t="shared" si="136"/>
        <v/>
      </c>
      <c r="X355" s="93">
        <f>SUM('31:6'!X355)</f>
        <v>0</v>
      </c>
      <c r="Y355" s="93">
        <f>SUM('31:6'!Y355)</f>
        <v>0</v>
      </c>
      <c r="Z355" s="93">
        <f>SUM('31:6'!Z355)</f>
        <v>0</v>
      </c>
      <c r="AA355" s="93">
        <f>SUM('31:6'!AA355)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SUM('31:6'!G356)</f>
        <v>0</v>
      </c>
      <c r="H356" s="95">
        <f t="shared" si="133"/>
        <v>0</v>
      </c>
      <c r="I356" s="93">
        <f>SUM('31:6'!I356)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SUM('31:6'!O356)</f>
        <v>0</v>
      </c>
      <c r="P356" s="93">
        <f>SUM('31:6'!P356)</f>
        <v>0</v>
      </c>
      <c r="Q356" s="93">
        <f>SUM('31:6'!Q356)</f>
        <v>0</v>
      </c>
      <c r="R356" s="93">
        <f>SUM('31:6'!R356)</f>
        <v>0</v>
      </c>
      <c r="S356" s="93">
        <f>SUM('31:6'!S356)</f>
        <v>0</v>
      </c>
      <c r="T356" s="93">
        <f>SUM('31:6'!T356)</f>
        <v>0</v>
      </c>
      <c r="U356" s="93">
        <f>SUM('31:6'!U356)</f>
        <v>0</v>
      </c>
      <c r="V356" s="206">
        <f t="shared" si="135"/>
        <v>0</v>
      </c>
      <c r="W356" s="33" t="str">
        <f t="shared" si="136"/>
        <v/>
      </c>
      <c r="X356" s="93">
        <f>SUM('31:6'!X356)</f>
        <v>0</v>
      </c>
      <c r="Y356" s="93">
        <f>SUM('31:6'!Y356)</f>
        <v>0</v>
      </c>
      <c r="Z356" s="93">
        <f>SUM('31:6'!Z356)</f>
        <v>0</v>
      </c>
      <c r="AA356" s="93">
        <f>SUM('31:6'!AA356)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SUM('31:6'!G357)</f>
        <v>0</v>
      </c>
      <c r="H357" s="95">
        <f t="shared" si="133"/>
        <v>0</v>
      </c>
      <c r="I357" s="93">
        <f>SUM('31:6'!I357)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SUM('31:6'!O357)</f>
        <v>0</v>
      </c>
      <c r="P357" s="93">
        <f>SUM('31:6'!P357)</f>
        <v>0</v>
      </c>
      <c r="Q357" s="93">
        <f>SUM('31:6'!Q357)</f>
        <v>0</v>
      </c>
      <c r="R357" s="93">
        <f>SUM('31:6'!R357)</f>
        <v>0</v>
      </c>
      <c r="S357" s="93">
        <f>SUM('31:6'!S357)</f>
        <v>0</v>
      </c>
      <c r="T357" s="93">
        <f>SUM('31:6'!T357)</f>
        <v>0</v>
      </c>
      <c r="U357" s="93">
        <f>SUM('31:6'!U357)</f>
        <v>0</v>
      </c>
      <c r="V357" s="206">
        <f t="shared" si="135"/>
        <v>0</v>
      </c>
      <c r="W357" s="33" t="str">
        <f t="shared" si="136"/>
        <v/>
      </c>
      <c r="X357" s="93">
        <f>SUM('31:6'!X357)</f>
        <v>0</v>
      </c>
      <c r="Y357" s="93">
        <f>SUM('31:6'!Y357)</f>
        <v>0</v>
      </c>
      <c r="Z357" s="93">
        <f>SUM('31:6'!Z357)</f>
        <v>0</v>
      </c>
      <c r="AA357" s="93">
        <f>SUM('31:6'!AA357)</f>
        <v>0</v>
      </c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345"/>
      <c r="AM357" s="54"/>
      <c r="AN357" s="54"/>
      <c r="AO357" s="54"/>
      <c r="AP357" s="345"/>
      <c r="AQ357" s="345"/>
      <c r="AR357" s="34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SUM('31:6'!G358)</f>
        <v>0</v>
      </c>
      <c r="H358" s="95">
        <f t="shared" si="133"/>
        <v>0</v>
      </c>
      <c r="I358" s="93">
        <f>SUM('31:6'!I358)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SUM('31:6'!O358)</f>
        <v>0</v>
      </c>
      <c r="P358" s="93">
        <f>SUM('31:6'!P358)</f>
        <v>0</v>
      </c>
      <c r="Q358" s="93">
        <f>SUM('31:6'!Q358)</f>
        <v>0</v>
      </c>
      <c r="R358" s="93">
        <f>SUM('31:6'!R358)</f>
        <v>0</v>
      </c>
      <c r="S358" s="93">
        <f>SUM('31:6'!S358)</f>
        <v>0</v>
      </c>
      <c r="T358" s="93">
        <f>SUM('31:6'!T358)</f>
        <v>0</v>
      </c>
      <c r="U358" s="93">
        <f>SUM('31:6'!U358)</f>
        <v>0</v>
      </c>
      <c r="V358" s="206">
        <f t="shared" si="135"/>
        <v>0</v>
      </c>
      <c r="W358" s="33" t="str">
        <f t="shared" si="136"/>
        <v/>
      </c>
      <c r="X358" s="93">
        <f>SUM('31:6'!X358)</f>
        <v>0</v>
      </c>
      <c r="Y358" s="93">
        <f>SUM('31:6'!Y358)</f>
        <v>0</v>
      </c>
      <c r="Z358" s="93">
        <f>SUM('31:6'!Z358)</f>
        <v>0</v>
      </c>
      <c r="AA358" s="93">
        <f>SUM('31:6'!AA358)</f>
        <v>0</v>
      </c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SUM('31:6'!G359)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SUM('31:6'!G360)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SUM('31:6'!G361)</f>
        <v>0</v>
      </c>
      <c r="H361" s="95">
        <f t="shared" si="133"/>
        <v>0</v>
      </c>
      <c r="I361" s="93">
        <f>SUM('31:6'!I361)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SUM('31:6'!O361)</f>
        <v>0</v>
      </c>
      <c r="P361" s="93">
        <f>SUM('31:6'!P361)</f>
        <v>0</v>
      </c>
      <c r="Q361" s="93">
        <f>SUM('31:6'!Q361)</f>
        <v>0</v>
      </c>
      <c r="R361" s="93">
        <f>SUM('31:6'!R361)</f>
        <v>0</v>
      </c>
      <c r="S361" s="93">
        <f>SUM('31:6'!S361)</f>
        <v>0</v>
      </c>
      <c r="T361" s="93">
        <f>SUM('31:6'!T361)</f>
        <v>0</v>
      </c>
      <c r="U361" s="93">
        <f>SUM('31:6'!U361)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SUM('31:6'!X361)</f>
        <v>0</v>
      </c>
      <c r="Y361" s="93">
        <f>SUM('31:6'!Y361)</f>
        <v>0</v>
      </c>
      <c r="Z361" s="93">
        <f>SUM('31:6'!Z361)</f>
        <v>0</v>
      </c>
      <c r="AA361" s="93">
        <f>SUM('31:6'!AA361)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SUM('31:6'!G362)</f>
        <v>0</v>
      </c>
      <c r="H362" s="95">
        <f t="shared" si="133"/>
        <v>0</v>
      </c>
      <c r="I362" s="93">
        <f>SUM('31:6'!I362)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SUM('31:6'!O362)</f>
        <v>0</v>
      </c>
      <c r="P362" s="93">
        <f>SUM('31:6'!P362)</f>
        <v>0</v>
      </c>
      <c r="Q362" s="93">
        <f>SUM('31:6'!Q362)</f>
        <v>0</v>
      </c>
      <c r="R362" s="93">
        <f>SUM('31:6'!R362)</f>
        <v>0</v>
      </c>
      <c r="S362" s="93">
        <f>SUM('31:6'!S362)</f>
        <v>0</v>
      </c>
      <c r="T362" s="93">
        <f>SUM('31:6'!T362)</f>
        <v>0</v>
      </c>
      <c r="U362" s="93">
        <f>SUM('31:6'!U362)</f>
        <v>0</v>
      </c>
      <c r="V362" s="206">
        <f t="shared" si="140"/>
        <v>0</v>
      </c>
      <c r="W362" s="33" t="str">
        <f t="shared" si="141"/>
        <v/>
      </c>
      <c r="X362" s="93">
        <f>SUM('31:6'!X362)</f>
        <v>0</v>
      </c>
      <c r="Y362" s="93">
        <f>SUM('31:6'!Y362)</f>
        <v>0</v>
      </c>
      <c r="Z362" s="93">
        <f>SUM('31:6'!Z362)</f>
        <v>0</v>
      </c>
      <c r="AA362" s="93">
        <f>SUM('31:6'!AA362)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SUM('31:6'!G363)</f>
        <v>0</v>
      </c>
      <c r="H363" s="95">
        <f t="shared" si="133"/>
        <v>0</v>
      </c>
      <c r="I363" s="93">
        <f>SUM('31:6'!I363)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SUM('31:6'!O363)</f>
        <v>0</v>
      </c>
      <c r="P363" s="93">
        <f>SUM('31:6'!P363)</f>
        <v>0</v>
      </c>
      <c r="Q363" s="93">
        <f>SUM('31:6'!Q363)</f>
        <v>0</v>
      </c>
      <c r="R363" s="93">
        <f>SUM('31:6'!R363)</f>
        <v>0</v>
      </c>
      <c r="S363" s="93">
        <f>SUM('31:6'!S363)</f>
        <v>0</v>
      </c>
      <c r="T363" s="93">
        <f>SUM('31:6'!T363)</f>
        <v>0</v>
      </c>
      <c r="U363" s="93">
        <f>SUM('31:6'!U363)</f>
        <v>0</v>
      </c>
      <c r="V363" s="206">
        <f t="shared" si="140"/>
        <v>0</v>
      </c>
      <c r="W363" s="33" t="str">
        <f t="shared" si="141"/>
        <v/>
      </c>
      <c r="X363" s="93">
        <f>SUM('31:6'!X363)</f>
        <v>0</v>
      </c>
      <c r="Y363" s="93">
        <f>SUM('31:6'!Y363)</f>
        <v>0</v>
      </c>
      <c r="Z363" s="93">
        <f>SUM('31:6'!Z363)</f>
        <v>0</v>
      </c>
      <c r="AA363" s="93">
        <f>SUM('31:6'!AA363)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33" t="s">
        <v>190</v>
      </c>
      <c r="D364" s="108">
        <v>4.8</v>
      </c>
      <c r="E364" s="17"/>
      <c r="F364" s="6"/>
      <c r="G364" s="93">
        <f>SUM('31:6'!G364)</f>
        <v>0</v>
      </c>
      <c r="H364" s="95">
        <f t="shared" si="133"/>
        <v>0</v>
      </c>
      <c r="I364" s="93">
        <f>SUM('31:6'!I364)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SUM('31:6'!O364)</f>
        <v>0</v>
      </c>
      <c r="P364" s="93">
        <f>SUM('31:6'!P364)</f>
        <v>0</v>
      </c>
      <c r="Q364" s="93">
        <f>SUM('31:6'!Q364)</f>
        <v>0</v>
      </c>
      <c r="R364" s="93">
        <f>SUM('31:6'!R364)</f>
        <v>0</v>
      </c>
      <c r="S364" s="93">
        <f>SUM('31:6'!S364)</f>
        <v>0</v>
      </c>
      <c r="T364" s="93">
        <f>SUM('31:6'!T364)</f>
        <v>0</v>
      </c>
      <c r="U364" s="93">
        <f>SUM('31:6'!U364)</f>
        <v>0</v>
      </c>
      <c r="V364" s="206">
        <f t="shared" si="140"/>
        <v>0</v>
      </c>
      <c r="W364" s="33" t="str">
        <f t="shared" si="141"/>
        <v/>
      </c>
      <c r="X364" s="93">
        <f>SUM('31:6'!X364)</f>
        <v>0</v>
      </c>
      <c r="Y364" s="93">
        <f>SUM('31:6'!Y364)</f>
        <v>0</v>
      </c>
      <c r="Z364" s="93">
        <f>SUM('31:6'!Z364)</f>
        <v>0</v>
      </c>
      <c r="AA364" s="93">
        <f>SUM('31:6'!AA364)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33" t="s">
        <v>187</v>
      </c>
      <c r="D365" s="108">
        <v>4.8</v>
      </c>
      <c r="E365" s="17"/>
      <c r="F365" s="6"/>
      <c r="G365" s="93">
        <f>SUM('31:6'!G365)</f>
        <v>0</v>
      </c>
      <c r="H365" s="95">
        <f t="shared" si="133"/>
        <v>0</v>
      </c>
      <c r="I365" s="93">
        <f>SUM('31:6'!I365)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SUM('31:6'!O365)</f>
        <v>0</v>
      </c>
      <c r="P365" s="93">
        <f>SUM('31:6'!P365)</f>
        <v>0</v>
      </c>
      <c r="Q365" s="93">
        <f>SUM('31:6'!Q365)</f>
        <v>0</v>
      </c>
      <c r="R365" s="93">
        <f>SUM('31:6'!R365)</f>
        <v>0</v>
      </c>
      <c r="S365" s="93">
        <f>SUM('31:6'!S365)</f>
        <v>0</v>
      </c>
      <c r="T365" s="93">
        <f>SUM('31:6'!T365)</f>
        <v>0</v>
      </c>
      <c r="U365" s="93">
        <f>SUM('31:6'!U365)</f>
        <v>0</v>
      </c>
      <c r="V365" s="206"/>
      <c r="W365" s="33"/>
      <c r="X365" s="93">
        <f>SUM('31:6'!X365)</f>
        <v>0</v>
      </c>
      <c r="Y365" s="93">
        <f>SUM('31:6'!Y365)</f>
        <v>0</v>
      </c>
      <c r="Z365" s="93">
        <f>SUM('31:6'!Z365)</f>
        <v>0</v>
      </c>
      <c r="AA365" s="93">
        <f>SUM('31:6'!AA365)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33" t="s">
        <v>179</v>
      </c>
      <c r="D366" s="108">
        <v>4.8</v>
      </c>
      <c r="E366" s="17"/>
      <c r="F366" s="6"/>
      <c r="G366" s="93">
        <f>SUM('31:6'!G366)</f>
        <v>0</v>
      </c>
      <c r="H366" s="95">
        <f t="shared" si="133"/>
        <v>0</v>
      </c>
      <c r="I366" s="93">
        <f>SUM('31:6'!I366)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SUM('31:6'!O366)</f>
        <v>0</v>
      </c>
      <c r="P366" s="93">
        <f>SUM('31:6'!P366)</f>
        <v>0</v>
      </c>
      <c r="Q366" s="93">
        <f>SUM('31:6'!Q366)</f>
        <v>0</v>
      </c>
      <c r="R366" s="93">
        <f>SUM('31:6'!R366)</f>
        <v>0</v>
      </c>
      <c r="S366" s="93">
        <f>SUM('31:6'!S366)</f>
        <v>0</v>
      </c>
      <c r="T366" s="93">
        <f>SUM('31:6'!T366)</f>
        <v>0</v>
      </c>
      <c r="U366" s="93">
        <f>SUM('31:6'!U366)</f>
        <v>0</v>
      </c>
      <c r="V366" s="206"/>
      <c r="W366" s="33"/>
      <c r="X366" s="93">
        <f>SUM('31:6'!X366)</f>
        <v>0</v>
      </c>
      <c r="Y366" s="93">
        <f>SUM('31:6'!Y366)</f>
        <v>0</v>
      </c>
      <c r="Z366" s="93">
        <f>SUM('31:6'!Z366)</f>
        <v>0</v>
      </c>
      <c r="AA366" s="93">
        <f>SUM('31:6'!AA366)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33" t="s">
        <v>199</v>
      </c>
      <c r="D367" s="108">
        <v>4.8</v>
      </c>
      <c r="E367" s="17"/>
      <c r="F367" s="6"/>
      <c r="G367" s="93">
        <f>SUM('31:6'!G367)</f>
        <v>0</v>
      </c>
      <c r="H367" s="95">
        <f t="shared" si="133"/>
        <v>0</v>
      </c>
      <c r="I367" s="93">
        <f>SUM('31:6'!I367)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SUM('31:6'!O367)</f>
        <v>0</v>
      </c>
      <c r="P367" s="93">
        <f>SUM('31:6'!P367)</f>
        <v>0</v>
      </c>
      <c r="Q367" s="93">
        <f>SUM('31:6'!Q367)</f>
        <v>0</v>
      </c>
      <c r="R367" s="93">
        <f>SUM('31:6'!R367)</f>
        <v>0</v>
      </c>
      <c r="S367" s="93">
        <f>SUM('31:6'!S367)</f>
        <v>0</v>
      </c>
      <c r="T367" s="93">
        <f>SUM('31:6'!T367)</f>
        <v>0</v>
      </c>
      <c r="U367" s="93">
        <f>SUM('31:6'!U367)</f>
        <v>0</v>
      </c>
      <c r="V367" s="206"/>
      <c r="W367" s="33"/>
      <c r="X367" s="93">
        <f>SUM('31:6'!X367)</f>
        <v>0</v>
      </c>
      <c r="Y367" s="93">
        <f>SUM('31:6'!Y367)</f>
        <v>0</v>
      </c>
      <c r="Z367" s="93">
        <f>SUM('31:6'!Z367)</f>
        <v>0</v>
      </c>
      <c r="AA367" s="93">
        <f>SUM('31:6'!AA367)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SUM('31:6'!G368)</f>
        <v>0</v>
      </c>
      <c r="H368" s="95">
        <f t="shared" si="133"/>
        <v>0</v>
      </c>
      <c r="I368" s="93">
        <f>SUM('31:6'!I368)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SUM('31:6'!O368)</f>
        <v>0</v>
      </c>
      <c r="P368" s="93">
        <f>SUM('31:6'!P368)</f>
        <v>0</v>
      </c>
      <c r="Q368" s="93">
        <f>SUM('31:6'!Q368)</f>
        <v>0</v>
      </c>
      <c r="R368" s="93">
        <f>SUM('31:6'!R368)</f>
        <v>0</v>
      </c>
      <c r="S368" s="93">
        <f>SUM('31:6'!S368)</f>
        <v>0</v>
      </c>
      <c r="T368" s="93">
        <f>SUM('31:6'!T368)</f>
        <v>0</v>
      </c>
      <c r="U368" s="93">
        <f>SUM('31:6'!U368)</f>
        <v>0</v>
      </c>
      <c r="V368" s="206"/>
      <c r="W368" s="33"/>
      <c r="X368" s="93">
        <f>SUM('31:6'!X368)</f>
        <v>0</v>
      </c>
      <c r="Y368" s="93">
        <f>SUM('31:6'!Y368)</f>
        <v>0</v>
      </c>
      <c r="Z368" s="93">
        <f>SUM('31:6'!Z368)</f>
        <v>0</v>
      </c>
      <c r="AA368" s="93">
        <f>SUM('31:6'!AA368)</f>
        <v>0</v>
      </c>
      <c r="AB368" s="73"/>
      <c r="AC368" s="54"/>
      <c r="AD368" s="34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SUM('31:6'!G369)</f>
        <v>0</v>
      </c>
      <c r="H369" s="95">
        <f t="shared" si="133"/>
        <v>0</v>
      </c>
      <c r="I369" s="93">
        <f>SUM('31:6'!I369)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SUM('31:6'!O369)</f>
        <v>0</v>
      </c>
      <c r="P369" s="93">
        <f>SUM('31:6'!P369)</f>
        <v>0</v>
      </c>
      <c r="Q369" s="93">
        <f>SUM('31:6'!Q369)</f>
        <v>0</v>
      </c>
      <c r="R369" s="93">
        <f>SUM('31:6'!R369)</f>
        <v>0</v>
      </c>
      <c r="S369" s="93">
        <f>SUM('31:6'!S369)</f>
        <v>0</v>
      </c>
      <c r="T369" s="93">
        <f>SUM('31:6'!T369)</f>
        <v>0</v>
      </c>
      <c r="U369" s="93">
        <f>SUM('31:6'!U369)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SUM('31:6'!X369)</f>
        <v>0</v>
      </c>
      <c r="Y369" s="93">
        <f>SUM('31:6'!Y369)</f>
        <v>0</v>
      </c>
      <c r="Z369" s="93">
        <f>SUM('31:6'!Z369)</f>
        <v>0</v>
      </c>
      <c r="AA369" s="93">
        <f>SUM('31:6'!AA369)</f>
        <v>0</v>
      </c>
      <c r="AB369" s="73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73" t="s">
        <v>70</v>
      </c>
      <c r="B370" s="574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SUM('31:6'!G371)</f>
        <v>0</v>
      </c>
      <c r="H371" s="339">
        <f t="shared" ref="H371:H427" si="147">D371*G371</f>
        <v>0</v>
      </c>
      <c r="I371" s="93">
        <f>SUM('31:6'!I371)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SUM('31:6'!O371)</f>
        <v>0</v>
      </c>
      <c r="P371" s="93">
        <f>SUM('31:6'!P371)</f>
        <v>0</v>
      </c>
      <c r="Q371" s="93">
        <f>SUM('31:6'!Q371)</f>
        <v>0</v>
      </c>
      <c r="R371" s="93">
        <f>SUM('31:6'!R371)</f>
        <v>0</v>
      </c>
      <c r="S371" s="93">
        <f>SUM('31:6'!S371)</f>
        <v>0</v>
      </c>
      <c r="T371" s="93">
        <f>SUM('31:6'!T371)</f>
        <v>0</v>
      </c>
      <c r="U371" s="93">
        <f>SUM('31:6'!U371)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SUM('31:6'!X371)</f>
        <v>0</v>
      </c>
      <c r="Y371" s="93">
        <f>SUM('31:6'!Y371)</f>
        <v>0</v>
      </c>
      <c r="Z371" s="93">
        <f>SUM('31:6'!Z371)</f>
        <v>0</v>
      </c>
      <c r="AA371" s="93">
        <f>SUM('31:6'!AA371)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SUM('31:6'!G372)</f>
        <v>0</v>
      </c>
      <c r="H372" s="339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SUM('31:6'!G373)</f>
        <v>0</v>
      </c>
      <c r="H373" s="339">
        <f t="shared" si="147"/>
        <v>0</v>
      </c>
      <c r="I373" s="93">
        <f>SUM('31:6'!I373)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SUM('31:6'!O373)</f>
        <v>0</v>
      </c>
      <c r="P373" s="93">
        <f>SUM('31:6'!P373)</f>
        <v>0</v>
      </c>
      <c r="Q373" s="93">
        <f>SUM('31:6'!Q373)</f>
        <v>0</v>
      </c>
      <c r="R373" s="93">
        <f>SUM('31:6'!R373)</f>
        <v>0</v>
      </c>
      <c r="S373" s="93">
        <f>SUM('31:6'!S373)</f>
        <v>0</v>
      </c>
      <c r="T373" s="93">
        <f>SUM('31:6'!T373)</f>
        <v>0</v>
      </c>
      <c r="U373" s="93">
        <f>SUM('31:6'!U373)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SUM('31:6'!X373)</f>
        <v>0</v>
      </c>
      <c r="Y373" s="93">
        <f>SUM('31:6'!Y373)</f>
        <v>0</v>
      </c>
      <c r="Z373" s="93">
        <f>SUM('31:6'!Z373)</f>
        <v>0</v>
      </c>
      <c r="AA373" s="93">
        <f>SUM('31:6'!AA373)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SUM('31:6'!G374)</f>
        <v>0</v>
      </c>
      <c r="H374" s="339">
        <f t="shared" si="147"/>
        <v>0</v>
      </c>
      <c r="I374" s="93">
        <f>SUM('31:6'!I374)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SUM('31:6'!O374)</f>
        <v>0</v>
      </c>
      <c r="P374" s="93">
        <f>SUM('31:6'!P374)</f>
        <v>0</v>
      </c>
      <c r="Q374" s="93">
        <f>SUM('31:6'!Q374)</f>
        <v>0</v>
      </c>
      <c r="R374" s="93">
        <f>SUM('31:6'!R374)</f>
        <v>0</v>
      </c>
      <c r="S374" s="93">
        <f>SUM('31:6'!S374)</f>
        <v>0</v>
      </c>
      <c r="T374" s="93">
        <f>SUM('31:6'!T374)</f>
        <v>0</v>
      </c>
      <c r="U374" s="93">
        <f>SUM('31:6'!U374)</f>
        <v>0</v>
      </c>
      <c r="V374" s="206">
        <f t="shared" si="154"/>
        <v>0</v>
      </c>
      <c r="W374" s="33" t="str">
        <f t="shared" si="155"/>
        <v/>
      </c>
      <c r="X374" s="93">
        <f>SUM('31:6'!X374)</f>
        <v>0</v>
      </c>
      <c r="Y374" s="93">
        <f>SUM('31:6'!Y374)</f>
        <v>0</v>
      </c>
      <c r="Z374" s="93">
        <f>SUM('31:6'!Z374)</f>
        <v>0</v>
      </c>
      <c r="AA374" s="93">
        <f>SUM('31:6'!AA374)</f>
        <v>0</v>
      </c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SUM('31:6'!G375)</f>
        <v>0</v>
      </c>
      <c r="H375" s="339">
        <f t="shared" si="147"/>
        <v>0</v>
      </c>
      <c r="I375" s="93">
        <f>SUM('31:6'!I375)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SUM('31:6'!O375)</f>
        <v>0</v>
      </c>
      <c r="P375" s="93">
        <f>SUM('31:6'!P375)</f>
        <v>0</v>
      </c>
      <c r="Q375" s="93">
        <f>SUM('31:6'!Q375)</f>
        <v>0</v>
      </c>
      <c r="R375" s="93">
        <f>SUM('31:6'!R375)</f>
        <v>0</v>
      </c>
      <c r="S375" s="93">
        <f>SUM('31:6'!S375)</f>
        <v>0</v>
      </c>
      <c r="T375" s="93">
        <f>SUM('31:6'!T375)</f>
        <v>0</v>
      </c>
      <c r="U375" s="93">
        <f>SUM('31:6'!U375)</f>
        <v>0</v>
      </c>
      <c r="V375" s="206">
        <f t="shared" si="154"/>
        <v>0</v>
      </c>
      <c r="W375" s="33" t="str">
        <f t="shared" si="155"/>
        <v/>
      </c>
      <c r="X375" s="93">
        <f>SUM('31:6'!X375)</f>
        <v>0</v>
      </c>
      <c r="Y375" s="93">
        <f>SUM('31:6'!Y375)</f>
        <v>0</v>
      </c>
      <c r="Z375" s="93">
        <f>SUM('31:6'!Z375)</f>
        <v>0</v>
      </c>
      <c r="AA375" s="93">
        <f>SUM('31:6'!AA375)</f>
        <v>0</v>
      </c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34" t="s">
        <v>414</v>
      </c>
      <c r="C376" s="187" t="s">
        <v>415</v>
      </c>
      <c r="D376" s="17"/>
      <c r="E376" s="17"/>
      <c r="F376" s="6"/>
      <c r="G376" s="93">
        <f>SUM('31:6'!G376)</f>
        <v>0</v>
      </c>
      <c r="H376" s="339">
        <f t="shared" si="147"/>
        <v>0</v>
      </c>
      <c r="I376" s="93">
        <f>SUM('31:6'!I376)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34" t="s">
        <v>414</v>
      </c>
      <c r="C377" s="187" t="s">
        <v>416</v>
      </c>
      <c r="D377" s="17"/>
      <c r="E377" s="17"/>
      <c r="F377" s="6"/>
      <c r="G377" s="93">
        <f>SUM('31:6'!G377)</f>
        <v>0</v>
      </c>
      <c r="H377" s="339">
        <f t="shared" si="147"/>
        <v>0</v>
      </c>
      <c r="I377" s="93">
        <f>SUM('31:6'!I377)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34" t="s">
        <v>414</v>
      </c>
      <c r="C378" s="187" t="s">
        <v>417</v>
      </c>
      <c r="D378" s="17"/>
      <c r="E378" s="17"/>
      <c r="F378" s="6"/>
      <c r="G378" s="93">
        <f>SUM('31:6'!G378)</f>
        <v>0</v>
      </c>
      <c r="H378" s="339">
        <f t="shared" si="147"/>
        <v>0</v>
      </c>
      <c r="I378" s="93">
        <f>SUM('31:6'!I378)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SUM('31:6'!G379)</f>
        <v>0</v>
      </c>
      <c r="H379" s="339">
        <f t="shared" si="147"/>
        <v>0</v>
      </c>
      <c r="I379" s="93">
        <f>SUM('31:6'!I379)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SUM('31:6'!O379)</f>
        <v>0</v>
      </c>
      <c r="P379" s="93">
        <f>SUM('31:6'!P379)</f>
        <v>0</v>
      </c>
      <c r="Q379" s="93">
        <f>SUM('31:6'!Q379)</f>
        <v>0</v>
      </c>
      <c r="R379" s="93">
        <f>SUM('31:6'!R379)</f>
        <v>0</v>
      </c>
      <c r="S379" s="93">
        <f>SUM('31:6'!S379)</f>
        <v>0</v>
      </c>
      <c r="T379" s="93">
        <f>SUM('31:6'!T379)</f>
        <v>0</v>
      </c>
      <c r="U379" s="93">
        <f>SUM('31:6'!U379)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SUM('31:6'!X379)</f>
        <v>0</v>
      </c>
      <c r="Y379" s="93">
        <f>SUM('31:6'!Y379)</f>
        <v>0</v>
      </c>
      <c r="Z379" s="93">
        <f>SUM('31:6'!Z379)</f>
        <v>0</v>
      </c>
      <c r="AA379" s="93">
        <f>SUM('31:6'!AA379)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SUM('31:6'!G380)</f>
        <v>0</v>
      </c>
      <c r="H380" s="339">
        <f t="shared" si="147"/>
        <v>0</v>
      </c>
      <c r="I380" s="93">
        <f>SUM('31:6'!I380)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SUM('31:6'!O380)</f>
        <v>0</v>
      </c>
      <c r="P380" s="93">
        <f>SUM('31:6'!P380)</f>
        <v>0</v>
      </c>
      <c r="Q380" s="93">
        <f>SUM('31:6'!Q380)</f>
        <v>0</v>
      </c>
      <c r="R380" s="93">
        <f>SUM('31:6'!R380)</f>
        <v>0</v>
      </c>
      <c r="S380" s="93">
        <f>SUM('31:6'!S380)</f>
        <v>0</v>
      </c>
      <c r="T380" s="93">
        <f>SUM('31:6'!T380)</f>
        <v>0</v>
      </c>
      <c r="U380" s="93">
        <f>SUM('31:6'!U380)</f>
        <v>0</v>
      </c>
      <c r="V380" s="206">
        <f t="shared" si="157"/>
        <v>0</v>
      </c>
      <c r="W380" s="33" t="str">
        <f t="shared" si="158"/>
        <v/>
      </c>
      <c r="X380" s="93">
        <f>SUM('31:6'!X380)</f>
        <v>0</v>
      </c>
      <c r="Y380" s="93">
        <f>SUM('31:6'!Y380)</f>
        <v>0</v>
      </c>
      <c r="Z380" s="93">
        <f>SUM('31:6'!Z380)</f>
        <v>0</v>
      </c>
      <c r="AA380" s="93">
        <f>SUM('31:6'!AA380)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SUM('31:6'!G381)</f>
        <v>0</v>
      </c>
      <c r="H381" s="339">
        <f t="shared" si="147"/>
        <v>0</v>
      </c>
      <c r="I381" s="93">
        <f>SUM('31:6'!I381)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SUM('31:6'!O381)</f>
        <v>0</v>
      </c>
      <c r="P381" s="93">
        <f>SUM('31:6'!P381)</f>
        <v>0</v>
      </c>
      <c r="Q381" s="93">
        <f>SUM('31:6'!Q381)</f>
        <v>0</v>
      </c>
      <c r="R381" s="93">
        <f>SUM('31:6'!R381)</f>
        <v>0</v>
      </c>
      <c r="S381" s="93">
        <f>SUM('31:6'!S381)</f>
        <v>0</v>
      </c>
      <c r="T381" s="93">
        <f>SUM('31:6'!T381)</f>
        <v>0</v>
      </c>
      <c r="U381" s="93">
        <f>SUM('31:6'!U381)</f>
        <v>0</v>
      </c>
      <c r="V381" s="206">
        <f t="shared" si="157"/>
        <v>0</v>
      </c>
      <c r="W381" s="33" t="str">
        <f t="shared" si="158"/>
        <v/>
      </c>
      <c r="X381" s="93">
        <f>SUM('31:6'!X381)</f>
        <v>0</v>
      </c>
      <c r="Y381" s="93">
        <f>SUM('31:6'!Y381)</f>
        <v>0</v>
      </c>
      <c r="Z381" s="93">
        <f>SUM('31:6'!Z381)</f>
        <v>0</v>
      </c>
      <c r="AA381" s="93">
        <f>SUM('31:6'!AA381)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SUM('31:6'!G382)</f>
        <v>0</v>
      </c>
      <c r="H382" s="339">
        <f t="shared" si="147"/>
        <v>0</v>
      </c>
      <c r="I382" s="93">
        <f>SUM('31:6'!I382)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SUM('31:6'!O382)</f>
        <v>0</v>
      </c>
      <c r="P382" s="93">
        <f>SUM('31:6'!P382)</f>
        <v>0</v>
      </c>
      <c r="Q382" s="93">
        <f>SUM('31:6'!Q382)</f>
        <v>0</v>
      </c>
      <c r="R382" s="93">
        <f>SUM('31:6'!R382)</f>
        <v>0</v>
      </c>
      <c r="S382" s="93">
        <f>SUM('31:6'!S382)</f>
        <v>0</v>
      </c>
      <c r="T382" s="93">
        <f>SUM('31:6'!T382)</f>
        <v>0</v>
      </c>
      <c r="U382" s="93">
        <f>SUM('31:6'!U382)</f>
        <v>0</v>
      </c>
      <c r="V382" s="206">
        <f t="shared" si="157"/>
        <v>0</v>
      </c>
      <c r="W382" s="33" t="str">
        <f t="shared" si="158"/>
        <v/>
      </c>
      <c r="X382" s="93">
        <f>SUM('31:6'!X382)</f>
        <v>0</v>
      </c>
      <c r="Y382" s="93">
        <f>SUM('31:6'!Y382)</f>
        <v>0</v>
      </c>
      <c r="Z382" s="93">
        <f>SUM('31:6'!Z382)</f>
        <v>0</v>
      </c>
      <c r="AA382" s="93">
        <f>SUM('31:6'!AA382)</f>
        <v>0</v>
      </c>
      <c r="AB382" s="25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SUM('31:6'!G383)</f>
        <v>0</v>
      </c>
      <c r="H383" s="339">
        <f t="shared" si="147"/>
        <v>0</v>
      </c>
      <c r="I383" s="93">
        <f>SUM('31:6'!I383)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SUM('31:6'!O383)</f>
        <v>0</v>
      </c>
      <c r="P383" s="93">
        <f>SUM('31:6'!P383)</f>
        <v>0</v>
      </c>
      <c r="Q383" s="93">
        <f>SUM('31:6'!Q383)</f>
        <v>0</v>
      </c>
      <c r="R383" s="93">
        <f>SUM('31:6'!R383)</f>
        <v>0</v>
      </c>
      <c r="S383" s="93">
        <f>SUM('31:6'!S383)</f>
        <v>0</v>
      </c>
      <c r="T383" s="93">
        <f>SUM('31:6'!T383)</f>
        <v>0</v>
      </c>
      <c r="U383" s="93">
        <f>SUM('31:6'!U383)</f>
        <v>0</v>
      </c>
      <c r="V383" s="206">
        <f t="shared" si="157"/>
        <v>0</v>
      </c>
      <c r="W383" s="33" t="str">
        <f t="shared" si="158"/>
        <v/>
      </c>
      <c r="X383" s="93">
        <f>SUM('31:6'!X383)</f>
        <v>0</v>
      </c>
      <c r="Y383" s="93">
        <f>SUM('31:6'!Y383)</f>
        <v>0</v>
      </c>
      <c r="Z383" s="93">
        <f>SUM('31:6'!Z383)</f>
        <v>0</v>
      </c>
      <c r="AA383" s="93">
        <f>SUM('31:6'!AA383)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SUM('31:6'!G384)</f>
        <v>0</v>
      </c>
      <c r="H384" s="339">
        <f t="shared" si="147"/>
        <v>0</v>
      </c>
      <c r="I384" s="93">
        <f>SUM('31:6'!I384)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SUM('31:6'!O384)</f>
        <v>0</v>
      </c>
      <c r="P384" s="93">
        <f>SUM('31:6'!P384)</f>
        <v>0</v>
      </c>
      <c r="Q384" s="93">
        <f>SUM('31:6'!Q384)</f>
        <v>0</v>
      </c>
      <c r="R384" s="93">
        <f>SUM('31:6'!R384)</f>
        <v>0</v>
      </c>
      <c r="S384" s="93">
        <f>SUM('31:6'!S384)</f>
        <v>0</v>
      </c>
      <c r="T384" s="93">
        <f>SUM('31:6'!T384)</f>
        <v>0</v>
      </c>
      <c r="U384" s="93">
        <f>SUM('31:6'!U384)</f>
        <v>0</v>
      </c>
      <c r="V384" s="206">
        <f t="shared" si="157"/>
        <v>0</v>
      </c>
      <c r="W384" s="33" t="str">
        <f t="shared" si="158"/>
        <v/>
      </c>
      <c r="X384" s="93">
        <f>SUM('31:6'!X384)</f>
        <v>0</v>
      </c>
      <c r="Y384" s="93">
        <f>SUM('31:6'!Y384)</f>
        <v>0</v>
      </c>
      <c r="Z384" s="93">
        <f>SUM('31:6'!Z384)</f>
        <v>0</v>
      </c>
      <c r="AA384" s="93">
        <f>SUM('31:6'!AA384)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SUM('31:6'!G385)</f>
        <v>0</v>
      </c>
      <c r="H385" s="339">
        <f t="shared" si="147"/>
        <v>0</v>
      </c>
      <c r="I385" s="93">
        <f>SUM('31:6'!I385)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SUM('31:6'!O385)</f>
        <v>0</v>
      </c>
      <c r="P385" s="93">
        <f>SUM('31:6'!P385)</f>
        <v>0</v>
      </c>
      <c r="Q385" s="93">
        <f>SUM('31:6'!Q385)</f>
        <v>0</v>
      </c>
      <c r="R385" s="93">
        <f>SUM('31:6'!R385)</f>
        <v>0</v>
      </c>
      <c r="S385" s="93">
        <f>SUM('31:6'!S385)</f>
        <v>0</v>
      </c>
      <c r="T385" s="93">
        <f>SUM('31:6'!T385)</f>
        <v>0</v>
      </c>
      <c r="U385" s="93">
        <f>SUM('31:6'!U385)</f>
        <v>0</v>
      </c>
      <c r="V385" s="206">
        <f t="shared" si="157"/>
        <v>0</v>
      </c>
      <c r="W385" s="33" t="str">
        <f t="shared" si="158"/>
        <v/>
      </c>
      <c r="X385" s="93">
        <f>SUM('31:6'!X385)</f>
        <v>0</v>
      </c>
      <c r="Y385" s="93">
        <f>SUM('31:6'!Y385)</f>
        <v>0</v>
      </c>
      <c r="Z385" s="93">
        <f>SUM('31:6'!Z385)</f>
        <v>0</v>
      </c>
      <c r="AA385" s="93">
        <f>SUM('31:6'!AA385)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SUM('31:6'!G386)</f>
        <v>0</v>
      </c>
      <c r="H386" s="339">
        <f t="shared" si="147"/>
        <v>0</v>
      </c>
      <c r="I386" s="93">
        <f>SUM('31:6'!I386)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SUM('31:6'!O386)</f>
        <v>0</v>
      </c>
      <c r="P386" s="93">
        <f>SUM('31:6'!P386)</f>
        <v>0</v>
      </c>
      <c r="Q386" s="93">
        <f>SUM('31:6'!Q386)</f>
        <v>0</v>
      </c>
      <c r="R386" s="93">
        <f>SUM('31:6'!R386)</f>
        <v>0</v>
      </c>
      <c r="S386" s="93">
        <f>SUM('31:6'!S386)</f>
        <v>0</v>
      </c>
      <c r="T386" s="93">
        <f>SUM('31:6'!T386)</f>
        <v>0</v>
      </c>
      <c r="U386" s="93">
        <f>SUM('31:6'!U386)</f>
        <v>0</v>
      </c>
      <c r="V386" s="206">
        <f t="shared" si="157"/>
        <v>0</v>
      </c>
      <c r="W386" s="33" t="str">
        <f t="shared" si="158"/>
        <v/>
      </c>
      <c r="X386" s="93">
        <f>SUM('31:6'!X386)</f>
        <v>0</v>
      </c>
      <c r="Y386" s="93">
        <f>SUM('31:6'!Y386)</f>
        <v>0</v>
      </c>
      <c r="Z386" s="93">
        <f>SUM('31:6'!Z386)</f>
        <v>0</v>
      </c>
      <c r="AA386" s="93">
        <f>SUM('31:6'!AA386)</f>
        <v>0</v>
      </c>
      <c r="AB386" s="73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SUM('31:6'!G387)</f>
        <v>0</v>
      </c>
      <c r="H387" s="339">
        <f t="shared" si="147"/>
        <v>0</v>
      </c>
      <c r="I387" s="93">
        <f>SUM('31:6'!I387)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SUM('31:6'!O387)</f>
        <v>0</v>
      </c>
      <c r="P387" s="93">
        <f>SUM('31:6'!P387)</f>
        <v>0</v>
      </c>
      <c r="Q387" s="93">
        <f>SUM('31:6'!Q387)</f>
        <v>0</v>
      </c>
      <c r="R387" s="93">
        <f>SUM('31:6'!R387)</f>
        <v>0</v>
      </c>
      <c r="S387" s="93">
        <f>SUM('31:6'!S387)</f>
        <v>0</v>
      </c>
      <c r="T387" s="93">
        <f>SUM('31:6'!T387)</f>
        <v>0</v>
      </c>
      <c r="U387" s="93">
        <f>SUM('31:6'!U387)</f>
        <v>0</v>
      </c>
      <c r="V387" s="206">
        <f t="shared" si="157"/>
        <v>0</v>
      </c>
      <c r="W387" s="33" t="str">
        <f t="shared" si="158"/>
        <v/>
      </c>
      <c r="X387" s="93">
        <f>SUM('31:6'!X387)</f>
        <v>0</v>
      </c>
      <c r="Y387" s="93">
        <f>SUM('31:6'!Y387)</f>
        <v>0</v>
      </c>
      <c r="Z387" s="93">
        <f>SUM('31:6'!Z387)</f>
        <v>0</v>
      </c>
      <c r="AA387" s="93">
        <f>SUM('31:6'!AA387)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SUM('31:6'!G388)</f>
        <v>0</v>
      </c>
      <c r="H388" s="339">
        <f t="shared" si="147"/>
        <v>0</v>
      </c>
      <c r="I388" s="93">
        <f>SUM('31:6'!I388)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SUM('31:6'!O388)</f>
        <v>0</v>
      </c>
      <c r="P388" s="93">
        <f>SUM('31:6'!P388)</f>
        <v>0</v>
      </c>
      <c r="Q388" s="93">
        <f>SUM('31:6'!Q388)</f>
        <v>0</v>
      </c>
      <c r="R388" s="93">
        <f>SUM('31:6'!R388)</f>
        <v>0</v>
      </c>
      <c r="S388" s="93">
        <f>SUM('31:6'!S388)</f>
        <v>0</v>
      </c>
      <c r="T388" s="93">
        <f>SUM('31:6'!T388)</f>
        <v>0</v>
      </c>
      <c r="U388" s="93">
        <f>SUM('31:6'!U388)</f>
        <v>0</v>
      </c>
      <c r="V388" s="206">
        <f t="shared" si="157"/>
        <v>0</v>
      </c>
      <c r="W388" s="33" t="str">
        <f t="shared" si="158"/>
        <v/>
      </c>
      <c r="X388" s="93">
        <f>SUM('31:6'!X388)</f>
        <v>0</v>
      </c>
      <c r="Y388" s="93">
        <f>SUM('31:6'!Y388)</f>
        <v>0</v>
      </c>
      <c r="Z388" s="93">
        <f>SUM('31:6'!Z388)</f>
        <v>0</v>
      </c>
      <c r="AA388" s="93">
        <f>SUM('31:6'!AA388)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SUM('31:6'!G389)</f>
        <v>0</v>
      </c>
      <c r="H389" s="339">
        <f t="shared" si="147"/>
        <v>0</v>
      </c>
      <c r="I389" s="93">
        <f>SUM('31:6'!I389)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SUM('31:6'!O389)</f>
        <v>0</v>
      </c>
      <c r="P389" s="93">
        <f>SUM('31:6'!P389)</f>
        <v>0</v>
      </c>
      <c r="Q389" s="93">
        <f>SUM('31:6'!Q389)</f>
        <v>0</v>
      </c>
      <c r="R389" s="93">
        <f>SUM('31:6'!R389)</f>
        <v>0</v>
      </c>
      <c r="S389" s="93">
        <f>SUM('31:6'!S389)</f>
        <v>0</v>
      </c>
      <c r="T389" s="93">
        <f>SUM('31:6'!T389)</f>
        <v>0</v>
      </c>
      <c r="U389" s="93">
        <f>SUM('31:6'!U389)</f>
        <v>0</v>
      </c>
      <c r="V389" s="206">
        <f t="shared" si="157"/>
        <v>0</v>
      </c>
      <c r="W389" s="33" t="str">
        <f t="shared" si="158"/>
        <v/>
      </c>
      <c r="X389" s="93">
        <f>SUM('31:6'!X389)</f>
        <v>0</v>
      </c>
      <c r="Y389" s="93">
        <f>SUM('31:6'!Y389)</f>
        <v>0</v>
      </c>
      <c r="Z389" s="93">
        <f>SUM('31:6'!Z389)</f>
        <v>0</v>
      </c>
      <c r="AA389" s="93">
        <f>SUM('31:6'!AA389)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SUM('31:6'!G390)</f>
        <v>0</v>
      </c>
      <c r="H390" s="339">
        <f t="shared" si="147"/>
        <v>0</v>
      </c>
      <c r="I390" s="93">
        <f>SUM('31:6'!I390)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SUM('31:6'!O390)</f>
        <v>0</v>
      </c>
      <c r="P390" s="93">
        <f>SUM('31:6'!P390)</f>
        <v>0</v>
      </c>
      <c r="Q390" s="93">
        <f>SUM('31:6'!Q390)</f>
        <v>0</v>
      </c>
      <c r="R390" s="93">
        <f>SUM('31:6'!R390)</f>
        <v>0</v>
      </c>
      <c r="S390" s="93">
        <f>SUM('31:6'!S390)</f>
        <v>0</v>
      </c>
      <c r="T390" s="93">
        <f>SUM('31:6'!T390)</f>
        <v>0</v>
      </c>
      <c r="U390" s="93">
        <f>SUM('31:6'!U390)</f>
        <v>0</v>
      </c>
      <c r="V390" s="206">
        <f t="shared" si="157"/>
        <v>0</v>
      </c>
      <c r="W390" s="33" t="str">
        <f t="shared" si="158"/>
        <v/>
      </c>
      <c r="X390" s="93">
        <f>SUM('31:6'!X390)</f>
        <v>0</v>
      </c>
      <c r="Y390" s="93">
        <f>SUM('31:6'!Y390)</f>
        <v>0</v>
      </c>
      <c r="Z390" s="93">
        <f>SUM('31:6'!Z390)</f>
        <v>0</v>
      </c>
      <c r="AA390" s="93">
        <f>SUM('31:6'!AA390)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SUM('31:6'!G391)</f>
        <v>0</v>
      </c>
      <c r="H391" s="339">
        <f t="shared" si="147"/>
        <v>0</v>
      </c>
      <c r="I391" s="93">
        <f>SUM('31:6'!I391)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SUM('31:6'!O391)</f>
        <v>0</v>
      </c>
      <c r="P391" s="93">
        <f>SUM('31:6'!P391)</f>
        <v>0</v>
      </c>
      <c r="Q391" s="93">
        <f>SUM('31:6'!Q391)</f>
        <v>0</v>
      </c>
      <c r="R391" s="93">
        <f>SUM('31:6'!R391)</f>
        <v>0</v>
      </c>
      <c r="S391" s="93">
        <f>SUM('31:6'!S391)</f>
        <v>0</v>
      </c>
      <c r="T391" s="93">
        <f>SUM('31:6'!T391)</f>
        <v>0</v>
      </c>
      <c r="U391" s="93">
        <f>SUM('31:6'!U391)</f>
        <v>0</v>
      </c>
      <c r="V391" s="206"/>
      <c r="W391" s="33"/>
      <c r="X391" s="93">
        <f>SUM('31:6'!X391)</f>
        <v>0</v>
      </c>
      <c r="Y391" s="93">
        <f>SUM('31:6'!Y391)</f>
        <v>0</v>
      </c>
      <c r="Z391" s="93">
        <f>SUM('31:6'!Z391)</f>
        <v>0</v>
      </c>
      <c r="AA391" s="93">
        <f>SUM('31:6'!AA391)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SUM('31:6'!G392)</f>
        <v>0</v>
      </c>
      <c r="H392" s="339">
        <f t="shared" si="147"/>
        <v>0</v>
      </c>
      <c r="I392" s="93">
        <f>SUM('31:6'!I392)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SUM('31:6'!O392)</f>
        <v>0</v>
      </c>
      <c r="P392" s="93">
        <f>SUM('31:6'!P392)</f>
        <v>0</v>
      </c>
      <c r="Q392" s="93">
        <f>SUM('31:6'!Q392)</f>
        <v>0</v>
      </c>
      <c r="R392" s="93">
        <f>SUM('31:6'!R392)</f>
        <v>0</v>
      </c>
      <c r="S392" s="93">
        <f>SUM('31:6'!S392)</f>
        <v>0</v>
      </c>
      <c r="T392" s="93">
        <f>SUM('31:6'!T392)</f>
        <v>0</v>
      </c>
      <c r="U392" s="93">
        <f>SUM('31:6'!U392)</f>
        <v>0</v>
      </c>
      <c r="V392" s="206"/>
      <c r="W392" s="33"/>
      <c r="X392" s="93">
        <f>SUM('31:6'!X392)</f>
        <v>0</v>
      </c>
      <c r="Y392" s="93">
        <f>SUM('31:6'!Y392)</f>
        <v>0</v>
      </c>
      <c r="Z392" s="93">
        <f>SUM('31:6'!Z392)</f>
        <v>0</v>
      </c>
      <c r="AA392" s="93">
        <f>SUM('31:6'!AA392)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388</v>
      </c>
      <c r="C393" s="16" t="s">
        <v>390</v>
      </c>
      <c r="D393" s="17">
        <v>5.03</v>
      </c>
      <c r="E393" s="17"/>
      <c r="F393" s="6"/>
      <c r="G393" s="93">
        <f>SUM('31:6'!G393)</f>
        <v>0</v>
      </c>
      <c r="H393" s="339">
        <f t="shared" si="147"/>
        <v>0</v>
      </c>
      <c r="I393" s="93">
        <f>SUM('31:6'!I393)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SUM('31:6'!O393)</f>
        <v>0</v>
      </c>
      <c r="P393" s="93">
        <f>SUM('31:6'!P393)</f>
        <v>0</v>
      </c>
      <c r="Q393" s="93">
        <f>SUM('31:6'!Q393)</f>
        <v>0</v>
      </c>
      <c r="R393" s="93">
        <f>SUM('31:6'!R393)</f>
        <v>0</v>
      </c>
      <c r="S393" s="93">
        <f>SUM('31:6'!S393)</f>
        <v>0</v>
      </c>
      <c r="T393" s="93">
        <f>SUM('31:6'!T393)</f>
        <v>0</v>
      </c>
      <c r="U393" s="93">
        <f>SUM('31:6'!U393)</f>
        <v>0</v>
      </c>
      <c r="V393" s="206"/>
      <c r="W393" s="33"/>
      <c r="X393" s="93">
        <f>SUM('31:6'!X393)</f>
        <v>0</v>
      </c>
      <c r="Y393" s="93">
        <f>SUM('31:6'!Y393)</f>
        <v>0</v>
      </c>
      <c r="Z393" s="93">
        <f>SUM('31:6'!Z393)</f>
        <v>0</v>
      </c>
      <c r="AA393" s="93">
        <f>SUM('31:6'!AA393)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388</v>
      </c>
      <c r="C394" s="16" t="s">
        <v>392</v>
      </c>
      <c r="D394" s="17">
        <v>5.03</v>
      </c>
      <c r="E394" s="17"/>
      <c r="F394" s="6"/>
      <c r="G394" s="93">
        <f>SUM('31:6'!G394)</f>
        <v>0</v>
      </c>
      <c r="H394" s="339">
        <f t="shared" si="147"/>
        <v>0</v>
      </c>
      <c r="I394" s="93">
        <f>SUM('31:6'!I394)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SUM('31:6'!O394)</f>
        <v>0</v>
      </c>
      <c r="P394" s="93">
        <f>SUM('31:6'!P394)</f>
        <v>0</v>
      </c>
      <c r="Q394" s="93">
        <f>SUM('31:6'!Q394)</f>
        <v>0</v>
      </c>
      <c r="R394" s="93">
        <f>SUM('31:6'!R394)</f>
        <v>0</v>
      </c>
      <c r="S394" s="93">
        <f>SUM('31:6'!S394)</f>
        <v>0</v>
      </c>
      <c r="T394" s="93">
        <f>SUM('31:6'!T394)</f>
        <v>0</v>
      </c>
      <c r="U394" s="93">
        <f>SUM('31:6'!U394)</f>
        <v>0</v>
      </c>
      <c r="V394" s="206"/>
      <c r="W394" s="33"/>
      <c r="X394" s="93">
        <f>SUM('31:6'!X394)</f>
        <v>0</v>
      </c>
      <c r="Y394" s="93">
        <f>SUM('31:6'!Y394)</f>
        <v>0</v>
      </c>
      <c r="Z394" s="93">
        <f>SUM('31:6'!Z394)</f>
        <v>0</v>
      </c>
      <c r="AA394" s="93">
        <f>SUM('31:6'!AA394)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424</v>
      </c>
      <c r="C395" s="187" t="s">
        <v>364</v>
      </c>
      <c r="D395" s="17">
        <v>5.03</v>
      </c>
      <c r="E395" s="17"/>
      <c r="F395" s="6"/>
      <c r="G395" s="93">
        <f>SUM('31:6'!G395)</f>
        <v>0</v>
      </c>
      <c r="H395" s="339">
        <f t="shared" si="147"/>
        <v>0</v>
      </c>
      <c r="I395" s="93">
        <f>SUM('31:6'!I395)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SUM('31:6'!O395)</f>
        <v>0</v>
      </c>
      <c r="P395" s="93">
        <f>SUM('31:6'!P395)</f>
        <v>0</v>
      </c>
      <c r="Q395" s="93">
        <f>SUM('31:6'!Q395)</f>
        <v>0</v>
      </c>
      <c r="R395" s="93">
        <f>SUM('31:6'!R395)</f>
        <v>0</v>
      </c>
      <c r="S395" s="93">
        <f>SUM('31:6'!S395)</f>
        <v>0</v>
      </c>
      <c r="T395" s="93">
        <f>SUM('31:6'!T395)</f>
        <v>0</v>
      </c>
      <c r="U395" s="93">
        <f>SUM('31:6'!U395)</f>
        <v>0</v>
      </c>
      <c r="V395" s="206"/>
      <c r="W395" s="33"/>
      <c r="X395" s="93">
        <f>SUM('31:6'!X395)</f>
        <v>0</v>
      </c>
      <c r="Y395" s="93">
        <f>SUM('31:6'!Y395)</f>
        <v>0</v>
      </c>
      <c r="Z395" s="93">
        <f>SUM('31:6'!Z395)</f>
        <v>0</v>
      </c>
      <c r="AA395" s="93">
        <f>SUM('31:6'!AA395)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424</v>
      </c>
      <c r="C396" s="187" t="s">
        <v>365</v>
      </c>
      <c r="D396" s="17">
        <v>5.03</v>
      </c>
      <c r="E396" s="17"/>
      <c r="F396" s="6"/>
      <c r="G396" s="93">
        <f>SUM('31:6'!G396)</f>
        <v>0</v>
      </c>
      <c r="H396" s="339">
        <f t="shared" si="147"/>
        <v>0</v>
      </c>
      <c r="I396" s="93">
        <f>SUM('31:6'!I396)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SUM('31:6'!O396)</f>
        <v>0</v>
      </c>
      <c r="P396" s="93">
        <f>SUM('31:6'!P396)</f>
        <v>0</v>
      </c>
      <c r="Q396" s="93">
        <f>SUM('31:6'!Q396)</f>
        <v>0</v>
      </c>
      <c r="R396" s="93">
        <f>SUM('31:6'!R396)</f>
        <v>0</v>
      </c>
      <c r="S396" s="93">
        <f>SUM('31:6'!S396)</f>
        <v>0</v>
      </c>
      <c r="T396" s="93">
        <f>SUM('31:6'!T396)</f>
        <v>0</v>
      </c>
      <c r="U396" s="93">
        <f>SUM('31:6'!U396)</f>
        <v>0</v>
      </c>
      <c r="V396" s="206"/>
      <c r="W396" s="33"/>
      <c r="X396" s="93">
        <f>SUM('31:6'!X396)</f>
        <v>0</v>
      </c>
      <c r="Y396" s="93">
        <f>SUM('31:6'!Y396)</f>
        <v>0</v>
      </c>
      <c r="Z396" s="93">
        <f>SUM('31:6'!Z396)</f>
        <v>0</v>
      </c>
      <c r="AA396" s="93">
        <f>SUM('31:6'!AA396)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424</v>
      </c>
      <c r="C397" s="187" t="s">
        <v>366</v>
      </c>
      <c r="D397" s="17">
        <v>5.03</v>
      </c>
      <c r="E397" s="17"/>
      <c r="F397" s="6"/>
      <c r="G397" s="93">
        <f>SUM('31:6'!G397)</f>
        <v>0</v>
      </c>
      <c r="H397" s="339">
        <f t="shared" si="147"/>
        <v>0</v>
      </c>
      <c r="I397" s="93">
        <f>SUM('31:6'!I397)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SUM('31:6'!O397)</f>
        <v>0</v>
      </c>
      <c r="P397" s="93">
        <f>SUM('31:6'!P397)</f>
        <v>0</v>
      </c>
      <c r="Q397" s="93">
        <f>SUM('31:6'!Q397)</f>
        <v>0</v>
      </c>
      <c r="R397" s="93">
        <f>SUM('31:6'!R397)</f>
        <v>0</v>
      </c>
      <c r="S397" s="93">
        <f>SUM('31:6'!S397)</f>
        <v>0</v>
      </c>
      <c r="T397" s="93">
        <f>SUM('31:6'!T397)</f>
        <v>0</v>
      </c>
      <c r="U397" s="93">
        <f>SUM('31:6'!U397)</f>
        <v>0</v>
      </c>
      <c r="V397" s="206"/>
      <c r="W397" s="33"/>
      <c r="X397" s="93">
        <f>SUM('31:6'!X397)</f>
        <v>0</v>
      </c>
      <c r="Y397" s="93">
        <f>SUM('31:6'!Y397)</f>
        <v>0</v>
      </c>
      <c r="Z397" s="93">
        <f>SUM('31:6'!Z397)</f>
        <v>0</v>
      </c>
      <c r="AA397" s="93">
        <f>SUM('31:6'!AA397)</f>
        <v>0</v>
      </c>
      <c r="AB397" s="25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424</v>
      </c>
      <c r="C398" s="187" t="s">
        <v>367</v>
      </c>
      <c r="D398" s="17">
        <v>5.03</v>
      </c>
      <c r="E398" s="17"/>
      <c r="F398" s="6"/>
      <c r="G398" s="93">
        <f>SUM('31:6'!G398)</f>
        <v>0</v>
      </c>
      <c r="H398" s="339">
        <f t="shared" si="147"/>
        <v>0</v>
      </c>
      <c r="I398" s="93">
        <f>SUM('31:6'!I398)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SUM('31:6'!O398)</f>
        <v>0</v>
      </c>
      <c r="P398" s="93">
        <f>SUM('31:6'!P398)</f>
        <v>0</v>
      </c>
      <c r="Q398" s="93">
        <f>SUM('31:6'!Q398)</f>
        <v>0</v>
      </c>
      <c r="R398" s="93">
        <f>SUM('31:6'!R398)</f>
        <v>0</v>
      </c>
      <c r="S398" s="93">
        <f>SUM('31:6'!S398)</f>
        <v>0</v>
      </c>
      <c r="T398" s="93">
        <f>SUM('31:6'!T398)</f>
        <v>0</v>
      </c>
      <c r="U398" s="93">
        <f>SUM('31:6'!U398)</f>
        <v>0</v>
      </c>
      <c r="V398" s="206"/>
      <c r="W398" s="33"/>
      <c r="X398" s="93">
        <f>SUM('31:6'!X398)</f>
        <v>0</v>
      </c>
      <c r="Y398" s="93">
        <f>SUM('31:6'!Y398)</f>
        <v>0</v>
      </c>
      <c r="Z398" s="93">
        <f>SUM('31:6'!Z398)</f>
        <v>0</v>
      </c>
      <c r="AA398" s="93">
        <f>SUM('31:6'!AA398)</f>
        <v>0</v>
      </c>
      <c r="AB398" s="25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SUM('31:6'!G399)</f>
        <v>0</v>
      </c>
      <c r="H399" s="339">
        <f t="shared" si="147"/>
        <v>0</v>
      </c>
      <c r="I399" s="93">
        <f>SUM('31:6'!I399)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SUM('31:6'!O399)</f>
        <v>0</v>
      </c>
      <c r="P399" s="93">
        <f>SUM('31:6'!P399)</f>
        <v>0</v>
      </c>
      <c r="Q399" s="93">
        <f>SUM('31:6'!Q399)</f>
        <v>0</v>
      </c>
      <c r="R399" s="93">
        <f>SUM('31:6'!R399)</f>
        <v>0</v>
      </c>
      <c r="S399" s="93">
        <f>SUM('31:6'!S399)</f>
        <v>0</v>
      </c>
      <c r="T399" s="93">
        <f>SUM('31:6'!T399)</f>
        <v>0</v>
      </c>
      <c r="U399" s="93">
        <f>SUM('31:6'!U399)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SUM('31:6'!X399)</f>
        <v>0</v>
      </c>
      <c r="Y399" s="93">
        <f>SUM('31:6'!Y399)</f>
        <v>0</v>
      </c>
      <c r="Z399" s="93">
        <f>SUM('31:6'!Z399)</f>
        <v>0</v>
      </c>
      <c r="AA399" s="93">
        <f>SUM('31:6'!AA399)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SUM('31:6'!G400)</f>
        <v>0</v>
      </c>
      <c r="H400" s="339">
        <f t="shared" si="147"/>
        <v>0</v>
      </c>
      <c r="I400" s="93">
        <f>SUM('31:6'!I400)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SUM('31:6'!O400)</f>
        <v>0</v>
      </c>
      <c r="P400" s="93">
        <f>SUM('31:6'!P400)</f>
        <v>0</v>
      </c>
      <c r="Q400" s="93">
        <f>SUM('31:6'!Q400)</f>
        <v>0</v>
      </c>
      <c r="R400" s="93">
        <f>SUM('31:6'!R400)</f>
        <v>0</v>
      </c>
      <c r="S400" s="93">
        <f>SUM('31:6'!S400)</f>
        <v>0</v>
      </c>
      <c r="T400" s="93">
        <f>SUM('31:6'!T400)</f>
        <v>0</v>
      </c>
      <c r="U400" s="93">
        <f>SUM('31:6'!U400)</f>
        <v>0</v>
      </c>
      <c r="V400" s="206">
        <f t="shared" si="160"/>
        <v>0</v>
      </c>
      <c r="W400" s="33" t="str">
        <f t="shared" si="161"/>
        <v/>
      </c>
      <c r="X400" s="93">
        <f>SUM('31:6'!X400)</f>
        <v>0</v>
      </c>
      <c r="Y400" s="93">
        <f>SUM('31:6'!Y400)</f>
        <v>0</v>
      </c>
      <c r="Z400" s="93">
        <f>SUM('31:6'!Z400)</f>
        <v>0</v>
      </c>
      <c r="AA400" s="93">
        <f>SUM('31:6'!AA400)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SUM('31:6'!G401)</f>
        <v>0</v>
      </c>
      <c r="H401" s="339">
        <f t="shared" si="147"/>
        <v>0</v>
      </c>
      <c r="I401" s="93">
        <f>SUM('31:6'!I401)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SUM('31:6'!O401)</f>
        <v>0</v>
      </c>
      <c r="P401" s="93">
        <f>SUM('31:6'!P401)</f>
        <v>0</v>
      </c>
      <c r="Q401" s="93">
        <f>SUM('31:6'!Q401)</f>
        <v>0</v>
      </c>
      <c r="R401" s="93">
        <f>SUM('31:6'!R401)</f>
        <v>0</v>
      </c>
      <c r="S401" s="93">
        <f>SUM('31:6'!S401)</f>
        <v>0</v>
      </c>
      <c r="T401" s="93">
        <f>SUM('31:6'!T401)</f>
        <v>0</v>
      </c>
      <c r="U401" s="93">
        <f>SUM('31:6'!U401)</f>
        <v>0</v>
      </c>
      <c r="V401" s="206">
        <f t="shared" si="160"/>
        <v>0</v>
      </c>
      <c r="W401" s="33" t="str">
        <f t="shared" si="161"/>
        <v/>
      </c>
      <c r="X401" s="93">
        <f>SUM('31:6'!X401)</f>
        <v>0</v>
      </c>
      <c r="Y401" s="93">
        <f>SUM('31:6'!Y401)</f>
        <v>0</v>
      </c>
      <c r="Z401" s="93">
        <f>SUM('31:6'!Z401)</f>
        <v>0</v>
      </c>
      <c r="AA401" s="93">
        <f>SUM('31:6'!AA401)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SUM('31:6'!G402)</f>
        <v>0</v>
      </c>
      <c r="H402" s="339">
        <f t="shared" si="147"/>
        <v>0</v>
      </c>
      <c r="I402" s="93">
        <f>SUM('31:6'!I402)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SUM('31:6'!O402)</f>
        <v>0</v>
      </c>
      <c r="P402" s="93">
        <f>SUM('31:6'!P402)</f>
        <v>0</v>
      </c>
      <c r="Q402" s="93">
        <f>SUM('31:6'!Q402)</f>
        <v>0</v>
      </c>
      <c r="R402" s="93">
        <f>SUM('31:6'!R402)</f>
        <v>0</v>
      </c>
      <c r="S402" s="93">
        <f>SUM('31:6'!S402)</f>
        <v>0</v>
      </c>
      <c r="T402" s="93">
        <f>SUM('31:6'!T402)</f>
        <v>0</v>
      </c>
      <c r="U402" s="93">
        <f>SUM('31:6'!U402)</f>
        <v>0</v>
      </c>
      <c r="V402" s="206">
        <f t="shared" si="160"/>
        <v>0</v>
      </c>
      <c r="W402" s="33" t="str">
        <f t="shared" si="161"/>
        <v/>
      </c>
      <c r="X402" s="93">
        <f>SUM('31:6'!X402)</f>
        <v>0</v>
      </c>
      <c r="Y402" s="93">
        <f>SUM('31:6'!Y402)</f>
        <v>0</v>
      </c>
      <c r="Z402" s="93">
        <f>SUM('31:6'!Z402)</f>
        <v>0</v>
      </c>
      <c r="AA402" s="93">
        <f>SUM('31:6'!AA402)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SUM('31:6'!G403)</f>
        <v>0</v>
      </c>
      <c r="H403" s="339">
        <f t="shared" si="147"/>
        <v>0</v>
      </c>
      <c r="I403" s="93">
        <f>SUM('31:6'!I403)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SUM('31:6'!O403)</f>
        <v>0</v>
      </c>
      <c r="P403" s="93">
        <f>SUM('31:6'!P403)</f>
        <v>0</v>
      </c>
      <c r="Q403" s="93">
        <f>SUM('31:6'!Q403)</f>
        <v>0</v>
      </c>
      <c r="R403" s="93">
        <f>SUM('31:6'!R403)</f>
        <v>0</v>
      </c>
      <c r="S403" s="93">
        <f>SUM('31:6'!S403)</f>
        <v>0</v>
      </c>
      <c r="T403" s="93">
        <f>SUM('31:6'!T403)</f>
        <v>0</v>
      </c>
      <c r="U403" s="93">
        <f>SUM('31:6'!U403)</f>
        <v>0</v>
      </c>
      <c r="V403" s="206">
        <f t="shared" si="160"/>
        <v>0</v>
      </c>
      <c r="W403" s="33" t="str">
        <f t="shared" si="161"/>
        <v/>
      </c>
      <c r="X403" s="93">
        <f>SUM('31:6'!X403)</f>
        <v>0</v>
      </c>
      <c r="Y403" s="93">
        <f>SUM('31:6'!Y403)</f>
        <v>0</v>
      </c>
      <c r="Z403" s="93">
        <f>SUM('31:6'!Z403)</f>
        <v>0</v>
      </c>
      <c r="AA403" s="93">
        <f>SUM('31:6'!AA403)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SUM('31:6'!G404)</f>
        <v>0</v>
      </c>
      <c r="H404" s="339">
        <f t="shared" si="147"/>
        <v>0</v>
      </c>
      <c r="I404" s="93">
        <f>SUM('31:6'!I404)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SUM('31:6'!O404)</f>
        <v>0</v>
      </c>
      <c r="P404" s="93">
        <f>SUM('31:6'!P404)</f>
        <v>0</v>
      </c>
      <c r="Q404" s="93">
        <f>SUM('31:6'!Q404)</f>
        <v>0</v>
      </c>
      <c r="R404" s="93">
        <f>SUM('31:6'!R404)</f>
        <v>0</v>
      </c>
      <c r="S404" s="93">
        <f>SUM('31:6'!S404)</f>
        <v>0</v>
      </c>
      <c r="T404" s="93">
        <f>SUM('31:6'!T404)</f>
        <v>0</v>
      </c>
      <c r="U404" s="93">
        <f>SUM('31:6'!U404)</f>
        <v>0</v>
      </c>
      <c r="V404" s="206">
        <f t="shared" si="160"/>
        <v>0</v>
      </c>
      <c r="W404" s="33" t="str">
        <f t="shared" si="161"/>
        <v/>
      </c>
      <c r="X404" s="93">
        <f>SUM('31:6'!X404)</f>
        <v>0</v>
      </c>
      <c r="Y404" s="93">
        <f>SUM('31:6'!Y404)</f>
        <v>0</v>
      </c>
      <c r="Z404" s="93">
        <f>SUM('31:6'!Z404)</f>
        <v>0</v>
      </c>
      <c r="AA404" s="93">
        <f>SUM('31:6'!AA404)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SUM('31:6'!G405)</f>
        <v>0</v>
      </c>
      <c r="H405" s="339">
        <f t="shared" si="147"/>
        <v>0</v>
      </c>
      <c r="I405" s="93">
        <f>SUM('31:6'!I405)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SUM('31:6'!O405)</f>
        <v>0</v>
      </c>
      <c r="P405" s="93">
        <f>SUM('31:6'!P405)</f>
        <v>0</v>
      </c>
      <c r="Q405" s="93">
        <f>SUM('31:6'!Q405)</f>
        <v>0</v>
      </c>
      <c r="R405" s="93">
        <f>SUM('31:6'!R405)</f>
        <v>0</v>
      </c>
      <c r="S405" s="93">
        <f>SUM('31:6'!S405)</f>
        <v>0</v>
      </c>
      <c r="T405" s="93">
        <f>SUM('31:6'!T405)</f>
        <v>0</v>
      </c>
      <c r="U405" s="93">
        <f>SUM('31:6'!U405)</f>
        <v>0</v>
      </c>
      <c r="V405" s="206">
        <f t="shared" si="160"/>
        <v>0</v>
      </c>
      <c r="W405" s="33" t="str">
        <f t="shared" si="161"/>
        <v/>
      </c>
      <c r="X405" s="93">
        <f>SUM('31:6'!X405)</f>
        <v>0</v>
      </c>
      <c r="Y405" s="93">
        <f>SUM('31:6'!Y405)</f>
        <v>0</v>
      </c>
      <c r="Z405" s="93">
        <f>SUM('31:6'!Z405)</f>
        <v>0</v>
      </c>
      <c r="AA405" s="93">
        <f>SUM('31:6'!AA405)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SUM('31:6'!G406)</f>
        <v>0</v>
      </c>
      <c r="H406" s="339">
        <f t="shared" si="147"/>
        <v>0</v>
      </c>
      <c r="I406" s="93">
        <f>SUM('31:6'!I406)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SUM('31:6'!O406)</f>
        <v>0</v>
      </c>
      <c r="P406" s="93">
        <f>SUM('31:6'!P406)</f>
        <v>0</v>
      </c>
      <c r="Q406" s="93">
        <f>SUM('31:6'!Q406)</f>
        <v>0</v>
      </c>
      <c r="R406" s="93">
        <f>SUM('31:6'!R406)</f>
        <v>0</v>
      </c>
      <c r="S406" s="93">
        <f>SUM('31:6'!S406)</f>
        <v>0</v>
      </c>
      <c r="T406" s="93">
        <f>SUM('31:6'!T406)</f>
        <v>0</v>
      </c>
      <c r="U406" s="93">
        <f>SUM('31:6'!U406)</f>
        <v>0</v>
      </c>
      <c r="V406" s="206">
        <f t="shared" si="160"/>
        <v>0</v>
      </c>
      <c r="W406" s="33" t="str">
        <f t="shared" si="161"/>
        <v/>
      </c>
      <c r="X406" s="93">
        <f>SUM('31:6'!X406)</f>
        <v>0</v>
      </c>
      <c r="Y406" s="93">
        <f>SUM('31:6'!Y406)</f>
        <v>0</v>
      </c>
      <c r="Z406" s="93">
        <f>SUM('31:6'!Z406)</f>
        <v>0</v>
      </c>
      <c r="AA406" s="93">
        <f>SUM('31:6'!AA406)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SUM('31:6'!G407)</f>
        <v>0</v>
      </c>
      <c r="H407" s="339">
        <f t="shared" si="147"/>
        <v>0</v>
      </c>
      <c r="I407" s="93">
        <f>SUM('31:6'!I407)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SUM('31:6'!O407)</f>
        <v>0</v>
      </c>
      <c r="P407" s="93">
        <f>SUM('31:6'!P407)</f>
        <v>0</v>
      </c>
      <c r="Q407" s="93">
        <f>SUM('31:6'!Q407)</f>
        <v>0</v>
      </c>
      <c r="R407" s="93">
        <f>SUM('31:6'!R407)</f>
        <v>0</v>
      </c>
      <c r="S407" s="93">
        <f>SUM('31:6'!S407)</f>
        <v>0</v>
      </c>
      <c r="T407" s="93">
        <f>SUM('31:6'!T407)</f>
        <v>0</v>
      </c>
      <c r="U407" s="93">
        <f>SUM('31:6'!U407)</f>
        <v>0</v>
      </c>
      <c r="V407" s="206">
        <f t="shared" si="160"/>
        <v>0</v>
      </c>
      <c r="W407" s="33" t="str">
        <f t="shared" si="161"/>
        <v/>
      </c>
      <c r="X407" s="93">
        <f>SUM('31:6'!X407)</f>
        <v>0</v>
      </c>
      <c r="Y407" s="93">
        <f>SUM('31:6'!Y407)</f>
        <v>0</v>
      </c>
      <c r="Z407" s="93">
        <f>SUM('31:6'!Z407)</f>
        <v>0</v>
      </c>
      <c r="AA407" s="93">
        <f>SUM('31:6'!AA407)</f>
        <v>0</v>
      </c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SUM('31:6'!G408)</f>
        <v>0</v>
      </c>
      <c r="H408" s="339">
        <f t="shared" si="147"/>
        <v>0</v>
      </c>
      <c r="I408" s="93">
        <f>SUM('31:6'!I408)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SUM('31:6'!O408)</f>
        <v>0</v>
      </c>
      <c r="P408" s="93">
        <f>SUM('31:6'!P408)</f>
        <v>0</v>
      </c>
      <c r="Q408" s="93">
        <f>SUM('31:6'!Q408)</f>
        <v>0</v>
      </c>
      <c r="R408" s="93">
        <f>SUM('31:6'!R408)</f>
        <v>0</v>
      </c>
      <c r="S408" s="93">
        <f>SUM('31:6'!S408)</f>
        <v>0</v>
      </c>
      <c r="T408" s="93">
        <f>SUM('31:6'!T408)</f>
        <v>0</v>
      </c>
      <c r="U408" s="93">
        <f>SUM('31:6'!U408)</f>
        <v>0</v>
      </c>
      <c r="V408" s="206">
        <f t="shared" si="160"/>
        <v>0</v>
      </c>
      <c r="W408" s="33" t="str">
        <f t="shared" si="161"/>
        <v/>
      </c>
      <c r="X408" s="93">
        <f>SUM('31:6'!X408)</f>
        <v>0</v>
      </c>
      <c r="Y408" s="93">
        <f>SUM('31:6'!Y408)</f>
        <v>0</v>
      </c>
      <c r="Z408" s="93">
        <f>SUM('31:6'!Z408)</f>
        <v>0</v>
      </c>
      <c r="AA408" s="93">
        <f>SUM('31:6'!AA408)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433</v>
      </c>
      <c r="C409" s="187" t="s">
        <v>427</v>
      </c>
      <c r="D409" s="17">
        <v>50.3</v>
      </c>
      <c r="E409" s="17"/>
      <c r="F409" s="6"/>
      <c r="G409" s="93">
        <f>SUM('31:6'!G409)</f>
        <v>0</v>
      </c>
      <c r="H409" s="339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401</v>
      </c>
      <c r="C410" s="187" t="s">
        <v>399</v>
      </c>
      <c r="D410" s="17">
        <v>5</v>
      </c>
      <c r="E410" s="17"/>
      <c r="F410" s="6"/>
      <c r="G410" s="93">
        <f>SUM('31:6'!G410)</f>
        <v>0</v>
      </c>
      <c r="H410" s="339">
        <f t="shared" si="147"/>
        <v>0</v>
      </c>
      <c r="I410" s="93">
        <f>SUM('31:6'!I410)</f>
        <v>0</v>
      </c>
      <c r="J410" s="31"/>
      <c r="K410" s="35"/>
      <c r="L410" s="87">
        <v>50</v>
      </c>
      <c r="M410" s="36"/>
      <c r="N410" s="31"/>
      <c r="O410" s="93">
        <f>SUM('31:6'!O410)</f>
        <v>0</v>
      </c>
      <c r="P410" s="93">
        <f>SUM('31:6'!P410)</f>
        <v>0</v>
      </c>
      <c r="Q410" s="93">
        <f>SUM('31:6'!Q410)</f>
        <v>0</v>
      </c>
      <c r="R410" s="93">
        <f>SUM('31:6'!R410)</f>
        <v>0</v>
      </c>
      <c r="S410" s="93">
        <f>SUM('31:6'!S410)</f>
        <v>0</v>
      </c>
      <c r="T410" s="93">
        <f>SUM('31:6'!T410)</f>
        <v>0</v>
      </c>
      <c r="U410" s="93">
        <f>SUM('31:6'!U410)</f>
        <v>0</v>
      </c>
      <c r="V410" s="206"/>
      <c r="W410" s="33"/>
      <c r="X410" s="93">
        <f>SUM('31:6'!X410)</f>
        <v>0</v>
      </c>
      <c r="Y410" s="93">
        <f>SUM('31:6'!Y410)</f>
        <v>0</v>
      </c>
      <c r="Z410" s="93">
        <f>SUM('31:6'!Z410)</f>
        <v>0</v>
      </c>
      <c r="AA410" s="93">
        <f>SUM('31:6'!AA410)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SUM('31:6'!G411)</f>
        <v>0</v>
      </c>
      <c r="H411" s="339">
        <f t="shared" si="147"/>
        <v>0</v>
      </c>
      <c r="I411" s="93">
        <f>SUM('31:6'!I411)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SUM('31:6'!O411)</f>
        <v>0</v>
      </c>
      <c r="P411" s="93">
        <f>SUM('31:6'!P411)</f>
        <v>0</v>
      </c>
      <c r="Q411" s="93">
        <f>SUM('31:6'!Q411)</f>
        <v>0</v>
      </c>
      <c r="R411" s="93">
        <f>SUM('31:6'!R411)</f>
        <v>0</v>
      </c>
      <c r="S411" s="93">
        <f>SUM('31:6'!S411)</f>
        <v>0</v>
      </c>
      <c r="T411" s="93">
        <f>SUM('31:6'!T411)</f>
        <v>0</v>
      </c>
      <c r="U411" s="93">
        <f>SUM('31:6'!U411)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SUM('31:6'!X411)</f>
        <v>0</v>
      </c>
      <c r="Y411" s="93">
        <f>SUM('31:6'!Y411)</f>
        <v>0</v>
      </c>
      <c r="Z411" s="93">
        <f>SUM('31:6'!Z411)</f>
        <v>0</v>
      </c>
      <c r="AA411" s="93">
        <f>SUM('31:6'!AA411)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SUM('31:6'!G412)</f>
        <v>0</v>
      </c>
      <c r="H412" s="339">
        <f t="shared" si="147"/>
        <v>0</v>
      </c>
      <c r="I412" s="93">
        <f>SUM('31:6'!I412)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SUM('31:6'!O412)</f>
        <v>0</v>
      </c>
      <c r="P412" s="93">
        <f>SUM('31:6'!P412)</f>
        <v>0</v>
      </c>
      <c r="Q412" s="93">
        <f>SUM('31:6'!Q412)</f>
        <v>0</v>
      </c>
      <c r="R412" s="93">
        <f>SUM('31:6'!R412)</f>
        <v>0</v>
      </c>
      <c r="S412" s="93">
        <f>SUM('31:6'!S412)</f>
        <v>0</v>
      </c>
      <c r="T412" s="93">
        <f>SUM('31:6'!T412)</f>
        <v>0</v>
      </c>
      <c r="U412" s="93">
        <f>SUM('31:6'!U412)</f>
        <v>0</v>
      </c>
      <c r="V412" s="206">
        <f t="shared" si="164"/>
        <v>0</v>
      </c>
      <c r="W412" s="33" t="str">
        <f t="shared" si="165"/>
        <v/>
      </c>
      <c r="X412" s="93">
        <f>SUM('31:6'!X412)</f>
        <v>0</v>
      </c>
      <c r="Y412" s="93">
        <f>SUM('31:6'!Y412)</f>
        <v>0</v>
      </c>
      <c r="Z412" s="93">
        <f>SUM('31:6'!Z412)</f>
        <v>0</v>
      </c>
      <c r="AA412" s="93">
        <f>SUM('31:6'!AA412)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SUM('31:6'!G413)</f>
        <v>0</v>
      </c>
      <c r="H413" s="339">
        <f t="shared" si="147"/>
        <v>0</v>
      </c>
      <c r="I413" s="93">
        <f>SUM('31:6'!I413)</f>
        <v>0</v>
      </c>
      <c r="J413" s="31"/>
      <c r="K413" s="35"/>
      <c r="L413" s="87"/>
      <c r="M413" s="36"/>
      <c r="N413" s="31"/>
      <c r="O413" s="93">
        <f>SUM('31:6'!O413)</f>
        <v>0</v>
      </c>
      <c r="P413" s="93">
        <f>SUM('31:6'!P413)</f>
        <v>0</v>
      </c>
      <c r="Q413" s="93">
        <f>SUM('31:6'!Q413)</f>
        <v>0</v>
      </c>
      <c r="R413" s="93">
        <f>SUM('31:6'!R413)</f>
        <v>0</v>
      </c>
      <c r="S413" s="93">
        <f>SUM('31:6'!S413)</f>
        <v>0</v>
      </c>
      <c r="T413" s="93">
        <f>SUM('31:6'!T413)</f>
        <v>0</v>
      </c>
      <c r="U413" s="93">
        <f>SUM('31:6'!U413)</f>
        <v>0</v>
      </c>
      <c r="V413" s="206"/>
      <c r="W413" s="33"/>
      <c r="X413" s="93">
        <f>SUM('31:6'!X413)</f>
        <v>0</v>
      </c>
      <c r="Y413" s="93">
        <f>SUM('31:6'!Y413)</f>
        <v>0</v>
      </c>
      <c r="Z413" s="93">
        <f>SUM('31:6'!Z413)</f>
        <v>0</v>
      </c>
      <c r="AA413" s="93">
        <f>SUM('31:6'!AA413)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SUM('31:6'!G414)</f>
        <v>0</v>
      </c>
      <c r="H414" s="339">
        <f t="shared" si="147"/>
        <v>0</v>
      </c>
      <c r="I414" s="93">
        <f>SUM('31:6'!I414)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SUM('31:6'!O414)</f>
        <v>0</v>
      </c>
      <c r="P414" s="93">
        <f>SUM('31:6'!P414)</f>
        <v>0</v>
      </c>
      <c r="Q414" s="93">
        <f>SUM('31:6'!Q414)</f>
        <v>0</v>
      </c>
      <c r="R414" s="93">
        <f>SUM('31:6'!R414)</f>
        <v>0</v>
      </c>
      <c r="S414" s="93">
        <f>SUM('31:6'!S414)</f>
        <v>0</v>
      </c>
      <c r="T414" s="93">
        <f>SUM('31:6'!T414)</f>
        <v>0</v>
      </c>
      <c r="U414" s="93">
        <f>SUM('31:6'!U414)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SUM('31:6'!X414)</f>
        <v>0</v>
      </c>
      <c r="Y414" s="93">
        <f>SUM('31:6'!Y414)</f>
        <v>0</v>
      </c>
      <c r="Z414" s="93">
        <f>SUM('31:6'!Z414)</f>
        <v>0</v>
      </c>
      <c r="AA414" s="93">
        <f>SUM('31:6'!AA414)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SUM('31:6'!G415)</f>
        <v>0</v>
      </c>
      <c r="H415" s="339">
        <f t="shared" si="147"/>
        <v>0</v>
      </c>
      <c r="I415" s="93">
        <f>SUM('31:6'!I415)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SUM('31:6'!O415)</f>
        <v>0</v>
      </c>
      <c r="P415" s="93">
        <f>SUM('31:6'!P415)</f>
        <v>0</v>
      </c>
      <c r="Q415" s="93">
        <f>SUM('31:6'!Q415)</f>
        <v>0</v>
      </c>
      <c r="R415" s="93">
        <f>SUM('31:6'!R415)</f>
        <v>0</v>
      </c>
      <c r="S415" s="93">
        <f>SUM('31:6'!S415)</f>
        <v>0</v>
      </c>
      <c r="T415" s="93">
        <f>SUM('31:6'!T415)</f>
        <v>0</v>
      </c>
      <c r="U415" s="93">
        <f>SUM('31:6'!U415)</f>
        <v>0</v>
      </c>
      <c r="V415" s="206">
        <f t="shared" si="168"/>
        <v>0</v>
      </c>
      <c r="W415" s="33" t="str">
        <f t="shared" si="169"/>
        <v/>
      </c>
      <c r="X415" s="93">
        <f>SUM('31:6'!X415)</f>
        <v>0</v>
      </c>
      <c r="Y415" s="93">
        <f>SUM('31:6'!Y415)</f>
        <v>0</v>
      </c>
      <c r="Z415" s="93">
        <f>SUM('31:6'!Z415)</f>
        <v>0</v>
      </c>
      <c r="AA415" s="93">
        <f>SUM('31:6'!AA415)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SUM('31:6'!G416)</f>
        <v>0</v>
      </c>
      <c r="H416" s="339">
        <f t="shared" si="147"/>
        <v>0</v>
      </c>
      <c r="I416" s="93">
        <f>SUM('31:6'!I416)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SUM('31:6'!O416)</f>
        <v>0</v>
      </c>
      <c r="P416" s="93">
        <f>SUM('31:6'!P416)</f>
        <v>0</v>
      </c>
      <c r="Q416" s="93">
        <f>SUM('31:6'!Q416)</f>
        <v>0</v>
      </c>
      <c r="R416" s="93">
        <f>SUM('31:6'!R416)</f>
        <v>0</v>
      </c>
      <c r="S416" s="93">
        <f>SUM('31:6'!S416)</f>
        <v>0</v>
      </c>
      <c r="T416" s="93">
        <f>SUM('31:6'!T416)</f>
        <v>0</v>
      </c>
      <c r="U416" s="93">
        <f>SUM('31:6'!U416)</f>
        <v>0</v>
      </c>
      <c r="V416" s="206">
        <f t="shared" si="168"/>
        <v>0</v>
      </c>
      <c r="W416" s="33" t="str">
        <f t="shared" si="169"/>
        <v/>
      </c>
      <c r="X416" s="93">
        <f>SUM('31:6'!X416)</f>
        <v>0</v>
      </c>
      <c r="Y416" s="93">
        <f>SUM('31:6'!Y416)</f>
        <v>0</v>
      </c>
      <c r="Z416" s="93">
        <f>SUM('31:6'!Z416)</f>
        <v>0</v>
      </c>
      <c r="AA416" s="93">
        <f>SUM('31:6'!AA416)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SUM('31:6'!G417)</f>
        <v>0</v>
      </c>
      <c r="H417" s="339">
        <f t="shared" si="147"/>
        <v>0</v>
      </c>
      <c r="I417" s="93">
        <f>SUM('31:6'!I417)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SUM('31:6'!O417)</f>
        <v>0</v>
      </c>
      <c r="P417" s="93">
        <f>SUM('31:6'!P417)</f>
        <v>0</v>
      </c>
      <c r="Q417" s="93">
        <f>SUM('31:6'!Q417)</f>
        <v>0</v>
      </c>
      <c r="R417" s="93">
        <f>SUM('31:6'!R417)</f>
        <v>0</v>
      </c>
      <c r="S417" s="93">
        <f>SUM('31:6'!S417)</f>
        <v>0</v>
      </c>
      <c r="T417" s="93">
        <f>SUM('31:6'!T417)</f>
        <v>0</v>
      </c>
      <c r="U417" s="93">
        <f>SUM('31:6'!U417)</f>
        <v>0</v>
      </c>
      <c r="V417" s="206">
        <f t="shared" si="168"/>
        <v>0</v>
      </c>
      <c r="W417" s="33" t="str">
        <f t="shared" si="169"/>
        <v/>
      </c>
      <c r="X417" s="93">
        <f>SUM('31:6'!X417)</f>
        <v>0</v>
      </c>
      <c r="Y417" s="93">
        <f>SUM('31:6'!Y417)</f>
        <v>0</v>
      </c>
      <c r="Z417" s="93">
        <f>SUM('31:6'!Z417)</f>
        <v>0</v>
      </c>
      <c r="AA417" s="93">
        <f>SUM('31:6'!AA417)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SUM('31:6'!G418)</f>
        <v>0</v>
      </c>
      <c r="H418" s="339">
        <f t="shared" si="147"/>
        <v>0</v>
      </c>
      <c r="I418" s="93">
        <f>SUM('31:6'!I418)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SUM('31:6'!O418)</f>
        <v>0</v>
      </c>
      <c r="P418" s="93">
        <f>SUM('31:6'!P418)</f>
        <v>0</v>
      </c>
      <c r="Q418" s="93">
        <f>SUM('31:6'!Q418)</f>
        <v>0</v>
      </c>
      <c r="R418" s="93">
        <f>SUM('31:6'!R418)</f>
        <v>0</v>
      </c>
      <c r="S418" s="93">
        <f>SUM('31:6'!S418)</f>
        <v>0</v>
      </c>
      <c r="T418" s="93">
        <f>SUM('31:6'!T418)</f>
        <v>0</v>
      </c>
      <c r="U418" s="93">
        <f>SUM('31:6'!U418)</f>
        <v>0</v>
      </c>
      <c r="V418" s="206"/>
      <c r="W418" s="33"/>
      <c r="X418" s="93">
        <f>SUM('31:6'!X418)</f>
        <v>0</v>
      </c>
      <c r="Y418" s="93">
        <f>SUM('31:6'!Y418)</f>
        <v>0</v>
      </c>
      <c r="Z418" s="93">
        <f>SUM('31:6'!Z418)</f>
        <v>0</v>
      </c>
      <c r="AA418" s="93">
        <f>SUM('31:6'!AA418)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SUM('31:6'!G419)</f>
        <v>0</v>
      </c>
      <c r="H419" s="339">
        <f t="shared" si="147"/>
        <v>0</v>
      </c>
      <c r="I419" s="93">
        <f>SUM('31:6'!I419)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SUM('31:6'!O419)</f>
        <v>0</v>
      </c>
      <c r="P419" s="93">
        <f>SUM('31:6'!P419)</f>
        <v>0</v>
      </c>
      <c r="Q419" s="93">
        <f>SUM('31:6'!Q419)</f>
        <v>0</v>
      </c>
      <c r="R419" s="93">
        <f>SUM('31:6'!R419)</f>
        <v>0</v>
      </c>
      <c r="S419" s="93">
        <f>SUM('31:6'!S419)</f>
        <v>0</v>
      </c>
      <c r="T419" s="93">
        <f>SUM('31:6'!T419)</f>
        <v>0</v>
      </c>
      <c r="U419" s="93">
        <f>SUM('31:6'!U419)</f>
        <v>0</v>
      </c>
      <c r="V419" s="206"/>
      <c r="W419" s="33"/>
      <c r="X419" s="93">
        <f>SUM('31:6'!X419)</f>
        <v>0</v>
      </c>
      <c r="Y419" s="93">
        <f>SUM('31:6'!Y419)</f>
        <v>0</v>
      </c>
      <c r="Z419" s="93">
        <f>SUM('31:6'!Z419)</f>
        <v>0</v>
      </c>
      <c r="AA419" s="93">
        <f>SUM('31:6'!AA419)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SUM('31:6'!G420)</f>
        <v>0</v>
      </c>
      <c r="H420" s="339">
        <f t="shared" si="147"/>
        <v>0</v>
      </c>
      <c r="I420" s="93">
        <f>SUM('31:6'!I420)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SUM('31:6'!O420)</f>
        <v>0</v>
      </c>
      <c r="P420" s="93">
        <f>SUM('31:6'!P420)</f>
        <v>0</v>
      </c>
      <c r="Q420" s="93">
        <f>SUM('31:6'!Q420)</f>
        <v>0</v>
      </c>
      <c r="R420" s="93">
        <f>SUM('31:6'!R420)</f>
        <v>0</v>
      </c>
      <c r="S420" s="93">
        <f>SUM('31:6'!S420)</f>
        <v>0</v>
      </c>
      <c r="T420" s="93">
        <f>SUM('31:6'!T420)</f>
        <v>0</v>
      </c>
      <c r="U420" s="93">
        <f>SUM('31:6'!U420)</f>
        <v>0</v>
      </c>
      <c r="V420" s="206"/>
      <c r="W420" s="33"/>
      <c r="X420" s="93">
        <f>SUM('31:6'!X420)</f>
        <v>0</v>
      </c>
      <c r="Y420" s="93">
        <f>SUM('31:6'!Y420)</f>
        <v>0</v>
      </c>
      <c r="Z420" s="93">
        <f>SUM('31:6'!Z420)</f>
        <v>0</v>
      </c>
      <c r="AA420" s="93">
        <f>SUM('31:6'!AA420)</f>
        <v>0</v>
      </c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SUM('31:6'!G421)</f>
        <v>0</v>
      </c>
      <c r="H421" s="339">
        <f t="shared" si="147"/>
        <v>0</v>
      </c>
      <c r="I421" s="93">
        <f>SUM('31:6'!I421)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SUM('31:6'!O421)</f>
        <v>0</v>
      </c>
      <c r="P421" s="93">
        <f>SUM('31:6'!P421)</f>
        <v>0</v>
      </c>
      <c r="Q421" s="93">
        <f>SUM('31:6'!Q421)</f>
        <v>0</v>
      </c>
      <c r="R421" s="93">
        <f>SUM('31:6'!R421)</f>
        <v>0</v>
      </c>
      <c r="S421" s="93">
        <f>SUM('31:6'!S421)</f>
        <v>0</v>
      </c>
      <c r="T421" s="93">
        <f>SUM('31:6'!T421)</f>
        <v>0</v>
      </c>
      <c r="U421" s="93">
        <f>SUM('31:6'!U421)</f>
        <v>0</v>
      </c>
      <c r="V421" s="206"/>
      <c r="W421" s="33"/>
      <c r="X421" s="93">
        <f>SUM('31:6'!X421)</f>
        <v>0</v>
      </c>
      <c r="Y421" s="93">
        <f>SUM('31:6'!Y421)</f>
        <v>0</v>
      </c>
      <c r="Z421" s="93">
        <f>SUM('31:6'!Z421)</f>
        <v>0</v>
      </c>
      <c r="AA421" s="93">
        <f>SUM('31:6'!AA421)</f>
        <v>0</v>
      </c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SUM('31:6'!G422)</f>
        <v>0</v>
      </c>
      <c r="H422" s="339">
        <f t="shared" si="147"/>
        <v>0</v>
      </c>
      <c r="I422" s="93">
        <f>SUM('31:6'!I422)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SUM('31:6'!G423)</f>
        <v>0</v>
      </c>
      <c r="H423" s="339">
        <f t="shared" si="147"/>
        <v>0</v>
      </c>
      <c r="I423" s="93">
        <f>SUM('31:6'!I423)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411</v>
      </c>
      <c r="D424" s="17"/>
      <c r="E424" s="17"/>
      <c r="F424" s="6"/>
      <c r="G424" s="93">
        <f>SUM('31:6'!G424)</f>
        <v>0</v>
      </c>
      <c r="H424" s="339">
        <f t="shared" si="147"/>
        <v>0</v>
      </c>
      <c r="I424" s="93">
        <f>SUM('31:6'!I424)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SUM('31:6'!G425)</f>
        <v>0</v>
      </c>
      <c r="H425" s="339">
        <f t="shared" si="147"/>
        <v>0</v>
      </c>
      <c r="I425" s="93">
        <f>SUM('31:6'!I425)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SUM('31:6'!O425)</f>
        <v>0</v>
      </c>
      <c r="P425" s="93">
        <f>SUM('31:6'!P425)</f>
        <v>0</v>
      </c>
      <c r="Q425" s="93">
        <f>SUM('31:6'!Q425)</f>
        <v>0</v>
      </c>
      <c r="R425" s="93">
        <f>SUM('31:6'!R425)</f>
        <v>0</v>
      </c>
      <c r="S425" s="93">
        <f>SUM('31:6'!S425)</f>
        <v>0</v>
      </c>
      <c r="T425" s="93">
        <f>SUM('31:6'!T425)</f>
        <v>0</v>
      </c>
      <c r="U425" s="93">
        <f>SUM('31:6'!U425)</f>
        <v>0</v>
      </c>
      <c r="V425" s="206"/>
      <c r="W425" s="33"/>
      <c r="X425" s="93">
        <f>SUM('31:6'!X425)</f>
        <v>0</v>
      </c>
      <c r="Y425" s="93">
        <f>SUM('31:6'!Y425)</f>
        <v>0</v>
      </c>
      <c r="Z425" s="93">
        <f>SUM('31:6'!Z425)</f>
        <v>0</v>
      </c>
      <c r="AA425" s="93">
        <f>SUM('31:6'!AA425)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SUM('31:6'!G426)</f>
        <v>0</v>
      </c>
      <c r="H426" s="339">
        <f t="shared" si="147"/>
        <v>0</v>
      </c>
      <c r="I426" s="93">
        <f>SUM('31:6'!I426)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SUM('31:6'!O426)</f>
        <v>0</v>
      </c>
      <c r="P426" s="93">
        <f>SUM('31:6'!P426)</f>
        <v>0</v>
      </c>
      <c r="Q426" s="93">
        <f>SUM('31:6'!Q426)</f>
        <v>0</v>
      </c>
      <c r="R426" s="93">
        <f>SUM('31:6'!R426)</f>
        <v>0</v>
      </c>
      <c r="S426" s="93">
        <f>SUM('31:6'!S426)</f>
        <v>0</v>
      </c>
      <c r="T426" s="93">
        <f>SUM('31:6'!T426)</f>
        <v>0</v>
      </c>
      <c r="U426" s="93">
        <f>SUM('31:6'!U426)</f>
        <v>0</v>
      </c>
      <c r="V426" s="206"/>
      <c r="W426" s="33"/>
      <c r="X426" s="93">
        <f>SUM('31:6'!X426)</f>
        <v>0</v>
      </c>
      <c r="Y426" s="93">
        <f>SUM('31:6'!Y426)</f>
        <v>0</v>
      </c>
      <c r="Z426" s="93">
        <f>SUM('31:6'!Z426)</f>
        <v>0</v>
      </c>
      <c r="AA426" s="93">
        <f>SUM('31:6'!AA426)</f>
        <v>0</v>
      </c>
      <c r="AB426" s="73"/>
      <c r="AC426" s="54"/>
      <c r="AD426" s="34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SUM('31:6'!G427)</f>
        <v>0</v>
      </c>
      <c r="H427" s="339">
        <f t="shared" si="147"/>
        <v>0</v>
      </c>
      <c r="I427" s="93">
        <f>SUM('31:6'!I427)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SUM('31:6'!O427)</f>
        <v>0</v>
      </c>
      <c r="P427" s="93">
        <f>SUM('31:6'!P427)</f>
        <v>0</v>
      </c>
      <c r="Q427" s="93">
        <f>SUM('31:6'!Q427)</f>
        <v>0</v>
      </c>
      <c r="R427" s="93">
        <f>SUM('31:6'!R427)</f>
        <v>0</v>
      </c>
      <c r="S427" s="93">
        <f>SUM('31:6'!S427)</f>
        <v>0</v>
      </c>
      <c r="T427" s="93">
        <f>SUM('31:6'!T427)</f>
        <v>0</v>
      </c>
      <c r="U427" s="93">
        <f>SUM('31:6'!U427)</f>
        <v>0</v>
      </c>
      <c r="V427" s="206"/>
      <c r="W427" s="33"/>
      <c r="X427" s="93">
        <f>SUM('31:6'!X427)</f>
        <v>0</v>
      </c>
      <c r="Y427" s="93">
        <f>SUM('31:6'!Y427)</f>
        <v>0</v>
      </c>
      <c r="Z427" s="93">
        <f>SUM('31:6'!Z427)</f>
        <v>0</v>
      </c>
      <c r="AA427" s="93">
        <f>SUM('31:6'!AA427)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575" t="s">
        <v>86</v>
      </c>
      <c r="B428" s="575"/>
      <c r="C428" s="34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4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SUM('31:6'!G429)</f>
        <v>841</v>
      </c>
      <c r="H429" s="339">
        <f>D429*G429</f>
        <v>4230.2300000000005</v>
      </c>
      <c r="I429" s="93">
        <f>SUM('31:6'!I429)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SUM('31:6'!O429)</f>
        <v>0</v>
      </c>
      <c r="P429" s="93">
        <f>SUM('31:6'!P429)</f>
        <v>0</v>
      </c>
      <c r="Q429" s="93">
        <f>SUM('31:6'!Q429)</f>
        <v>0</v>
      </c>
      <c r="R429" s="93">
        <f>SUM('31:6'!R429)</f>
        <v>0</v>
      </c>
      <c r="S429" s="93">
        <f>SUM('31:6'!S429)</f>
        <v>0</v>
      </c>
      <c r="T429" s="93">
        <f>SUM('31:6'!T429)</f>
        <v>0</v>
      </c>
      <c r="U429" s="93">
        <f>SUM('31:6'!U429)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SUM('31:6'!X429)</f>
        <v>0</v>
      </c>
      <c r="Y429" s="93">
        <f>SUM('31:6'!Y429)</f>
        <v>0</v>
      </c>
      <c r="Z429" s="93">
        <f>SUM('31:6'!Z429)</f>
        <v>0</v>
      </c>
      <c r="AA429" s="93">
        <f>SUM('31:6'!AA429)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SUM('31:6'!G430)</f>
        <v>0</v>
      </c>
      <c r="H430" s="339">
        <f t="shared" ref="H430:H462" si="175">D430*G430</f>
        <v>0</v>
      </c>
      <c r="I430" s="93">
        <f>SUM('31:6'!I430)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2"/>
        <v>0</v>
      </c>
      <c r="N430" s="31">
        <f t="shared" si="173"/>
        <v>0</v>
      </c>
      <c r="O430" s="93">
        <f>SUM('31:6'!O430)</f>
        <v>0</v>
      </c>
      <c r="P430" s="93">
        <f>SUM('31:6'!P430)</f>
        <v>0</v>
      </c>
      <c r="Q430" s="93">
        <f>SUM('31:6'!Q430)</f>
        <v>0</v>
      </c>
      <c r="R430" s="93">
        <f>SUM('31:6'!R430)</f>
        <v>0</v>
      </c>
      <c r="S430" s="93">
        <f>SUM('31:6'!S430)</f>
        <v>0</v>
      </c>
      <c r="T430" s="93">
        <f>SUM('31:6'!T430)</f>
        <v>0</v>
      </c>
      <c r="U430" s="93">
        <f>SUM('31:6'!U430)</f>
        <v>0</v>
      </c>
      <c r="V430" s="206">
        <f t="shared" si="174"/>
        <v>0</v>
      </c>
      <c r="W430" s="33" t="str">
        <f t="shared" si="171"/>
        <v/>
      </c>
      <c r="X430" s="93">
        <f>SUM('31:6'!X430)</f>
        <v>0</v>
      </c>
      <c r="Y430" s="93">
        <f>SUM('31:6'!Y430)</f>
        <v>0</v>
      </c>
      <c r="Z430" s="93">
        <f>SUM('31:6'!Z430)</f>
        <v>0</v>
      </c>
      <c r="AA430" s="93">
        <f>SUM('31:6'!AA430)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SUM('31:6'!G431)</f>
        <v>0</v>
      </c>
      <c r="H431" s="339">
        <f t="shared" si="175"/>
        <v>0</v>
      </c>
      <c r="I431" s="93">
        <f>SUM('31:6'!I431)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2"/>
        <v>0</v>
      </c>
      <c r="N431" s="31">
        <f t="shared" si="173"/>
        <v>0</v>
      </c>
      <c r="O431" s="93">
        <f>SUM('31:6'!O431)</f>
        <v>0</v>
      </c>
      <c r="P431" s="93">
        <f>SUM('31:6'!P431)</f>
        <v>0</v>
      </c>
      <c r="Q431" s="93">
        <f>SUM('31:6'!Q431)</f>
        <v>0</v>
      </c>
      <c r="R431" s="93">
        <f>SUM('31:6'!R431)</f>
        <v>0</v>
      </c>
      <c r="S431" s="93">
        <f>SUM('31:6'!S431)</f>
        <v>0</v>
      </c>
      <c r="T431" s="93">
        <f>SUM('31:6'!T431)</f>
        <v>0</v>
      </c>
      <c r="U431" s="93">
        <f>SUM('31:6'!U431)</f>
        <v>0</v>
      </c>
      <c r="V431" s="206">
        <f t="shared" si="174"/>
        <v>0</v>
      </c>
      <c r="W431" s="33" t="str">
        <f t="shared" si="171"/>
        <v/>
      </c>
      <c r="X431" s="93">
        <f>SUM('31:6'!X431)</f>
        <v>0</v>
      </c>
      <c r="Y431" s="93">
        <f>SUM('31:6'!Y431)</f>
        <v>0</v>
      </c>
      <c r="Z431" s="93">
        <f>SUM('31:6'!Z431)</f>
        <v>0</v>
      </c>
      <c r="AA431" s="93">
        <f>SUM('31:6'!AA431)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SUM('31:6'!G432)</f>
        <v>0</v>
      </c>
      <c r="H432" s="339">
        <f t="shared" si="175"/>
        <v>0</v>
      </c>
      <c r="I432" s="93">
        <f>SUM('31:6'!I432)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SUM('31:6'!O432)</f>
        <v>0</v>
      </c>
      <c r="P432" s="93">
        <f>SUM('31:6'!P432)</f>
        <v>0</v>
      </c>
      <c r="Q432" s="93">
        <f>SUM('31:6'!Q432)</f>
        <v>0</v>
      </c>
      <c r="R432" s="93">
        <f>SUM('31:6'!R432)</f>
        <v>0</v>
      </c>
      <c r="S432" s="93">
        <f>SUM('31:6'!S432)</f>
        <v>0</v>
      </c>
      <c r="T432" s="93">
        <f>SUM('31:6'!T432)</f>
        <v>0</v>
      </c>
      <c r="U432" s="93">
        <f>SUM('31:6'!U432)</f>
        <v>0</v>
      </c>
      <c r="V432" s="206">
        <f t="shared" si="174"/>
        <v>0</v>
      </c>
      <c r="W432" s="33" t="str">
        <f t="shared" si="171"/>
        <v/>
      </c>
      <c r="X432" s="93">
        <f>SUM('31:6'!X432)</f>
        <v>0</v>
      </c>
      <c r="Y432" s="93">
        <f>SUM('31:6'!Y432)</f>
        <v>0</v>
      </c>
      <c r="Z432" s="93">
        <f>SUM('31:6'!Z432)</f>
        <v>0</v>
      </c>
      <c r="AA432" s="93">
        <f>SUM('31:6'!AA432)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SUM('31:6'!G433)</f>
        <v>41</v>
      </c>
      <c r="H433" s="339">
        <f t="shared" si="175"/>
        <v>206.23000000000002</v>
      </c>
      <c r="I433" s="93">
        <f>SUM('31:6'!I433)</f>
        <v>2</v>
      </c>
      <c r="J433" s="31">
        <f t="array" ref="J433">IF(ISERROR(G433/I433),"",G433/I433)</f>
        <v>20.5</v>
      </c>
      <c r="K433" s="35">
        <f t="array" ref="K433">IF(ISERROR(G433/L433),"",G433/L433)</f>
        <v>4.408602150537634</v>
      </c>
      <c r="L433" s="87">
        <v>9.3000000000000007</v>
      </c>
      <c r="M433" s="36">
        <f t="shared" si="172"/>
        <v>-2.408602150537634</v>
      </c>
      <c r="N433" s="31">
        <f t="shared" si="173"/>
        <v>0</v>
      </c>
      <c r="O433" s="93">
        <f>SUM('31:6'!O433)</f>
        <v>0</v>
      </c>
      <c r="P433" s="93">
        <f>SUM('31:6'!P433)</f>
        <v>0</v>
      </c>
      <c r="Q433" s="93">
        <f>SUM('31:6'!Q433)</f>
        <v>0</v>
      </c>
      <c r="R433" s="93">
        <f>SUM('31:6'!R433)</f>
        <v>0</v>
      </c>
      <c r="S433" s="93">
        <f>SUM('31:6'!S433)</f>
        <v>0</v>
      </c>
      <c r="T433" s="93">
        <f>SUM('31:6'!T433)</f>
        <v>0</v>
      </c>
      <c r="U433" s="93">
        <f>SUM('31:6'!U433)</f>
        <v>0</v>
      </c>
      <c r="V433" s="206">
        <f t="shared" si="174"/>
        <v>0</v>
      </c>
      <c r="W433" s="33">
        <f t="shared" si="171"/>
        <v>0</v>
      </c>
      <c r="X433" s="93">
        <f>SUM('31:6'!X433)</f>
        <v>0</v>
      </c>
      <c r="Y433" s="93">
        <f>SUM('31:6'!Y433)</f>
        <v>0</v>
      </c>
      <c r="Z433" s="93">
        <f>SUM('31:6'!Z433)</f>
        <v>0</v>
      </c>
      <c r="AA433" s="93">
        <f>SUM('31:6'!AA433)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SUM('31:6'!G434)</f>
        <v>57</v>
      </c>
      <c r="H434" s="339">
        <f t="shared" si="175"/>
        <v>286.71000000000004</v>
      </c>
      <c r="I434" s="93">
        <f>SUM('31:6'!I434)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SUM('31:6'!O434)</f>
        <v>0</v>
      </c>
      <c r="P434" s="93">
        <f>SUM('31:6'!P434)</f>
        <v>0</v>
      </c>
      <c r="Q434" s="93">
        <f>SUM('31:6'!Q434)</f>
        <v>0</v>
      </c>
      <c r="R434" s="93">
        <f>SUM('31:6'!R434)</f>
        <v>0</v>
      </c>
      <c r="S434" s="93">
        <f>SUM('31:6'!S434)</f>
        <v>0</v>
      </c>
      <c r="T434" s="93">
        <f>SUM('31:6'!T434)</f>
        <v>0</v>
      </c>
      <c r="U434" s="93">
        <f>SUM('31:6'!U434)</f>
        <v>0</v>
      </c>
      <c r="V434" s="206">
        <f t="shared" si="174"/>
        <v>0</v>
      </c>
      <c r="W434" s="33">
        <f t="shared" si="171"/>
        <v>0</v>
      </c>
      <c r="X434" s="93">
        <f>SUM('31:6'!X434)</f>
        <v>0</v>
      </c>
      <c r="Y434" s="93">
        <f>SUM('31:6'!Y434)</f>
        <v>0</v>
      </c>
      <c r="Z434" s="93">
        <f>SUM('31:6'!Z434)</f>
        <v>0</v>
      </c>
      <c r="AA434" s="93">
        <f>SUM('31:6'!AA434)</f>
        <v>0</v>
      </c>
      <c r="AB434" s="73"/>
      <c r="AC434" s="54"/>
      <c r="AD434" s="34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SUM('31:6'!G435)</f>
        <v>988</v>
      </c>
      <c r="H435" s="339">
        <f t="shared" si="175"/>
        <v>4969.6400000000003</v>
      </c>
      <c r="I435" s="93">
        <f>SUM('31:6'!I435)</f>
        <v>87.5</v>
      </c>
      <c r="J435" s="31">
        <f t="array" ref="J435">IF(ISERROR(G435/I435),"",G435/I435)</f>
        <v>11.291428571428572</v>
      </c>
      <c r="K435" s="35">
        <f t="array" ref="K435">IF(ISERROR(G435/L435),"",G435/L435)</f>
        <v>106.23655913978494</v>
      </c>
      <c r="L435" s="87">
        <v>9.3000000000000007</v>
      </c>
      <c r="M435" s="36">
        <f t="shared" si="172"/>
        <v>-18.736559139784944</v>
      </c>
      <c r="N435" s="31">
        <f t="shared" si="173"/>
        <v>0</v>
      </c>
      <c r="O435" s="93">
        <f>SUM('31:6'!O435)</f>
        <v>0</v>
      </c>
      <c r="P435" s="93">
        <f>SUM('31:6'!P435)</f>
        <v>0</v>
      </c>
      <c r="Q435" s="93">
        <f>SUM('31:6'!Q435)</f>
        <v>0</v>
      </c>
      <c r="R435" s="93">
        <f>SUM('31:6'!R435)</f>
        <v>0</v>
      </c>
      <c r="S435" s="93">
        <f>SUM('31:6'!S435)</f>
        <v>0</v>
      </c>
      <c r="T435" s="93">
        <f>SUM('31:6'!T435)</f>
        <v>0</v>
      </c>
      <c r="U435" s="93">
        <f>SUM('31:6'!U435)</f>
        <v>0</v>
      </c>
      <c r="V435" s="206">
        <f t="shared" si="174"/>
        <v>0</v>
      </c>
      <c r="W435" s="33">
        <f t="shared" si="171"/>
        <v>0</v>
      </c>
      <c r="X435" s="93">
        <f>SUM('31:6'!X435)</f>
        <v>0</v>
      </c>
      <c r="Y435" s="93">
        <f>SUM('31:6'!Y435)</f>
        <v>0</v>
      </c>
      <c r="Z435" s="93">
        <f>SUM('31:6'!Z435)</f>
        <v>0</v>
      </c>
      <c r="AA435" s="93">
        <f>SUM('31:6'!AA435)</f>
        <v>0</v>
      </c>
      <c r="AB435" s="73"/>
      <c r="AC435" s="54"/>
      <c r="AD435" s="34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SUM('31:6'!G436)</f>
        <v>834</v>
      </c>
      <c r="H436" s="339">
        <f t="shared" si="175"/>
        <v>4195.0200000000004</v>
      </c>
      <c r="I436" s="93">
        <f>SUM('31:6'!I436)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SUM('31:6'!O436)</f>
        <v>0</v>
      </c>
      <c r="P436" s="93">
        <f>SUM('31:6'!P436)</f>
        <v>0</v>
      </c>
      <c r="Q436" s="93">
        <f>SUM('31:6'!Q436)</f>
        <v>0</v>
      </c>
      <c r="R436" s="93">
        <f>SUM('31:6'!R436)</f>
        <v>0</v>
      </c>
      <c r="S436" s="93">
        <f>SUM('31:6'!S436)</f>
        <v>0</v>
      </c>
      <c r="T436" s="93">
        <f>SUM('31:6'!T436)</f>
        <v>0</v>
      </c>
      <c r="U436" s="93">
        <f>SUM('31:6'!U436)</f>
        <v>0</v>
      </c>
      <c r="V436" s="207"/>
      <c r="W436" s="33"/>
      <c r="X436" s="93">
        <f>SUM('31:6'!X436)</f>
        <v>0</v>
      </c>
      <c r="Y436" s="93">
        <f>SUM('31:6'!Y436)</f>
        <v>0</v>
      </c>
      <c r="Z436" s="93">
        <f>SUM('31:6'!Z436)</f>
        <v>0</v>
      </c>
      <c r="AA436" s="93">
        <f>SUM('31:6'!AA436)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SUM('31:6'!G437)</f>
        <v>0</v>
      </c>
      <c r="H437" s="339">
        <f t="shared" si="175"/>
        <v>0</v>
      </c>
      <c r="I437" s="93">
        <f>SUM('31:6'!I437)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SUM('31:6'!O437)</f>
        <v>0</v>
      </c>
      <c r="P437" s="93">
        <f>SUM('31:6'!P437)</f>
        <v>0</v>
      </c>
      <c r="Q437" s="93">
        <f>SUM('31:6'!Q437)</f>
        <v>0</v>
      </c>
      <c r="R437" s="93">
        <f>SUM('31:6'!R437)</f>
        <v>0</v>
      </c>
      <c r="S437" s="93">
        <f>SUM('31:6'!S437)</f>
        <v>0</v>
      </c>
      <c r="T437" s="93">
        <f>SUM('31:6'!T437)</f>
        <v>0</v>
      </c>
      <c r="U437" s="93">
        <f>SUM('31:6'!U437)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SUM('31:6'!X437)</f>
        <v>0</v>
      </c>
      <c r="Y437" s="93">
        <f>SUM('31:6'!Y437)</f>
        <v>0</v>
      </c>
      <c r="Z437" s="93">
        <f>SUM('31:6'!Z437)</f>
        <v>0</v>
      </c>
      <c r="AA437" s="93">
        <f>SUM('31:6'!AA437)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SUM('31:6'!G438)</f>
        <v>0</v>
      </c>
      <c r="H438" s="339">
        <f t="shared" si="175"/>
        <v>0</v>
      </c>
      <c r="I438" s="93">
        <f>SUM('31:6'!I438)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SUM('31:6'!O438)</f>
        <v>0</v>
      </c>
      <c r="P438" s="93">
        <f>SUM('31:6'!P438)</f>
        <v>0</v>
      </c>
      <c r="Q438" s="93">
        <f>SUM('31:6'!Q438)</f>
        <v>0</v>
      </c>
      <c r="R438" s="93">
        <f>SUM('31:6'!R438)</f>
        <v>0</v>
      </c>
      <c r="S438" s="93">
        <f>SUM('31:6'!S438)</f>
        <v>0</v>
      </c>
      <c r="T438" s="93">
        <f>SUM('31:6'!T438)</f>
        <v>0</v>
      </c>
      <c r="U438" s="93">
        <f>SUM('31:6'!U438)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SUM('31:6'!X438)</f>
        <v>0</v>
      </c>
      <c r="Y438" s="93">
        <f>SUM('31:6'!Y438)</f>
        <v>0</v>
      </c>
      <c r="Z438" s="93">
        <f>SUM('31:6'!Z438)</f>
        <v>0</v>
      </c>
      <c r="AA438" s="93">
        <f>SUM('31:6'!AA438)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SUM('31:6'!G439)</f>
        <v>0</v>
      </c>
      <c r="H439" s="339">
        <f t="shared" si="175"/>
        <v>0</v>
      </c>
      <c r="I439" s="93">
        <f>SUM('31:6'!I439)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SUM('31:6'!O439)</f>
        <v>0</v>
      </c>
      <c r="P439" s="93">
        <f>SUM('31:6'!P439)</f>
        <v>0</v>
      </c>
      <c r="Q439" s="93">
        <f>SUM('31:6'!Q439)</f>
        <v>0</v>
      </c>
      <c r="R439" s="93">
        <f>SUM('31:6'!R439)</f>
        <v>0</v>
      </c>
      <c r="S439" s="93">
        <f>SUM('31:6'!S439)</f>
        <v>0</v>
      </c>
      <c r="T439" s="93">
        <f>SUM('31:6'!T439)</f>
        <v>0</v>
      </c>
      <c r="U439" s="93">
        <f>SUM('31:6'!U439)</f>
        <v>0</v>
      </c>
      <c r="V439" s="207">
        <f>SUM(X439:AA439)</f>
        <v>0</v>
      </c>
      <c r="W439" s="33" t="str">
        <f>IF(ISERROR(V439/G439),"",V439/G439)</f>
        <v/>
      </c>
      <c r="X439" s="93">
        <f>SUM('31:6'!X439)</f>
        <v>0</v>
      </c>
      <c r="Y439" s="93">
        <f>SUM('31:6'!Y439)</f>
        <v>0</v>
      </c>
      <c r="Z439" s="93">
        <f>SUM('31:6'!Z439)</f>
        <v>0</v>
      </c>
      <c r="AA439" s="93">
        <f>SUM('31:6'!AA439)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SUM('31:6'!G440)</f>
        <v>0</v>
      </c>
      <c r="H440" s="339">
        <f t="shared" si="175"/>
        <v>0</v>
      </c>
      <c r="I440" s="93">
        <f>SUM('31:6'!I440)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SUM('31:6'!O440)</f>
        <v>0</v>
      </c>
      <c r="P440" s="93">
        <f>SUM('31:6'!P440)</f>
        <v>0</v>
      </c>
      <c r="Q440" s="93">
        <f>SUM('31:6'!Q440)</f>
        <v>0</v>
      </c>
      <c r="R440" s="93">
        <f>SUM('31:6'!R440)</f>
        <v>0</v>
      </c>
      <c r="S440" s="93">
        <f>SUM('31:6'!S440)</f>
        <v>0</v>
      </c>
      <c r="T440" s="93">
        <f>SUM('31:6'!T440)</f>
        <v>0</v>
      </c>
      <c r="U440" s="93">
        <f>SUM('31:6'!U440)</f>
        <v>0</v>
      </c>
      <c r="V440" s="207">
        <f>SUM(X440:AA440)</f>
        <v>0</v>
      </c>
      <c r="W440" s="33" t="str">
        <f>IF(ISERROR(V440/G440),"",V440/G440)</f>
        <v/>
      </c>
      <c r="X440" s="93">
        <f>SUM('31:6'!X440)</f>
        <v>0</v>
      </c>
      <c r="Y440" s="93">
        <f>SUM('31:6'!Y440)</f>
        <v>0</v>
      </c>
      <c r="Z440" s="93">
        <f>SUM('31:6'!Z440)</f>
        <v>0</v>
      </c>
      <c r="AA440" s="93">
        <f>SUM('31:6'!AA440)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SUM('31:6'!G441)</f>
        <v>0</v>
      </c>
      <c r="H441" s="339">
        <f t="shared" si="175"/>
        <v>0</v>
      </c>
      <c r="I441" s="93">
        <f>SUM('31:6'!I441)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SUM('31:6'!O441)</f>
        <v>0</v>
      </c>
      <c r="P441" s="93">
        <f>SUM('31:6'!P441)</f>
        <v>0</v>
      </c>
      <c r="Q441" s="93">
        <f>SUM('31:6'!Q441)</f>
        <v>0</v>
      </c>
      <c r="R441" s="93">
        <f>SUM('31:6'!R441)</f>
        <v>0</v>
      </c>
      <c r="S441" s="93">
        <f>SUM('31:6'!S441)</f>
        <v>0</v>
      </c>
      <c r="T441" s="93">
        <f>SUM('31:6'!T441)</f>
        <v>0</v>
      </c>
      <c r="U441" s="93">
        <f>SUM('31:6'!U441)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SUM('31:6'!X441)</f>
        <v>0</v>
      </c>
      <c r="Y441" s="93">
        <f>SUM('31:6'!Y441)</f>
        <v>0</v>
      </c>
      <c r="Z441" s="93">
        <f>SUM('31:6'!Z441)</f>
        <v>0</v>
      </c>
      <c r="AA441" s="93">
        <f>SUM('31:6'!AA441)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SUM('31:6'!G442)</f>
        <v>0</v>
      </c>
      <c r="H442" s="339">
        <f t="shared" si="175"/>
        <v>0</v>
      </c>
      <c r="I442" s="93">
        <f>SUM('31:6'!I442)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SUM('31:6'!O442)</f>
        <v>0</v>
      </c>
      <c r="P442" s="93">
        <f>SUM('31:6'!P442)</f>
        <v>0</v>
      </c>
      <c r="Q442" s="93">
        <f>SUM('31:6'!Q442)</f>
        <v>0</v>
      </c>
      <c r="R442" s="93">
        <f>SUM('31:6'!R442)</f>
        <v>0</v>
      </c>
      <c r="S442" s="93">
        <f>SUM('31:6'!S442)</f>
        <v>0</v>
      </c>
      <c r="T442" s="93">
        <f>SUM('31:6'!T442)</f>
        <v>0</v>
      </c>
      <c r="U442" s="93">
        <f>SUM('31:6'!U442)</f>
        <v>0</v>
      </c>
      <c r="V442" s="206">
        <f t="shared" si="178"/>
        <v>0</v>
      </c>
      <c r="W442" s="33" t="str">
        <f t="shared" si="179"/>
        <v/>
      </c>
      <c r="X442" s="93">
        <f>SUM('31:6'!X442)</f>
        <v>0</v>
      </c>
      <c r="Y442" s="93">
        <f>SUM('31:6'!Y442)</f>
        <v>0</v>
      </c>
      <c r="Z442" s="93">
        <f>SUM('31:6'!Z442)</f>
        <v>0</v>
      </c>
      <c r="AA442" s="93">
        <f>SUM('31:6'!AA442)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SUM('31:6'!G443)</f>
        <v>0</v>
      </c>
      <c r="H443" s="339">
        <f t="shared" si="175"/>
        <v>0</v>
      </c>
      <c r="I443" s="93">
        <f>SUM('31:6'!I443)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SUM('31:6'!O443)</f>
        <v>0</v>
      </c>
      <c r="P443" s="93">
        <f>SUM('31:6'!P443)</f>
        <v>0</v>
      </c>
      <c r="Q443" s="93">
        <f>SUM('31:6'!Q443)</f>
        <v>0</v>
      </c>
      <c r="R443" s="93">
        <f>SUM('31:6'!R443)</f>
        <v>0</v>
      </c>
      <c r="S443" s="93">
        <f>SUM('31:6'!S443)</f>
        <v>0</v>
      </c>
      <c r="T443" s="93">
        <f>SUM('31:6'!T443)</f>
        <v>0</v>
      </c>
      <c r="U443" s="93">
        <f>SUM('31:6'!U443)</f>
        <v>0</v>
      </c>
      <c r="V443" s="206">
        <f t="shared" si="178"/>
        <v>0</v>
      </c>
      <c r="W443" s="33" t="str">
        <f t="shared" si="179"/>
        <v/>
      </c>
      <c r="X443" s="93">
        <f>SUM('31:6'!X443)</f>
        <v>0</v>
      </c>
      <c r="Y443" s="93">
        <f>SUM('31:6'!Y443)</f>
        <v>0</v>
      </c>
      <c r="Z443" s="93">
        <f>SUM('31:6'!Z443)</f>
        <v>0</v>
      </c>
      <c r="AA443" s="93">
        <f>SUM('31:6'!AA443)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SUM('31:6'!G444)</f>
        <v>0</v>
      </c>
      <c r="H444" s="339">
        <f t="shared" si="175"/>
        <v>0</v>
      </c>
      <c r="I444" s="93">
        <f>SUM('31:6'!I444)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SUM('31:6'!O444)</f>
        <v>0</v>
      </c>
      <c r="P444" s="93">
        <f>SUM('31:6'!P444)</f>
        <v>0</v>
      </c>
      <c r="Q444" s="93">
        <f>SUM('31:6'!Q444)</f>
        <v>0</v>
      </c>
      <c r="R444" s="93">
        <f>SUM('31:6'!R444)</f>
        <v>0</v>
      </c>
      <c r="S444" s="93">
        <f>SUM('31:6'!S444)</f>
        <v>0</v>
      </c>
      <c r="T444" s="93">
        <f>SUM('31:6'!T444)</f>
        <v>0</v>
      </c>
      <c r="U444" s="93">
        <f>SUM('31:6'!U444)</f>
        <v>0</v>
      </c>
      <c r="V444" s="206">
        <f t="shared" si="178"/>
        <v>0</v>
      </c>
      <c r="W444" s="33" t="str">
        <f t="shared" si="179"/>
        <v/>
      </c>
      <c r="X444" s="93">
        <f>SUM('31:6'!X444)</f>
        <v>0</v>
      </c>
      <c r="Y444" s="93">
        <f>SUM('31:6'!Y444)</f>
        <v>0</v>
      </c>
      <c r="Z444" s="93">
        <f>SUM('31:6'!Z444)</f>
        <v>0</v>
      </c>
      <c r="AA444" s="93">
        <f>SUM('31:6'!AA444)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SUM('31:6'!G445)</f>
        <v>0</v>
      </c>
      <c r="H445" s="339">
        <f t="shared" si="175"/>
        <v>0</v>
      </c>
      <c r="I445" s="93">
        <f>SUM('31:6'!I445)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SUM('31:6'!O445)</f>
        <v>0</v>
      </c>
      <c r="P445" s="93">
        <f>SUM('31:6'!P445)</f>
        <v>0</v>
      </c>
      <c r="Q445" s="93">
        <f>SUM('31:6'!Q445)</f>
        <v>0</v>
      </c>
      <c r="R445" s="93">
        <f>SUM('31:6'!R445)</f>
        <v>0</v>
      </c>
      <c r="S445" s="93">
        <f>SUM('31:6'!S445)</f>
        <v>0</v>
      </c>
      <c r="T445" s="93">
        <f>SUM('31:6'!T445)</f>
        <v>0</v>
      </c>
      <c r="U445" s="93">
        <f>SUM('31:6'!U445)</f>
        <v>0</v>
      </c>
      <c r="V445" s="206">
        <f t="shared" si="178"/>
        <v>0</v>
      </c>
      <c r="W445" s="33" t="str">
        <f t="shared" si="179"/>
        <v/>
      </c>
      <c r="X445" s="93">
        <f>SUM('31:6'!X445)</f>
        <v>0</v>
      </c>
      <c r="Y445" s="93">
        <f>SUM('31:6'!Y445)</f>
        <v>0</v>
      </c>
      <c r="Z445" s="93">
        <f>SUM('31:6'!Z445)</f>
        <v>0</v>
      </c>
      <c r="AA445" s="93">
        <f>SUM('31:6'!AA445)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SUM('31:6'!G446)</f>
        <v>0</v>
      </c>
      <c r="H446" s="339">
        <f t="shared" si="175"/>
        <v>0</v>
      </c>
      <c r="I446" s="93">
        <f>SUM('31:6'!I446)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SUM('31:6'!O446)</f>
        <v>0</v>
      </c>
      <c r="P446" s="93">
        <f>SUM('31:6'!P446)</f>
        <v>0</v>
      </c>
      <c r="Q446" s="93">
        <f>SUM('31:6'!Q446)</f>
        <v>0</v>
      </c>
      <c r="R446" s="93">
        <f>SUM('31:6'!R446)</f>
        <v>0</v>
      </c>
      <c r="S446" s="93">
        <f>SUM('31:6'!S446)</f>
        <v>0</v>
      </c>
      <c r="T446" s="93">
        <f>SUM('31:6'!T446)</f>
        <v>0</v>
      </c>
      <c r="U446" s="93">
        <f>SUM('31:6'!U446)</f>
        <v>0</v>
      </c>
      <c r="V446" s="206">
        <f t="shared" si="178"/>
        <v>0</v>
      </c>
      <c r="W446" s="33" t="str">
        <f t="shared" si="179"/>
        <v/>
      </c>
      <c r="X446" s="93">
        <f>SUM('31:6'!X446)</f>
        <v>0</v>
      </c>
      <c r="Y446" s="93">
        <f>SUM('31:6'!Y446)</f>
        <v>0</v>
      </c>
      <c r="Z446" s="93">
        <f>SUM('31:6'!Z446)</f>
        <v>0</v>
      </c>
      <c r="AA446" s="93">
        <f>SUM('31:6'!AA446)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SUM('31:6'!G447)</f>
        <v>0</v>
      </c>
      <c r="H447" s="339">
        <f t="shared" si="175"/>
        <v>0</v>
      </c>
      <c r="I447" s="93">
        <f>SUM('31:6'!I447)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SUM('31:6'!O447)</f>
        <v>0</v>
      </c>
      <c r="P447" s="93">
        <f>SUM('31:6'!P447)</f>
        <v>0</v>
      </c>
      <c r="Q447" s="93">
        <f>SUM('31:6'!Q447)</f>
        <v>0</v>
      </c>
      <c r="R447" s="93">
        <f>SUM('31:6'!R447)</f>
        <v>0</v>
      </c>
      <c r="S447" s="93">
        <f>SUM('31:6'!S447)</f>
        <v>0</v>
      </c>
      <c r="T447" s="93">
        <f>SUM('31:6'!T447)</f>
        <v>0</v>
      </c>
      <c r="U447" s="93">
        <f>SUM('31:6'!U447)</f>
        <v>0</v>
      </c>
      <c r="V447" s="206">
        <f t="shared" si="178"/>
        <v>0</v>
      </c>
      <c r="W447" s="33" t="str">
        <f t="shared" si="179"/>
        <v/>
      </c>
      <c r="X447" s="93">
        <f>SUM('31:6'!X447)</f>
        <v>0</v>
      </c>
      <c r="Y447" s="93">
        <f>SUM('31:6'!Y447)</f>
        <v>0</v>
      </c>
      <c r="Z447" s="93">
        <f>SUM('31:6'!Z447)</f>
        <v>0</v>
      </c>
      <c r="AA447" s="93">
        <f>SUM('31:6'!AA447)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SUM('31:6'!G448)</f>
        <v>0</v>
      </c>
      <c r="H448" s="339">
        <f t="shared" si="175"/>
        <v>0</v>
      </c>
      <c r="I448" s="93">
        <f>SUM('31:6'!I448)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SUM('31:6'!O448)</f>
        <v>0</v>
      </c>
      <c r="P448" s="93">
        <f>SUM('31:6'!P448)</f>
        <v>0</v>
      </c>
      <c r="Q448" s="93">
        <f>SUM('31:6'!Q448)</f>
        <v>0</v>
      </c>
      <c r="R448" s="93">
        <f>SUM('31:6'!R448)</f>
        <v>0</v>
      </c>
      <c r="S448" s="93">
        <f>SUM('31:6'!S448)</f>
        <v>0</v>
      </c>
      <c r="T448" s="93">
        <f>SUM('31:6'!T448)</f>
        <v>0</v>
      </c>
      <c r="U448" s="93">
        <f>SUM('31:6'!U448)</f>
        <v>0</v>
      </c>
      <c r="V448" s="206">
        <f t="shared" si="178"/>
        <v>0</v>
      </c>
      <c r="W448" s="33" t="str">
        <f t="shared" si="179"/>
        <v/>
      </c>
      <c r="X448" s="93">
        <f>SUM('31:6'!X448)</f>
        <v>0</v>
      </c>
      <c r="Y448" s="93">
        <f>SUM('31:6'!Y448)</f>
        <v>0</v>
      </c>
      <c r="Z448" s="93">
        <f>SUM('31:6'!Z448)</f>
        <v>0</v>
      </c>
      <c r="AA448" s="93">
        <f>SUM('31:6'!AA448)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394</v>
      </c>
      <c r="C449" s="187" t="s">
        <v>396</v>
      </c>
      <c r="D449" s="17">
        <v>5</v>
      </c>
      <c r="E449" s="17"/>
      <c r="F449" s="6"/>
      <c r="G449" s="93">
        <f>SUM('31:6'!G449)</f>
        <v>0</v>
      </c>
      <c r="H449" s="339">
        <f t="shared" si="175"/>
        <v>0</v>
      </c>
      <c r="I449" s="93">
        <f>SUM('31:6'!I449)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SUM('31:6'!O449)</f>
        <v>0</v>
      </c>
      <c r="P449" s="93">
        <f>SUM('31:6'!P449)</f>
        <v>0</v>
      </c>
      <c r="Q449" s="93">
        <f>SUM('31:6'!Q449)</f>
        <v>0</v>
      </c>
      <c r="R449" s="93">
        <f>SUM('31:6'!R449)</f>
        <v>0</v>
      </c>
      <c r="S449" s="93">
        <f>SUM('31:6'!S449)</f>
        <v>0</v>
      </c>
      <c r="T449" s="93">
        <f>SUM('31:6'!T449)</f>
        <v>0</v>
      </c>
      <c r="U449" s="93">
        <f>SUM('31:6'!U449)</f>
        <v>0</v>
      </c>
      <c r="V449" s="206"/>
      <c r="W449" s="33"/>
      <c r="X449" s="93">
        <f>SUM('31:6'!X449)</f>
        <v>0</v>
      </c>
      <c r="Y449" s="93">
        <f>SUM('31:6'!Y449)</f>
        <v>0</v>
      </c>
      <c r="Z449" s="93">
        <f>SUM('31:6'!Z449)</f>
        <v>0</v>
      </c>
      <c r="AA449" s="93">
        <f>SUM('31:6'!AA449)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403</v>
      </c>
      <c r="D450" s="17">
        <v>5</v>
      </c>
      <c r="E450" s="17"/>
      <c r="F450" s="6"/>
      <c r="G450" s="93">
        <f>SUM('31:6'!G450)</f>
        <v>0</v>
      </c>
      <c r="H450" s="339">
        <f t="shared" si="175"/>
        <v>0</v>
      </c>
      <c r="I450" s="93">
        <f>SUM('31:6'!I450)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SUM('31:6'!O450)</f>
        <v>0</v>
      </c>
      <c r="P450" s="93">
        <f>SUM('31:6'!P450)</f>
        <v>0</v>
      </c>
      <c r="Q450" s="93">
        <f>SUM('31:6'!Q450)</f>
        <v>0</v>
      </c>
      <c r="R450" s="93">
        <f>SUM('31:6'!R450)</f>
        <v>0</v>
      </c>
      <c r="S450" s="93">
        <f>SUM('31:6'!S450)</f>
        <v>0</v>
      </c>
      <c r="T450" s="93">
        <f>SUM('31:6'!T450)</f>
        <v>0</v>
      </c>
      <c r="U450" s="93">
        <f>SUM('31:6'!U450)</f>
        <v>0</v>
      </c>
      <c r="V450" s="206"/>
      <c r="W450" s="33"/>
      <c r="X450" s="93">
        <f>SUM('31:6'!X450)</f>
        <v>0</v>
      </c>
      <c r="Y450" s="93">
        <f>SUM('31:6'!Y450)</f>
        <v>0</v>
      </c>
      <c r="Z450" s="93">
        <f>SUM('31:6'!Z450)</f>
        <v>0</v>
      </c>
      <c r="AA450" s="93">
        <f>SUM('31:6'!AA450)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406</v>
      </c>
      <c r="D451" s="17">
        <v>5</v>
      </c>
      <c r="E451" s="17"/>
      <c r="F451" s="6"/>
      <c r="G451" s="93">
        <f>SUM('31:6'!G451)</f>
        <v>0</v>
      </c>
      <c r="H451" s="339">
        <f t="shared" si="175"/>
        <v>0</v>
      </c>
      <c r="I451" s="93">
        <f>SUM('31:6'!I451)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SUM('31:6'!O451)</f>
        <v>0</v>
      </c>
      <c r="P451" s="93">
        <f>SUM('31:6'!P451)</f>
        <v>0</v>
      </c>
      <c r="Q451" s="93">
        <f>SUM('31:6'!Q451)</f>
        <v>0</v>
      </c>
      <c r="R451" s="93">
        <f>SUM('31:6'!R451)</f>
        <v>0</v>
      </c>
      <c r="S451" s="93">
        <f>SUM('31:6'!S451)</f>
        <v>0</v>
      </c>
      <c r="T451" s="93">
        <f>SUM('31:6'!T451)</f>
        <v>0</v>
      </c>
      <c r="U451" s="93">
        <f>SUM('31:6'!U451)</f>
        <v>0</v>
      </c>
      <c r="V451" s="206"/>
      <c r="W451" s="33"/>
      <c r="X451" s="93">
        <f>SUM('31:6'!X451)</f>
        <v>0</v>
      </c>
      <c r="Y451" s="93">
        <f>SUM('31:6'!Y451)</f>
        <v>0</v>
      </c>
      <c r="Z451" s="93">
        <f>SUM('31:6'!Z451)</f>
        <v>0</v>
      </c>
      <c r="AA451" s="93">
        <f>SUM('31:6'!AA451)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352</v>
      </c>
      <c r="C452" s="187" t="s">
        <v>373</v>
      </c>
      <c r="D452" s="17">
        <v>5</v>
      </c>
      <c r="E452" s="17"/>
      <c r="F452" s="6"/>
      <c r="G452" s="93">
        <f>SUM('31:6'!G452)</f>
        <v>0</v>
      </c>
      <c r="H452" s="339">
        <f t="shared" si="175"/>
        <v>0</v>
      </c>
      <c r="I452" s="93">
        <f>SUM('31:6'!I452)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SUM('31:6'!O452)</f>
        <v>0</v>
      </c>
      <c r="P452" s="93">
        <f>SUM('31:6'!P452)</f>
        <v>0</v>
      </c>
      <c r="Q452" s="93">
        <f>SUM('31:6'!Q452)</f>
        <v>0</v>
      </c>
      <c r="R452" s="93">
        <f>SUM('31:6'!R452)</f>
        <v>0</v>
      </c>
      <c r="S452" s="93">
        <f>SUM('31:6'!S452)</f>
        <v>0</v>
      </c>
      <c r="T452" s="93">
        <f>SUM('31:6'!T452)</f>
        <v>0</v>
      </c>
      <c r="U452" s="93">
        <f>SUM('31:6'!U452)</f>
        <v>0</v>
      </c>
      <c r="V452" s="206"/>
      <c r="W452" s="33"/>
      <c r="X452" s="93">
        <f>SUM('31:6'!X452)</f>
        <v>0</v>
      </c>
      <c r="Y452" s="93">
        <f>SUM('31:6'!Y452)</f>
        <v>0</v>
      </c>
      <c r="Z452" s="93">
        <f>SUM('31:6'!Z452)</f>
        <v>0</v>
      </c>
      <c r="AA452" s="93">
        <f>SUM('31:6'!AA452)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SUM('31:6'!G453)</f>
        <v>0</v>
      </c>
      <c r="H453" s="339">
        <f t="shared" si="175"/>
        <v>0</v>
      </c>
      <c r="I453" s="93">
        <f>SUM('31:6'!I453)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SUM('31:6'!O453)</f>
        <v>0</v>
      </c>
      <c r="P453" s="93">
        <f>SUM('31:6'!P453)</f>
        <v>0</v>
      </c>
      <c r="Q453" s="93">
        <f>SUM('31:6'!Q453)</f>
        <v>0</v>
      </c>
      <c r="R453" s="93">
        <f>SUM('31:6'!R453)</f>
        <v>0</v>
      </c>
      <c r="S453" s="93">
        <f>SUM('31:6'!S453)</f>
        <v>0</v>
      </c>
      <c r="T453" s="93">
        <f>SUM('31:6'!T453)</f>
        <v>0</v>
      </c>
      <c r="U453" s="93">
        <f>SUM('31:6'!U453)</f>
        <v>0</v>
      </c>
      <c r="V453" s="206"/>
      <c r="W453" s="33"/>
      <c r="X453" s="93">
        <f>SUM('31:6'!X453)</f>
        <v>0</v>
      </c>
      <c r="Y453" s="93">
        <f>SUM('31:6'!Y453)</f>
        <v>0</v>
      </c>
      <c r="Z453" s="93">
        <f>SUM('31:6'!Z453)</f>
        <v>0</v>
      </c>
      <c r="AA453" s="93">
        <f>SUM('31:6'!AA453)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SUM('31:6'!G454)</f>
        <v>0</v>
      </c>
      <c r="H454" s="339">
        <f t="shared" si="175"/>
        <v>0</v>
      </c>
      <c r="I454" s="93">
        <f>SUM('31:6'!I454)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SUM('31:6'!O454)</f>
        <v>0</v>
      </c>
      <c r="P454" s="93">
        <f>SUM('31:6'!P454)</f>
        <v>0</v>
      </c>
      <c r="Q454" s="93">
        <f>SUM('31:6'!Q454)</f>
        <v>0</v>
      </c>
      <c r="R454" s="93">
        <f>SUM('31:6'!R454)</f>
        <v>0</v>
      </c>
      <c r="S454" s="93">
        <f>SUM('31:6'!S454)</f>
        <v>0</v>
      </c>
      <c r="T454" s="93">
        <f>SUM('31:6'!T454)</f>
        <v>0</v>
      </c>
      <c r="U454" s="93">
        <f>SUM('31:6'!U454)</f>
        <v>0</v>
      </c>
      <c r="V454" s="206"/>
      <c r="W454" s="33"/>
      <c r="X454" s="93">
        <f>SUM('31:6'!X454)</f>
        <v>0</v>
      </c>
      <c r="Y454" s="93">
        <f>SUM('31:6'!Y454)</f>
        <v>0</v>
      </c>
      <c r="Z454" s="93">
        <f>SUM('31:6'!Z454)</f>
        <v>0</v>
      </c>
      <c r="AA454" s="93">
        <f>SUM('31:6'!AA454)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SUM('31:6'!G455)</f>
        <v>0</v>
      </c>
      <c r="H455" s="339">
        <f t="shared" si="175"/>
        <v>0</v>
      </c>
      <c r="I455" s="93">
        <f>SUM('31:6'!I455)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SUM('31:6'!O455)</f>
        <v>0</v>
      </c>
      <c r="P455" s="93">
        <f>SUM('31:6'!P455)</f>
        <v>0</v>
      </c>
      <c r="Q455" s="93">
        <f>SUM('31:6'!Q455)</f>
        <v>0</v>
      </c>
      <c r="R455" s="93">
        <f>SUM('31:6'!R455)</f>
        <v>0</v>
      </c>
      <c r="S455" s="93">
        <f>SUM('31:6'!S455)</f>
        <v>0</v>
      </c>
      <c r="T455" s="93">
        <f>SUM('31:6'!T455)</f>
        <v>0</v>
      </c>
      <c r="U455" s="93">
        <f>SUM('31:6'!U455)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SUM('31:6'!X455)</f>
        <v>0</v>
      </c>
      <c r="Y455" s="93">
        <f>SUM('31:6'!Y455)</f>
        <v>0</v>
      </c>
      <c r="Z455" s="93">
        <f>SUM('31:6'!Z455)</f>
        <v>0</v>
      </c>
      <c r="AA455" s="93">
        <f>SUM('31:6'!AA455)</f>
        <v>0</v>
      </c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SUM('31:6'!G456)</f>
        <v>1299</v>
      </c>
      <c r="H456" s="339">
        <f t="shared" si="175"/>
        <v>6572.94</v>
      </c>
      <c r="I456" s="93">
        <f>SUM('31:6'!I456)</f>
        <v>54</v>
      </c>
      <c r="J456" s="31">
        <f t="array" ref="J456">IF(ISERROR(G456/I456),"",G456/I456)</f>
        <v>24.055555555555557</v>
      </c>
      <c r="K456" s="35">
        <f t="array" ref="K456">IF(ISERROR(G456/L456),"",G456/L456)</f>
        <v>83.806451612903231</v>
      </c>
      <c r="L456" s="87">
        <v>15.5</v>
      </c>
      <c r="M456" s="36">
        <f t="shared" si="176"/>
        <v>-29.806451612903231</v>
      </c>
      <c r="N456" s="31">
        <f t="shared" si="177"/>
        <v>0</v>
      </c>
      <c r="O456" s="93">
        <f>SUM('31:6'!O456)</f>
        <v>0</v>
      </c>
      <c r="P456" s="93">
        <f>SUM('31:6'!P456)</f>
        <v>0</v>
      </c>
      <c r="Q456" s="93">
        <f>SUM('31:6'!Q456)</f>
        <v>0</v>
      </c>
      <c r="R456" s="93">
        <f>SUM('31:6'!R456)</f>
        <v>0</v>
      </c>
      <c r="S456" s="93">
        <f>SUM('31:6'!S456)</f>
        <v>0</v>
      </c>
      <c r="T456" s="93">
        <f>SUM('31:6'!T456)</f>
        <v>0</v>
      </c>
      <c r="U456" s="93">
        <f>SUM('31:6'!U456)</f>
        <v>0</v>
      </c>
      <c r="V456" s="206">
        <f t="shared" si="180"/>
        <v>0</v>
      </c>
      <c r="W456" s="33">
        <f t="shared" si="181"/>
        <v>0</v>
      </c>
      <c r="X456" s="93">
        <f>SUM('31:6'!X456)</f>
        <v>0</v>
      </c>
      <c r="Y456" s="93">
        <f>SUM('31:6'!Y456)</f>
        <v>0</v>
      </c>
      <c r="Z456" s="93">
        <f>SUM('31:6'!Z456)</f>
        <v>0</v>
      </c>
      <c r="AA456" s="93">
        <f>SUM('31:6'!AA456)</f>
        <v>0</v>
      </c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420</v>
      </c>
      <c r="D457" s="17"/>
      <c r="E457" s="17"/>
      <c r="F457" s="6"/>
      <c r="G457" s="93">
        <f>SUM('31:6'!G457)</f>
        <v>0</v>
      </c>
      <c r="H457" s="339">
        <f t="shared" si="175"/>
        <v>0</v>
      </c>
      <c r="I457" s="93">
        <f>SUM('31:6'!I457)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421</v>
      </c>
      <c r="D458" s="17"/>
      <c r="E458" s="17"/>
      <c r="F458" s="6"/>
      <c r="G458" s="93">
        <f>SUM('31:6'!G458)</f>
        <v>0</v>
      </c>
      <c r="H458" s="339">
        <f t="shared" si="175"/>
        <v>0</v>
      </c>
      <c r="I458" s="93">
        <f>SUM('31:6'!I458)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SUM('31:6'!G459)</f>
        <v>0</v>
      </c>
      <c r="H459" s="339">
        <f t="shared" si="175"/>
        <v>0</v>
      </c>
      <c r="I459" s="93">
        <f>SUM('31:6'!I459)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SUM('31:6'!G460)</f>
        <v>0</v>
      </c>
      <c r="H460" s="339">
        <f t="shared" si="175"/>
        <v>0</v>
      </c>
      <c r="I460" s="93">
        <f>SUM('31:6'!I460)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SUM('31:6'!O460)</f>
        <v>0</v>
      </c>
      <c r="P460" s="93">
        <f>SUM('31:6'!P460)</f>
        <v>0</v>
      </c>
      <c r="Q460" s="93">
        <f>SUM('31:6'!Q460)</f>
        <v>0</v>
      </c>
      <c r="R460" s="93">
        <f>SUM('31:6'!R460)</f>
        <v>0</v>
      </c>
      <c r="S460" s="93">
        <f>SUM('31:6'!S460)</f>
        <v>0</v>
      </c>
      <c r="T460" s="93">
        <f>SUM('31:6'!T460)</f>
        <v>0</v>
      </c>
      <c r="U460" s="93">
        <f>SUM('31:6'!U460)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SUM('31:6'!X460)</f>
        <v>0</v>
      </c>
      <c r="Y460" s="93">
        <f>SUM('31:6'!Y460)</f>
        <v>0</v>
      </c>
      <c r="Z460" s="93">
        <f>SUM('31:6'!Z460)</f>
        <v>0</v>
      </c>
      <c r="AA460" s="93">
        <f>SUM('31:6'!AA460)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SUM('31:6'!G461)</f>
        <v>0</v>
      </c>
      <c r="H461" s="339">
        <f t="shared" si="175"/>
        <v>0</v>
      </c>
      <c r="I461" s="93">
        <f>SUM('31:6'!I461)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SUM('31:6'!O461)</f>
        <v>0</v>
      </c>
      <c r="P461" s="93">
        <f>SUM('31:6'!P461)</f>
        <v>0</v>
      </c>
      <c r="Q461" s="93">
        <f>SUM('31:6'!Q461)</f>
        <v>0</v>
      </c>
      <c r="R461" s="93">
        <f>SUM('31:6'!R461)</f>
        <v>0</v>
      </c>
      <c r="S461" s="93">
        <f>SUM('31:6'!S461)</f>
        <v>0</v>
      </c>
      <c r="T461" s="93">
        <f>SUM('31:6'!T461)</f>
        <v>0</v>
      </c>
      <c r="U461" s="93">
        <f>SUM('31:6'!U461)</f>
        <v>0</v>
      </c>
      <c r="V461" s="206">
        <f t="shared" si="183"/>
        <v>0</v>
      </c>
      <c r="W461" s="33" t="str">
        <f t="shared" si="184"/>
        <v/>
      </c>
      <c r="X461" s="93">
        <f>SUM('31:6'!X461)</f>
        <v>0</v>
      </c>
      <c r="Y461" s="93">
        <f>SUM('31:6'!Y461)</f>
        <v>0</v>
      </c>
      <c r="Z461" s="93">
        <f>SUM('31:6'!Z461)</f>
        <v>0</v>
      </c>
      <c r="AA461" s="93">
        <f>SUM('31:6'!AA461)</f>
        <v>0</v>
      </c>
      <c r="AB461" s="73"/>
      <c r="AC461" s="54"/>
      <c r="AD461" s="34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SUM('31:6'!G462)</f>
        <v>0</v>
      </c>
      <c r="H462" s="339">
        <f t="shared" si="175"/>
        <v>0</v>
      </c>
      <c r="I462" s="93">
        <f>SUM('31:6'!I462)</f>
        <v>0</v>
      </c>
      <c r="J462" s="31" t="str">
        <f t="array" ref="J462">IF(ISERROR(G462/I462),"",G462/I462)</f>
        <v/>
      </c>
      <c r="K462" s="339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SUM('31:6'!O462)</f>
        <v>0</v>
      </c>
      <c r="P462" s="93">
        <f>SUM('31:6'!P462)</f>
        <v>0</v>
      </c>
      <c r="Q462" s="93">
        <f>SUM('31:6'!Q462)</f>
        <v>0</v>
      </c>
      <c r="R462" s="93">
        <f>SUM('31:6'!R462)</f>
        <v>0</v>
      </c>
      <c r="S462" s="93">
        <f>SUM('31:6'!S462)</f>
        <v>0</v>
      </c>
      <c r="T462" s="93">
        <f>SUM('31:6'!T462)</f>
        <v>0</v>
      </c>
      <c r="U462" s="93">
        <f>SUM('31:6'!U462)</f>
        <v>0</v>
      </c>
      <c r="V462" s="206">
        <f t="shared" si="183"/>
        <v>0</v>
      </c>
      <c r="W462" s="33" t="str">
        <f t="shared" si="184"/>
        <v/>
      </c>
      <c r="X462" s="93">
        <f>SUM('31:6'!X462)</f>
        <v>0</v>
      </c>
      <c r="Y462" s="93">
        <f>SUM('31:6'!Y462)</f>
        <v>0</v>
      </c>
      <c r="Z462" s="93">
        <f>SUM('31:6'!Z462)</f>
        <v>0</v>
      </c>
      <c r="AA462" s="93">
        <f>SUM('31:6'!AA462)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76" t="s">
        <v>92</v>
      </c>
      <c r="B463" s="577"/>
      <c r="C463" s="342" t="s">
        <v>71</v>
      </c>
      <c r="D463" s="20"/>
      <c r="E463" s="20"/>
      <c r="F463" s="32"/>
      <c r="G463" s="99">
        <f>SUM(G429:G462)</f>
        <v>4060</v>
      </c>
      <c r="H463" s="30">
        <f>SUM(H429:H462)</f>
        <v>20460.77</v>
      </c>
      <c r="I463" s="30">
        <f>SUM(I429:I462)</f>
        <v>317</v>
      </c>
      <c r="J463" s="31">
        <f t="array" ref="J463">IF(ISERROR(G463/I463),"",G463/I463)</f>
        <v>12.807570977917981</v>
      </c>
      <c r="K463" s="30">
        <f>SUM(K429:K462)</f>
        <v>385.82624633431084</v>
      </c>
      <c r="L463" s="98"/>
      <c r="M463" s="89">
        <f t="shared" ref="M463:V463" si="185">SUM(M429:M462)</f>
        <v>-68.826246334310838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4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SUM('31:6'!G464)</f>
        <v>0</v>
      </c>
      <c r="H464" s="339">
        <f>D464*G464</f>
        <v>0</v>
      </c>
      <c r="I464" s="93">
        <f>SUM('31:6'!I464)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SUM('31:6'!O464)</f>
        <v>0</v>
      </c>
      <c r="P464" s="93">
        <f>SUM('31:6'!P464)</f>
        <v>0</v>
      </c>
      <c r="Q464" s="93">
        <f>SUM('31:6'!Q464)</f>
        <v>0</v>
      </c>
      <c r="R464" s="93">
        <f>SUM('31:6'!R464)</f>
        <v>0</v>
      </c>
      <c r="S464" s="93">
        <f>SUM('31:6'!S464)</f>
        <v>0</v>
      </c>
      <c r="T464" s="93">
        <f>SUM('31:6'!T464)</f>
        <v>0</v>
      </c>
      <c r="U464" s="93">
        <f>SUM('31:6'!U464)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SUM('31:6'!X464)</f>
        <v>0</v>
      </c>
      <c r="Y464" s="93">
        <f>SUM('31:6'!Y464)</f>
        <v>0</v>
      </c>
      <c r="Z464" s="93">
        <f>SUM('31:6'!Z464)</f>
        <v>0</v>
      </c>
      <c r="AA464" s="93">
        <f>SUM('31:6'!AA464)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SUM('31:6'!G465)</f>
        <v>0</v>
      </c>
      <c r="H465" s="339">
        <f t="shared" ref="H465:H478" si="189">D465*G465</f>
        <v>0</v>
      </c>
      <c r="I465" s="93">
        <f>SUM('31:6'!I465)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SUM('31:6'!O465)</f>
        <v>0</v>
      </c>
      <c r="P465" s="93">
        <f>SUM('31:6'!P465)</f>
        <v>0</v>
      </c>
      <c r="Q465" s="93">
        <f>SUM('31:6'!Q465)</f>
        <v>0</v>
      </c>
      <c r="R465" s="93">
        <f>SUM('31:6'!R465)</f>
        <v>0</v>
      </c>
      <c r="S465" s="93">
        <f>SUM('31:6'!S465)</f>
        <v>0</v>
      </c>
      <c r="T465" s="93">
        <f>SUM('31:6'!T465)</f>
        <v>0</v>
      </c>
      <c r="U465" s="93">
        <f>SUM('31:6'!U465)</f>
        <v>0</v>
      </c>
      <c r="V465" s="206">
        <f t="shared" si="188"/>
        <v>0</v>
      </c>
      <c r="W465" s="33" t="str">
        <f t="shared" si="184"/>
        <v/>
      </c>
      <c r="X465" s="93">
        <f>SUM('31:6'!X465)</f>
        <v>0</v>
      </c>
      <c r="Y465" s="93">
        <f>SUM('31:6'!Y465)</f>
        <v>0</v>
      </c>
      <c r="Z465" s="93">
        <f>SUM('31:6'!Z465)</f>
        <v>0</v>
      </c>
      <c r="AA465" s="93">
        <f>SUM('31:6'!AA465)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SUM('31:6'!G466)</f>
        <v>0</v>
      </c>
      <c r="H466" s="339">
        <f t="shared" si="189"/>
        <v>0</v>
      </c>
      <c r="I466" s="93">
        <f>SUM('31:6'!I466)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SUM('31:6'!O466)</f>
        <v>0</v>
      </c>
      <c r="P466" s="93">
        <f>SUM('31:6'!P466)</f>
        <v>0</v>
      </c>
      <c r="Q466" s="93">
        <f>SUM('31:6'!Q466)</f>
        <v>0</v>
      </c>
      <c r="R466" s="93">
        <f>SUM('31:6'!R466)</f>
        <v>0</v>
      </c>
      <c r="S466" s="93">
        <f>SUM('31:6'!S466)</f>
        <v>0</v>
      </c>
      <c r="T466" s="93">
        <f>SUM('31:6'!T466)</f>
        <v>0</v>
      </c>
      <c r="U466" s="93">
        <f>SUM('31:6'!U466)</f>
        <v>0</v>
      </c>
      <c r="V466" s="206">
        <f t="shared" si="188"/>
        <v>0</v>
      </c>
      <c r="W466" s="33" t="str">
        <f t="shared" si="184"/>
        <v/>
      </c>
      <c r="X466" s="93">
        <f>SUM('31:6'!X466)</f>
        <v>0</v>
      </c>
      <c r="Y466" s="93">
        <f>SUM('31:6'!Y466)</f>
        <v>0</v>
      </c>
      <c r="Z466" s="93">
        <f>SUM('31:6'!Z466)</f>
        <v>0</v>
      </c>
      <c r="AA466" s="93">
        <f>SUM('31:6'!AA466)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SUM('31:6'!G467)</f>
        <v>0</v>
      </c>
      <c r="H467" s="339">
        <f t="shared" si="189"/>
        <v>0</v>
      </c>
      <c r="I467" s="93">
        <f>SUM('31:6'!I467)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SUM('31:6'!O467)</f>
        <v>0</v>
      </c>
      <c r="P467" s="93">
        <f>SUM('31:6'!P467)</f>
        <v>0</v>
      </c>
      <c r="Q467" s="93">
        <f>SUM('31:6'!Q467)</f>
        <v>0</v>
      </c>
      <c r="R467" s="93">
        <f>SUM('31:6'!R467)</f>
        <v>0</v>
      </c>
      <c r="S467" s="93">
        <f>SUM('31:6'!S467)</f>
        <v>0</v>
      </c>
      <c r="T467" s="93">
        <f>SUM('31:6'!T467)</f>
        <v>0</v>
      </c>
      <c r="U467" s="93">
        <f>SUM('31:6'!U467)</f>
        <v>0</v>
      </c>
      <c r="V467" s="206">
        <f t="shared" si="188"/>
        <v>0</v>
      </c>
      <c r="W467" s="33" t="str">
        <f t="shared" si="184"/>
        <v/>
      </c>
      <c r="X467" s="93">
        <f>SUM('31:6'!X467)</f>
        <v>0</v>
      </c>
      <c r="Y467" s="93">
        <f>SUM('31:6'!Y467)</f>
        <v>0</v>
      </c>
      <c r="Z467" s="93">
        <f>SUM('31:6'!Z467)</f>
        <v>0</v>
      </c>
      <c r="AA467" s="93">
        <f>SUM('31:6'!AA467)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40" t="s">
        <v>72</v>
      </c>
      <c r="D468" s="17">
        <v>5.03</v>
      </c>
      <c r="E468" s="17"/>
      <c r="F468" s="6"/>
      <c r="G468" s="93">
        <f>SUM('31:6'!G468)</f>
        <v>0</v>
      </c>
      <c r="H468" s="339">
        <f t="shared" si="189"/>
        <v>0</v>
      </c>
      <c r="I468" s="93">
        <f>SUM('31:6'!I468)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SUM('31:6'!O468)</f>
        <v>0</v>
      </c>
      <c r="P468" s="93">
        <f>SUM('31:6'!P468)</f>
        <v>0</v>
      </c>
      <c r="Q468" s="93">
        <f>SUM('31:6'!Q468)</f>
        <v>0</v>
      </c>
      <c r="R468" s="93">
        <f>SUM('31:6'!R468)</f>
        <v>0</v>
      </c>
      <c r="S468" s="93">
        <f>SUM('31:6'!S468)</f>
        <v>0</v>
      </c>
      <c r="T468" s="93">
        <f>SUM('31:6'!T468)</f>
        <v>0</v>
      </c>
      <c r="U468" s="93">
        <f>SUM('31:6'!U468)</f>
        <v>0</v>
      </c>
      <c r="V468" s="206">
        <f t="shared" si="188"/>
        <v>0</v>
      </c>
      <c r="W468" s="33" t="str">
        <f t="shared" si="184"/>
        <v/>
      </c>
      <c r="X468" s="93">
        <f>SUM('31:6'!X468)</f>
        <v>0</v>
      </c>
      <c r="Y468" s="93">
        <f>SUM('31:6'!Y468)</f>
        <v>0</v>
      </c>
      <c r="Z468" s="93">
        <f>SUM('31:6'!Z468)</f>
        <v>0</v>
      </c>
      <c r="AA468" s="93">
        <f>SUM('31:6'!AA468)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SUM('31:6'!G469)</f>
        <v>0</v>
      </c>
      <c r="H469" s="339">
        <f t="shared" si="189"/>
        <v>0</v>
      </c>
      <c r="I469" s="93">
        <f>SUM('31:6'!I469)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SUM('31:6'!O469)</f>
        <v>0</v>
      </c>
      <c r="P469" s="93">
        <f>SUM('31:6'!P469)</f>
        <v>0</v>
      </c>
      <c r="Q469" s="93">
        <f>SUM('31:6'!Q469)</f>
        <v>0</v>
      </c>
      <c r="R469" s="93">
        <f>SUM('31:6'!R469)</f>
        <v>0</v>
      </c>
      <c r="S469" s="93">
        <f>SUM('31:6'!S469)</f>
        <v>0</v>
      </c>
      <c r="T469" s="93">
        <f>SUM('31:6'!T469)</f>
        <v>0</v>
      </c>
      <c r="U469" s="93">
        <f>SUM('31:6'!U469)</f>
        <v>0</v>
      </c>
      <c r="V469" s="206">
        <f t="shared" si="188"/>
        <v>0</v>
      </c>
      <c r="W469" s="33" t="str">
        <f t="shared" si="184"/>
        <v/>
      </c>
      <c r="X469" s="93">
        <f>SUM('31:6'!X469)</f>
        <v>0</v>
      </c>
      <c r="Y469" s="93">
        <f>SUM('31:6'!Y469)</f>
        <v>0</v>
      </c>
      <c r="Z469" s="93">
        <f>SUM('31:6'!Z469)</f>
        <v>0</v>
      </c>
      <c r="AA469" s="93">
        <f>SUM('31:6'!AA469)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SUM('31:6'!G470)</f>
        <v>0</v>
      </c>
      <c r="H470" s="339">
        <f t="shared" si="189"/>
        <v>0</v>
      </c>
      <c r="I470" s="93">
        <f>SUM('31:6'!I470)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SUM('31:6'!O470)</f>
        <v>0</v>
      </c>
      <c r="P470" s="93">
        <f>SUM('31:6'!P470)</f>
        <v>0</v>
      </c>
      <c r="Q470" s="93">
        <f>SUM('31:6'!Q470)</f>
        <v>0</v>
      </c>
      <c r="R470" s="93">
        <f>SUM('31:6'!R470)</f>
        <v>0</v>
      </c>
      <c r="S470" s="93">
        <f>SUM('31:6'!S470)</f>
        <v>0</v>
      </c>
      <c r="T470" s="93">
        <f>SUM('31:6'!T470)</f>
        <v>0</v>
      </c>
      <c r="U470" s="93">
        <f>SUM('31:6'!U470)</f>
        <v>0</v>
      </c>
      <c r="V470" s="206">
        <f t="shared" si="188"/>
        <v>0</v>
      </c>
      <c r="W470" s="33" t="str">
        <f t="shared" si="184"/>
        <v/>
      </c>
      <c r="X470" s="93">
        <f>SUM('31:6'!X470)</f>
        <v>0</v>
      </c>
      <c r="Y470" s="93">
        <f>SUM('31:6'!Y470)</f>
        <v>0</v>
      </c>
      <c r="Z470" s="93">
        <f>SUM('31:6'!Z470)</f>
        <v>0</v>
      </c>
      <c r="AA470" s="93">
        <f>SUM('31:6'!AA470)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40" t="s">
        <v>96</v>
      </c>
      <c r="D471" s="17">
        <v>5.03</v>
      </c>
      <c r="E471" s="17"/>
      <c r="F471" s="6"/>
      <c r="G471" s="93">
        <f>SUM('31:6'!G471)</f>
        <v>0</v>
      </c>
      <c r="H471" s="339">
        <f t="shared" si="189"/>
        <v>0</v>
      </c>
      <c r="I471" s="93">
        <f>SUM('31:6'!I471)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SUM('31:6'!O471)</f>
        <v>0</v>
      </c>
      <c r="P471" s="93">
        <f>SUM('31:6'!P471)</f>
        <v>0</v>
      </c>
      <c r="Q471" s="93">
        <f>SUM('31:6'!Q471)</f>
        <v>0</v>
      </c>
      <c r="R471" s="93">
        <f>SUM('31:6'!R471)</f>
        <v>0</v>
      </c>
      <c r="S471" s="93">
        <f>SUM('31:6'!S471)</f>
        <v>0</v>
      </c>
      <c r="T471" s="93">
        <f>SUM('31:6'!T471)</f>
        <v>0</v>
      </c>
      <c r="U471" s="93">
        <f>SUM('31:6'!U471)</f>
        <v>0</v>
      </c>
      <c r="V471" s="206">
        <f t="shared" si="188"/>
        <v>0</v>
      </c>
      <c r="W471" s="33" t="str">
        <f t="shared" si="184"/>
        <v/>
      </c>
      <c r="X471" s="93">
        <f>SUM('31:6'!X471)</f>
        <v>0</v>
      </c>
      <c r="Y471" s="93">
        <f>SUM('31:6'!Y471)</f>
        <v>0</v>
      </c>
      <c r="Z471" s="93">
        <f>SUM('31:6'!Z471)</f>
        <v>0</v>
      </c>
      <c r="AA471" s="93">
        <f>SUM('31:6'!AA471)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40" t="s">
        <v>82</v>
      </c>
      <c r="D472" s="17">
        <v>5.03</v>
      </c>
      <c r="E472" s="17"/>
      <c r="F472" s="6"/>
      <c r="G472" s="93">
        <f>SUM('31:6'!G472)</f>
        <v>0</v>
      </c>
      <c r="H472" s="339">
        <f t="shared" si="189"/>
        <v>0</v>
      </c>
      <c r="I472" s="93">
        <f>SUM('31:6'!I472)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SUM('31:6'!O472)</f>
        <v>0</v>
      </c>
      <c r="P472" s="93">
        <f>SUM('31:6'!P472)</f>
        <v>0</v>
      </c>
      <c r="Q472" s="93">
        <f>SUM('31:6'!Q472)</f>
        <v>0</v>
      </c>
      <c r="R472" s="93">
        <f>SUM('31:6'!R472)</f>
        <v>0</v>
      </c>
      <c r="S472" s="93">
        <f>SUM('31:6'!S472)</f>
        <v>0</v>
      </c>
      <c r="T472" s="93">
        <f>SUM('31:6'!T472)</f>
        <v>0</v>
      </c>
      <c r="U472" s="93">
        <f>SUM('31:6'!U472)</f>
        <v>0</v>
      </c>
      <c r="V472" s="206">
        <f t="shared" si="188"/>
        <v>0</v>
      </c>
      <c r="W472" s="33" t="str">
        <f t="shared" si="184"/>
        <v/>
      </c>
      <c r="X472" s="93">
        <f>SUM('31:6'!X472)</f>
        <v>0</v>
      </c>
      <c r="Y472" s="93">
        <f>SUM('31:6'!Y472)</f>
        <v>0</v>
      </c>
      <c r="Z472" s="93">
        <f>SUM('31:6'!Z472)</f>
        <v>0</v>
      </c>
      <c r="AA472" s="93">
        <f>SUM('31:6'!AA472)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40" t="s">
        <v>72</v>
      </c>
      <c r="D473" s="17">
        <v>5.03</v>
      </c>
      <c r="E473" s="17"/>
      <c r="F473" s="6"/>
      <c r="G473" s="93">
        <f>SUM('31:6'!G473)</f>
        <v>0</v>
      </c>
      <c r="H473" s="339">
        <f t="shared" si="189"/>
        <v>0</v>
      </c>
      <c r="I473" s="93">
        <f>SUM('31:6'!I473)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SUM('31:6'!O473)</f>
        <v>0</v>
      </c>
      <c r="P473" s="93">
        <f>SUM('31:6'!P473)</f>
        <v>0</v>
      </c>
      <c r="Q473" s="93">
        <f>SUM('31:6'!Q473)</f>
        <v>0</v>
      </c>
      <c r="R473" s="93">
        <f>SUM('31:6'!R473)</f>
        <v>0</v>
      </c>
      <c r="S473" s="93">
        <f>SUM('31:6'!S473)</f>
        <v>0</v>
      </c>
      <c r="T473" s="93">
        <f>SUM('31:6'!T473)</f>
        <v>0</v>
      </c>
      <c r="U473" s="93">
        <f>SUM('31:6'!U473)</f>
        <v>0</v>
      </c>
      <c r="V473" s="206">
        <f t="shared" si="188"/>
        <v>0</v>
      </c>
      <c r="W473" s="33" t="str">
        <f t="shared" si="184"/>
        <v/>
      </c>
      <c r="X473" s="93">
        <f>SUM('31:6'!X473)</f>
        <v>0</v>
      </c>
      <c r="Y473" s="93">
        <f>SUM('31:6'!Y473)</f>
        <v>0</v>
      </c>
      <c r="Z473" s="93">
        <f>SUM('31:6'!Z473)</f>
        <v>0</v>
      </c>
      <c r="AA473" s="93">
        <f>SUM('31:6'!AA473)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40" t="s">
        <v>60</v>
      </c>
      <c r="D474" s="17">
        <v>5.03</v>
      </c>
      <c r="E474" s="17"/>
      <c r="F474" s="6"/>
      <c r="G474" s="93">
        <f>SUM('31:6'!G474)</f>
        <v>0</v>
      </c>
      <c r="H474" s="339">
        <f t="shared" si="189"/>
        <v>0</v>
      </c>
      <c r="I474" s="93">
        <f>SUM('31:6'!I474)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SUM('31:6'!O474)</f>
        <v>0</v>
      </c>
      <c r="P474" s="93">
        <f>SUM('31:6'!P474)</f>
        <v>0</v>
      </c>
      <c r="Q474" s="93">
        <f>SUM('31:6'!Q474)</f>
        <v>0</v>
      </c>
      <c r="R474" s="93">
        <f>SUM('31:6'!R474)</f>
        <v>0</v>
      </c>
      <c r="S474" s="93">
        <f>SUM('31:6'!S474)</f>
        <v>0</v>
      </c>
      <c r="T474" s="93">
        <f>SUM('31:6'!T474)</f>
        <v>0</v>
      </c>
      <c r="U474" s="93">
        <f>SUM('31:6'!U474)</f>
        <v>0</v>
      </c>
      <c r="V474" s="206">
        <f t="shared" si="188"/>
        <v>0</v>
      </c>
      <c r="W474" s="33" t="str">
        <f t="shared" si="184"/>
        <v/>
      </c>
      <c r="X474" s="93">
        <f>SUM('31:6'!X474)</f>
        <v>0</v>
      </c>
      <c r="Y474" s="93">
        <f>SUM('31:6'!Y474)</f>
        <v>0</v>
      </c>
      <c r="Z474" s="93">
        <f>SUM('31:6'!Z474)</f>
        <v>0</v>
      </c>
      <c r="AA474" s="93">
        <f>SUM('31:6'!AA474)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40" t="s">
        <v>96</v>
      </c>
      <c r="D475" s="17">
        <v>5.03</v>
      </c>
      <c r="E475" s="17"/>
      <c r="F475" s="6"/>
      <c r="G475" s="93">
        <f>SUM('31:6'!G475)</f>
        <v>0</v>
      </c>
      <c r="H475" s="339">
        <f t="shared" si="189"/>
        <v>0</v>
      </c>
      <c r="I475" s="93">
        <f>SUM('31:6'!I475)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SUM('31:6'!O475)</f>
        <v>0</v>
      </c>
      <c r="P475" s="93">
        <f>SUM('31:6'!P475)</f>
        <v>0</v>
      </c>
      <c r="Q475" s="93">
        <f>SUM('31:6'!Q475)</f>
        <v>0</v>
      </c>
      <c r="R475" s="93">
        <f>SUM('31:6'!R475)</f>
        <v>0</v>
      </c>
      <c r="S475" s="93">
        <f>SUM('31:6'!S475)</f>
        <v>0</v>
      </c>
      <c r="T475" s="93">
        <f>SUM('31:6'!T475)</f>
        <v>0</v>
      </c>
      <c r="U475" s="93">
        <f>SUM('31:6'!U475)</f>
        <v>0</v>
      </c>
      <c r="V475" s="206">
        <f t="shared" si="188"/>
        <v>0</v>
      </c>
      <c r="W475" s="33" t="str">
        <f t="shared" si="184"/>
        <v/>
      </c>
      <c r="X475" s="93">
        <f>SUM('31:6'!X475)</f>
        <v>0</v>
      </c>
      <c r="Y475" s="93">
        <f>SUM('31:6'!Y475)</f>
        <v>0</v>
      </c>
      <c r="Z475" s="93">
        <f>SUM('31:6'!Z475)</f>
        <v>0</v>
      </c>
      <c r="AA475" s="93">
        <f>SUM('31:6'!AA475)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40" t="s">
        <v>73</v>
      </c>
      <c r="D476" s="17">
        <v>5.03</v>
      </c>
      <c r="E476" s="17"/>
      <c r="F476" s="6"/>
      <c r="G476" s="93">
        <f>SUM('31:6'!G476)</f>
        <v>0</v>
      </c>
      <c r="H476" s="339">
        <f t="shared" si="189"/>
        <v>0</v>
      </c>
      <c r="I476" s="93">
        <f>SUM('31:6'!I476)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SUM('31:6'!O476)</f>
        <v>0</v>
      </c>
      <c r="P476" s="93">
        <f>SUM('31:6'!P476)</f>
        <v>0</v>
      </c>
      <c r="Q476" s="93">
        <f>SUM('31:6'!Q476)</f>
        <v>0</v>
      </c>
      <c r="R476" s="93">
        <f>SUM('31:6'!R476)</f>
        <v>0</v>
      </c>
      <c r="S476" s="93">
        <f>SUM('31:6'!S476)</f>
        <v>0</v>
      </c>
      <c r="T476" s="93">
        <f>SUM('31:6'!T476)</f>
        <v>0</v>
      </c>
      <c r="U476" s="93">
        <f>SUM('31:6'!U476)</f>
        <v>0</v>
      </c>
      <c r="V476" s="206">
        <f t="shared" si="188"/>
        <v>0</v>
      </c>
      <c r="W476" s="33" t="str">
        <f t="shared" si="184"/>
        <v/>
      </c>
      <c r="X476" s="93">
        <f>SUM('31:6'!X476)</f>
        <v>0</v>
      </c>
      <c r="Y476" s="93">
        <f>SUM('31:6'!Y476)</f>
        <v>0</v>
      </c>
      <c r="Z476" s="93">
        <f>SUM('31:6'!Z476)</f>
        <v>0</v>
      </c>
      <c r="AA476" s="93">
        <f>SUM('31:6'!AA476)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SUM('31:6'!G477)</f>
        <v>0</v>
      </c>
      <c r="H477" s="339">
        <f t="shared" si="189"/>
        <v>0</v>
      </c>
      <c r="I477" s="93">
        <f>SUM('31:6'!I477)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SUM('31:6'!O477)</f>
        <v>0</v>
      </c>
      <c r="P477" s="93">
        <f>SUM('31:6'!P477)</f>
        <v>0</v>
      </c>
      <c r="Q477" s="93">
        <f>SUM('31:6'!Q477)</f>
        <v>0</v>
      </c>
      <c r="R477" s="93">
        <f>SUM('31:6'!R477)</f>
        <v>0</v>
      </c>
      <c r="S477" s="93">
        <f>SUM('31:6'!S477)</f>
        <v>0</v>
      </c>
      <c r="T477" s="93">
        <f>SUM('31:6'!T477)</f>
        <v>0</v>
      </c>
      <c r="U477" s="93">
        <f>SUM('31:6'!U477)</f>
        <v>0</v>
      </c>
      <c r="V477" s="206">
        <f t="shared" si="188"/>
        <v>0</v>
      </c>
      <c r="W477" s="33" t="str">
        <f t="shared" si="184"/>
        <v/>
      </c>
      <c r="X477" s="93">
        <f>SUM('31:6'!X477)</f>
        <v>0</v>
      </c>
      <c r="Y477" s="93">
        <f>SUM('31:6'!Y477)</f>
        <v>0</v>
      </c>
      <c r="Z477" s="93">
        <f>SUM('31:6'!Z477)</f>
        <v>0</v>
      </c>
      <c r="AA477" s="93">
        <f>SUM('31:6'!AA477)</f>
        <v>0</v>
      </c>
      <c r="AB477" s="73"/>
      <c r="AC477" s="54"/>
      <c r="AD477" s="34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SUM('31:6'!G478)</f>
        <v>0</v>
      </c>
      <c r="H478" s="339">
        <f t="shared" si="189"/>
        <v>0</v>
      </c>
      <c r="I478" s="93">
        <f>SUM('31:6'!I478)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SUM('31:6'!O478)</f>
        <v>0</v>
      </c>
      <c r="P478" s="93">
        <f>SUM('31:6'!P478)</f>
        <v>0</v>
      </c>
      <c r="Q478" s="93">
        <f>SUM('31:6'!Q478)</f>
        <v>0</v>
      </c>
      <c r="R478" s="93">
        <f>SUM('31:6'!R478)</f>
        <v>0</v>
      </c>
      <c r="S478" s="93">
        <f>SUM('31:6'!S478)</f>
        <v>0</v>
      </c>
      <c r="T478" s="93">
        <f>SUM('31:6'!T478)</f>
        <v>0</v>
      </c>
      <c r="U478" s="93">
        <f>SUM('31:6'!U478)</f>
        <v>0</v>
      </c>
      <c r="V478" s="206">
        <f t="shared" si="188"/>
        <v>0</v>
      </c>
      <c r="W478" s="33" t="str">
        <f t="shared" si="184"/>
        <v/>
      </c>
      <c r="X478" s="93">
        <f>SUM('31:6'!X478)</f>
        <v>0</v>
      </c>
      <c r="Y478" s="93">
        <f>SUM('31:6'!Y478)</f>
        <v>0</v>
      </c>
      <c r="Z478" s="93">
        <f>SUM('31:6'!Z478)</f>
        <v>0</v>
      </c>
      <c r="AA478" s="93">
        <f>SUM('31:6'!AA478)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76" t="s">
        <v>99</v>
      </c>
      <c r="B479" s="577"/>
      <c r="C479" s="34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4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423</v>
      </c>
      <c r="C480" s="16" t="s">
        <v>53</v>
      </c>
      <c r="D480" s="17">
        <v>5.04</v>
      </c>
      <c r="E480" s="17"/>
      <c r="F480" s="6"/>
      <c r="G480" s="93">
        <f>SUM('31:6'!G480)</f>
        <v>0</v>
      </c>
      <c r="H480" s="339">
        <f t="shared" ref="H480:H489" si="191">D480*G480</f>
        <v>0</v>
      </c>
      <c r="I480" s="93">
        <f>SUM('31:6'!I480)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SUM('31:6'!O480)</f>
        <v>0</v>
      </c>
      <c r="P480" s="93">
        <f>SUM('31:6'!P480)</f>
        <v>0</v>
      </c>
      <c r="Q480" s="93">
        <f>SUM('31:6'!Q480)</f>
        <v>0</v>
      </c>
      <c r="R480" s="93">
        <f>SUM('31:6'!R480)</f>
        <v>0</v>
      </c>
      <c r="S480" s="93">
        <f>SUM('31:6'!S480)</f>
        <v>0</v>
      </c>
      <c r="T480" s="93">
        <f>SUM('31:6'!T480)</f>
        <v>0</v>
      </c>
      <c r="U480" s="93">
        <f>SUM('31:6'!U480)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SUM('31:6'!X480)</f>
        <v>0</v>
      </c>
      <c r="Y480" s="93">
        <f>SUM('31:6'!Y480)</f>
        <v>0</v>
      </c>
      <c r="Z480" s="93">
        <f>SUM('31:6'!Z480)</f>
        <v>0</v>
      </c>
      <c r="AA480" s="93">
        <f>SUM('31:6'!AA480)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423</v>
      </c>
      <c r="C481" s="16" t="s">
        <v>60</v>
      </c>
      <c r="D481" s="17">
        <v>5.04</v>
      </c>
      <c r="E481" s="17"/>
      <c r="F481" s="6"/>
      <c r="G481" s="93">
        <f>SUM('31:6'!G481)</f>
        <v>0</v>
      </c>
      <c r="H481" s="339">
        <f t="shared" si="191"/>
        <v>0</v>
      </c>
      <c r="I481" s="93">
        <f>SUM('31:6'!I481)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SUM('31:6'!O481)</f>
        <v>0</v>
      </c>
      <c r="P481" s="93">
        <f>SUM('31:6'!P481)</f>
        <v>0</v>
      </c>
      <c r="Q481" s="93">
        <f>SUM('31:6'!Q481)</f>
        <v>0</v>
      </c>
      <c r="R481" s="93">
        <f>SUM('31:6'!R481)</f>
        <v>0</v>
      </c>
      <c r="S481" s="93">
        <f>SUM('31:6'!S481)</f>
        <v>0</v>
      </c>
      <c r="T481" s="93">
        <f>SUM('31:6'!T481)</f>
        <v>0</v>
      </c>
      <c r="U481" s="93">
        <f>SUM('31:6'!U481)</f>
        <v>0</v>
      </c>
      <c r="V481" s="206">
        <f t="shared" si="194"/>
        <v>0</v>
      </c>
      <c r="W481" s="33" t="str">
        <f t="shared" si="184"/>
        <v/>
      </c>
      <c r="X481" s="93">
        <f>SUM('31:6'!X481)</f>
        <v>0</v>
      </c>
      <c r="Y481" s="93">
        <f>SUM('31:6'!Y481)</f>
        <v>0</v>
      </c>
      <c r="Z481" s="93">
        <f>SUM('31:6'!Z481)</f>
        <v>0</v>
      </c>
      <c r="AA481" s="93">
        <f>SUM('31:6'!AA481)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423</v>
      </c>
      <c r="C482" s="16" t="s">
        <v>74</v>
      </c>
      <c r="D482" s="17">
        <v>5.04</v>
      </c>
      <c r="E482" s="17"/>
      <c r="F482" s="6"/>
      <c r="G482" s="93">
        <f>SUM('31:6'!G482)</f>
        <v>0</v>
      </c>
      <c r="H482" s="339">
        <f t="shared" si="191"/>
        <v>0</v>
      </c>
      <c r="I482" s="93">
        <f>SUM('31:6'!I482)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SUM('31:6'!O482)</f>
        <v>0</v>
      </c>
      <c r="P482" s="93">
        <f>SUM('31:6'!P482)</f>
        <v>0</v>
      </c>
      <c r="Q482" s="93">
        <f>SUM('31:6'!Q482)</f>
        <v>0</v>
      </c>
      <c r="R482" s="93">
        <f>SUM('31:6'!R482)</f>
        <v>0</v>
      </c>
      <c r="S482" s="93">
        <f>SUM('31:6'!S482)</f>
        <v>0</v>
      </c>
      <c r="T482" s="93">
        <f>SUM('31:6'!T482)</f>
        <v>0</v>
      </c>
      <c r="U482" s="93">
        <f>SUM('31:6'!U482)</f>
        <v>0</v>
      </c>
      <c r="V482" s="206">
        <f t="shared" si="194"/>
        <v>0</v>
      </c>
      <c r="W482" s="33" t="str">
        <f t="shared" si="184"/>
        <v/>
      </c>
      <c r="X482" s="93">
        <f>SUM('31:6'!X482)</f>
        <v>0</v>
      </c>
      <c r="Y482" s="93">
        <f>SUM('31:6'!Y482)</f>
        <v>0</v>
      </c>
      <c r="Z482" s="93">
        <f>SUM('31:6'!Z482)</f>
        <v>0</v>
      </c>
      <c r="AA482" s="93">
        <f>SUM('31:6'!AA482)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423</v>
      </c>
      <c r="C483" s="16" t="s">
        <v>66</v>
      </c>
      <c r="D483" s="17">
        <v>5.04</v>
      </c>
      <c r="E483" s="17"/>
      <c r="F483" s="6"/>
      <c r="G483" s="93">
        <f>SUM('31:6'!G483)</f>
        <v>0</v>
      </c>
      <c r="H483" s="339">
        <f t="shared" si="191"/>
        <v>0</v>
      </c>
      <c r="I483" s="93">
        <f>SUM('31:6'!I483)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SUM('31:6'!O483)</f>
        <v>0</v>
      </c>
      <c r="P483" s="93">
        <f>SUM('31:6'!P483)</f>
        <v>0</v>
      </c>
      <c r="Q483" s="93">
        <f>SUM('31:6'!Q483)</f>
        <v>0</v>
      </c>
      <c r="R483" s="93">
        <f>SUM('31:6'!R483)</f>
        <v>0</v>
      </c>
      <c r="S483" s="93">
        <f>SUM('31:6'!S483)</f>
        <v>0</v>
      </c>
      <c r="T483" s="93">
        <f>SUM('31:6'!T483)</f>
        <v>0</v>
      </c>
      <c r="U483" s="93">
        <f>SUM('31:6'!U483)</f>
        <v>0</v>
      </c>
      <c r="V483" s="206">
        <f t="shared" si="194"/>
        <v>0</v>
      </c>
      <c r="W483" s="33" t="str">
        <f t="shared" si="184"/>
        <v/>
      </c>
      <c r="X483" s="93">
        <f>SUM('31:6'!X483)</f>
        <v>0</v>
      </c>
      <c r="Y483" s="93">
        <f>SUM('31:6'!Y483)</f>
        <v>0</v>
      </c>
      <c r="Z483" s="93">
        <f>SUM('31:6'!Z483)</f>
        <v>0</v>
      </c>
      <c r="AA483" s="93">
        <f>SUM('31:6'!AA483)</f>
        <v>0</v>
      </c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423</v>
      </c>
      <c r="C484" s="16" t="s">
        <v>101</v>
      </c>
      <c r="D484" s="17">
        <v>5.04</v>
      </c>
      <c r="E484" s="17"/>
      <c r="F484" s="6"/>
      <c r="G484" s="93">
        <f>SUM('31:6'!G484)</f>
        <v>0</v>
      </c>
      <c r="H484" s="339">
        <f t="shared" si="191"/>
        <v>0</v>
      </c>
      <c r="I484" s="93">
        <f>SUM('31:6'!I484)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SUM('31:6'!O484)</f>
        <v>0</v>
      </c>
      <c r="P484" s="93">
        <f>SUM('31:6'!P484)</f>
        <v>0</v>
      </c>
      <c r="Q484" s="93">
        <f>SUM('31:6'!Q484)</f>
        <v>0</v>
      </c>
      <c r="R484" s="93">
        <f>SUM('31:6'!R484)</f>
        <v>0</v>
      </c>
      <c r="S484" s="93">
        <f>SUM('31:6'!S484)</f>
        <v>0</v>
      </c>
      <c r="T484" s="93">
        <f>SUM('31:6'!T484)</f>
        <v>0</v>
      </c>
      <c r="U484" s="93">
        <f>SUM('31:6'!U484)</f>
        <v>0</v>
      </c>
      <c r="V484" s="206">
        <f t="shared" si="194"/>
        <v>0</v>
      </c>
      <c r="W484" s="33" t="str">
        <f t="shared" si="184"/>
        <v/>
      </c>
      <c r="X484" s="93">
        <f>SUM('31:6'!X484)</f>
        <v>0</v>
      </c>
      <c r="Y484" s="93">
        <f>SUM('31:6'!Y484)</f>
        <v>0</v>
      </c>
      <c r="Z484" s="93">
        <f>SUM('31:6'!Z484)</f>
        <v>0</v>
      </c>
      <c r="AA484" s="93">
        <f>SUM('31:6'!AA484)</f>
        <v>0</v>
      </c>
      <c r="AB484" s="73"/>
      <c r="AC484" s="54"/>
      <c r="AD484" s="34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SUM('31:6'!G485)</f>
        <v>0</v>
      </c>
      <c r="H485" s="339">
        <f t="shared" si="191"/>
        <v>0</v>
      </c>
      <c r="I485" s="93">
        <f>SUM('31:6'!I485)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4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SUM('31:6'!G486)</f>
        <v>0</v>
      </c>
      <c r="H486" s="378">
        <f t="shared" si="191"/>
        <v>0</v>
      </c>
      <c r="I486" s="93">
        <f>SUM('31:6'!I486)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SUM('31:6'!G487)</f>
        <v>0</v>
      </c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423</v>
      </c>
      <c r="C489" s="16" t="s">
        <v>55</v>
      </c>
      <c r="D489" s="17">
        <v>5.04</v>
      </c>
      <c r="E489" s="17"/>
      <c r="F489" s="6"/>
      <c r="G489" s="93">
        <f>SUM('31:6'!G489)</f>
        <v>0</v>
      </c>
      <c r="H489" s="339">
        <f t="shared" si="191"/>
        <v>0</v>
      </c>
      <c r="I489" s="93">
        <f>SUM('31:6'!I489)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SUM('31:6'!O489)</f>
        <v>0</v>
      </c>
      <c r="P489" s="93">
        <f>SUM('31:6'!P489)</f>
        <v>0</v>
      </c>
      <c r="Q489" s="93">
        <f>SUM('31:6'!Q489)</f>
        <v>0</v>
      </c>
      <c r="R489" s="93">
        <f>SUM('31:6'!R489)</f>
        <v>0</v>
      </c>
      <c r="S489" s="93">
        <f>SUM('31:6'!S489)</f>
        <v>0</v>
      </c>
      <c r="T489" s="93">
        <f>SUM('31:6'!T489)</f>
        <v>0</v>
      </c>
      <c r="U489" s="93">
        <f>SUM('31:6'!U489)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SUM('31:6'!X489)</f>
        <v>0</v>
      </c>
      <c r="Y489" s="93">
        <f>SUM('31:6'!Y489)</f>
        <v>0</v>
      </c>
      <c r="Z489" s="93">
        <f>SUM('31:6'!Z489)</f>
        <v>0</v>
      </c>
      <c r="AA489" s="93">
        <f>SUM('31:6'!AA489)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76" t="s">
        <v>102</v>
      </c>
      <c r="B490" s="577"/>
      <c r="C490" s="34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4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35"/>
      <c r="D491" s="17">
        <v>3.65</v>
      </c>
      <c r="E491" s="17"/>
      <c r="F491" s="53"/>
      <c r="G491" s="93">
        <f>SUM('31:6'!G491)</f>
        <v>0</v>
      </c>
      <c r="H491" s="339">
        <f>D491*G491</f>
        <v>0</v>
      </c>
      <c r="I491" s="93">
        <f>SUM('31:6'!I491)</f>
        <v>0</v>
      </c>
      <c r="J491" s="31" t="str">
        <f t="array" ref="J491">IF(ISERROR(G491/I491),"",G491/I491)</f>
        <v/>
      </c>
      <c r="K491" s="339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SUM('31:6'!O491)</f>
        <v>0</v>
      </c>
      <c r="P491" s="93">
        <f>SUM('31:6'!P491)</f>
        <v>0</v>
      </c>
      <c r="Q491" s="93">
        <f>SUM('31:6'!Q491)</f>
        <v>0</v>
      </c>
      <c r="R491" s="93">
        <f>SUM('31:6'!R491)</f>
        <v>0</v>
      </c>
      <c r="S491" s="93">
        <f>SUM('31:6'!S491)</f>
        <v>0</v>
      </c>
      <c r="T491" s="93">
        <f>SUM('31:6'!T491)</f>
        <v>0</v>
      </c>
      <c r="U491" s="93">
        <f>SUM('31:6'!U491)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SUM('31:6'!X491)</f>
        <v>0</v>
      </c>
      <c r="Y491" s="93">
        <f>SUM('31:6'!Y491)</f>
        <v>0</v>
      </c>
      <c r="Z491" s="93">
        <f>SUM('31:6'!Z491)</f>
        <v>0</v>
      </c>
      <c r="AA491" s="93">
        <f>SUM('31:6'!AA491)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35"/>
      <c r="D492" s="17">
        <v>6.58</v>
      </c>
      <c r="E492" s="17"/>
      <c r="F492" s="6"/>
      <c r="G492" s="93">
        <f>SUM('31:6'!G492)</f>
        <v>0</v>
      </c>
      <c r="H492" s="339">
        <f t="shared" ref="H492:H505" si="202">D492*G492</f>
        <v>0</v>
      </c>
      <c r="I492" s="93">
        <f>SUM('31:6'!I492)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SUM('31:6'!O492)</f>
        <v>0</v>
      </c>
      <c r="P492" s="93">
        <f>SUM('31:6'!P492)</f>
        <v>0</v>
      </c>
      <c r="Q492" s="93">
        <f>SUM('31:6'!Q492)</f>
        <v>0</v>
      </c>
      <c r="R492" s="93">
        <f>SUM('31:6'!R492)</f>
        <v>0</v>
      </c>
      <c r="S492" s="93">
        <f>SUM('31:6'!S492)</f>
        <v>0</v>
      </c>
      <c r="T492" s="93">
        <f>SUM('31:6'!T492)</f>
        <v>0</v>
      </c>
      <c r="U492" s="93">
        <f>SUM('31:6'!U492)</f>
        <v>0</v>
      </c>
      <c r="V492" s="206">
        <f t="shared" si="201"/>
        <v>0</v>
      </c>
      <c r="W492" s="33" t="str">
        <f t="shared" si="198"/>
        <v/>
      </c>
      <c r="X492" s="93">
        <f>SUM('31:6'!X492)</f>
        <v>0</v>
      </c>
      <c r="Y492" s="93">
        <f>SUM('31:6'!Y492)</f>
        <v>0</v>
      </c>
      <c r="Z492" s="93">
        <f>SUM('31:6'!Z492)</f>
        <v>0</v>
      </c>
      <c r="AA492" s="93">
        <f>SUM('31:6'!AA492)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35"/>
      <c r="D493" s="17">
        <v>7.8</v>
      </c>
      <c r="E493" s="17"/>
      <c r="F493" s="6"/>
      <c r="G493" s="93">
        <f>SUM('31:6'!G493)</f>
        <v>0</v>
      </c>
      <c r="H493" s="339">
        <f t="shared" si="202"/>
        <v>0</v>
      </c>
      <c r="I493" s="93">
        <f>SUM('31:6'!I493)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SUM('31:6'!O493)</f>
        <v>0</v>
      </c>
      <c r="P493" s="93">
        <f>SUM('31:6'!P493)</f>
        <v>0</v>
      </c>
      <c r="Q493" s="93">
        <f>SUM('31:6'!Q493)</f>
        <v>0</v>
      </c>
      <c r="R493" s="93">
        <f>SUM('31:6'!R493)</f>
        <v>0</v>
      </c>
      <c r="S493" s="93">
        <f>SUM('31:6'!S493)</f>
        <v>0</v>
      </c>
      <c r="T493" s="93">
        <f>SUM('31:6'!T493)</f>
        <v>0</v>
      </c>
      <c r="U493" s="93">
        <f>SUM('31:6'!U493)</f>
        <v>0</v>
      </c>
      <c r="V493" s="206">
        <f t="shared" si="201"/>
        <v>0</v>
      </c>
      <c r="W493" s="33" t="str">
        <f t="shared" si="198"/>
        <v/>
      </c>
      <c r="X493" s="93">
        <f>SUM('31:6'!X493)</f>
        <v>0</v>
      </c>
      <c r="Y493" s="93">
        <f>SUM('31:6'!Y493)</f>
        <v>0</v>
      </c>
      <c r="Z493" s="93">
        <f>SUM('31:6'!Z493)</f>
        <v>0</v>
      </c>
      <c r="AA493" s="93">
        <f>SUM('31:6'!AA493)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35"/>
      <c r="D494" s="17">
        <v>4.4000000000000004</v>
      </c>
      <c r="E494" s="17"/>
      <c r="F494" s="6"/>
      <c r="G494" s="93">
        <f>SUM('31:6'!G494)</f>
        <v>0</v>
      </c>
      <c r="H494" s="339">
        <f t="shared" si="202"/>
        <v>0</v>
      </c>
      <c r="I494" s="93">
        <f>SUM('31:6'!I494)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SUM('31:6'!O494)</f>
        <v>0</v>
      </c>
      <c r="P494" s="93">
        <f>SUM('31:6'!P494)</f>
        <v>0</v>
      </c>
      <c r="Q494" s="93">
        <f>SUM('31:6'!Q494)</f>
        <v>0</v>
      </c>
      <c r="R494" s="93">
        <f>SUM('31:6'!R494)</f>
        <v>0</v>
      </c>
      <c r="S494" s="93">
        <f>SUM('31:6'!S494)</f>
        <v>0</v>
      </c>
      <c r="T494" s="93">
        <f>SUM('31:6'!T494)</f>
        <v>0</v>
      </c>
      <c r="U494" s="93">
        <f>SUM('31:6'!U494)</f>
        <v>0</v>
      </c>
      <c r="V494" s="206">
        <f t="shared" si="201"/>
        <v>0</v>
      </c>
      <c r="W494" s="33" t="str">
        <f t="shared" si="198"/>
        <v/>
      </c>
      <c r="X494" s="93">
        <f>SUM('31:6'!X494)</f>
        <v>0</v>
      </c>
      <c r="Y494" s="93">
        <f>SUM('31:6'!Y494)</f>
        <v>0</v>
      </c>
      <c r="Z494" s="93">
        <f>SUM('31:6'!Z494)</f>
        <v>0</v>
      </c>
      <c r="AA494" s="93">
        <f>SUM('31:6'!AA494)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358</v>
      </c>
      <c r="C495" s="188" t="s">
        <v>376</v>
      </c>
      <c r="D495" s="17"/>
      <c r="E495" s="17"/>
      <c r="F495" s="6"/>
      <c r="G495" s="93">
        <f>SUM('31:6'!G495)</f>
        <v>0</v>
      </c>
      <c r="H495" s="339">
        <f t="shared" si="202"/>
        <v>0</v>
      </c>
      <c r="I495" s="93">
        <f>SUM('31:6'!I495)</f>
        <v>0</v>
      </c>
      <c r="J495" s="31"/>
      <c r="K495" s="35"/>
      <c r="L495" s="87"/>
      <c r="M495" s="36"/>
      <c r="N495" s="31"/>
      <c r="O495" s="93">
        <f>SUM('31:6'!O495)</f>
        <v>0</v>
      </c>
      <c r="P495" s="93">
        <f>SUM('31:6'!P495)</f>
        <v>0</v>
      </c>
      <c r="Q495" s="93">
        <f>SUM('31:6'!Q495)</f>
        <v>0</v>
      </c>
      <c r="R495" s="93">
        <f>SUM('31:6'!R495)</f>
        <v>0</v>
      </c>
      <c r="S495" s="93">
        <f>SUM('31:6'!S495)</f>
        <v>0</v>
      </c>
      <c r="T495" s="93">
        <f>SUM('31:6'!T495)</f>
        <v>0</v>
      </c>
      <c r="U495" s="93">
        <f>SUM('31:6'!U495)</f>
        <v>0</v>
      </c>
      <c r="V495" s="206"/>
      <c r="W495" s="33"/>
      <c r="X495" s="93">
        <f>SUM('31:6'!X495)</f>
        <v>0</v>
      </c>
      <c r="Y495" s="93">
        <f>SUM('31:6'!Y495)</f>
        <v>0</v>
      </c>
      <c r="Z495" s="93">
        <f>SUM('31:6'!Z495)</f>
        <v>0</v>
      </c>
      <c r="AA495" s="93">
        <f>SUM('31:6'!AA495)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35"/>
      <c r="D496" s="17"/>
      <c r="E496" s="17"/>
      <c r="F496" s="6"/>
      <c r="G496" s="93">
        <f>SUM('31:6'!G496)</f>
        <v>0</v>
      </c>
      <c r="H496" s="339">
        <f t="shared" si="202"/>
        <v>0</v>
      </c>
      <c r="I496" s="93">
        <f>SUM('31:6'!I496)</f>
        <v>0</v>
      </c>
      <c r="J496" s="31"/>
      <c r="K496" s="35"/>
      <c r="L496" s="87">
        <v>6</v>
      </c>
      <c r="M496" s="36"/>
      <c r="N496" s="31"/>
      <c r="O496" s="93">
        <f>SUM('31:6'!O496)</f>
        <v>0</v>
      </c>
      <c r="P496" s="93">
        <f>SUM('31:6'!P496)</f>
        <v>0</v>
      </c>
      <c r="Q496" s="93">
        <f>SUM('31:6'!Q496)</f>
        <v>0</v>
      </c>
      <c r="R496" s="93">
        <f>SUM('31:6'!R496)</f>
        <v>0</v>
      </c>
      <c r="S496" s="93">
        <f>SUM('31:6'!S496)</f>
        <v>0</v>
      </c>
      <c r="T496" s="93">
        <f>SUM('31:6'!T496)</f>
        <v>0</v>
      </c>
      <c r="U496" s="93">
        <f>SUM('31:6'!U496)</f>
        <v>0</v>
      </c>
      <c r="V496" s="206"/>
      <c r="W496" s="33"/>
      <c r="X496" s="93">
        <f>SUM('31:6'!X496)</f>
        <v>0</v>
      </c>
      <c r="Y496" s="93">
        <f>SUM('31:6'!Y496)</f>
        <v>0</v>
      </c>
      <c r="Z496" s="93">
        <f>SUM('31:6'!Z496)</f>
        <v>0</v>
      </c>
      <c r="AA496" s="93">
        <f>SUM('31:6'!AA496)</f>
        <v>0</v>
      </c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35" t="s">
        <v>53</v>
      </c>
      <c r="D497" s="17">
        <v>6.04</v>
      </c>
      <c r="E497" s="17"/>
      <c r="F497" s="6"/>
      <c r="G497" s="93">
        <f>SUM('31:6'!G497)</f>
        <v>0</v>
      </c>
      <c r="H497" s="339">
        <f t="shared" si="202"/>
        <v>0</v>
      </c>
      <c r="I497" s="93">
        <f>SUM('31:6'!I497)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SUM('31:6'!O497)</f>
        <v>0</v>
      </c>
      <c r="P497" s="93">
        <f>SUM('31:6'!P497)</f>
        <v>0</v>
      </c>
      <c r="Q497" s="93">
        <f>SUM('31:6'!Q497)</f>
        <v>0</v>
      </c>
      <c r="R497" s="93">
        <f>SUM('31:6'!R497)</f>
        <v>0</v>
      </c>
      <c r="S497" s="93">
        <f>SUM('31:6'!S497)</f>
        <v>0</v>
      </c>
      <c r="T497" s="93">
        <f>SUM('31:6'!T497)</f>
        <v>0</v>
      </c>
      <c r="U497" s="93">
        <f>SUM('31:6'!U497)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SUM('31:6'!X497)</f>
        <v>0</v>
      </c>
      <c r="Y497" s="93">
        <f>SUM('31:6'!Y497)</f>
        <v>0</v>
      </c>
      <c r="Z497" s="93">
        <f>SUM('31:6'!Z497)</f>
        <v>0</v>
      </c>
      <c r="AA497" s="93">
        <f>SUM('31:6'!AA497)</f>
        <v>0</v>
      </c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35" t="s">
        <v>60</v>
      </c>
      <c r="D498" s="17">
        <v>6.04</v>
      </c>
      <c r="E498" s="17"/>
      <c r="F498" s="6"/>
      <c r="G498" s="93">
        <f>SUM('31:6'!G498)</f>
        <v>0</v>
      </c>
      <c r="H498" s="339">
        <f t="shared" si="202"/>
        <v>0</v>
      </c>
      <c r="I498" s="93">
        <f>SUM('31:6'!I498)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SUM('31:6'!O498)</f>
        <v>0</v>
      </c>
      <c r="P498" s="93">
        <f>SUM('31:6'!P498)</f>
        <v>0</v>
      </c>
      <c r="Q498" s="93">
        <f>SUM('31:6'!Q498)</f>
        <v>0</v>
      </c>
      <c r="R498" s="93">
        <f>SUM('31:6'!R498)</f>
        <v>0</v>
      </c>
      <c r="S498" s="93">
        <f>SUM('31:6'!S498)</f>
        <v>0</v>
      </c>
      <c r="T498" s="93">
        <f>SUM('31:6'!T498)</f>
        <v>0</v>
      </c>
      <c r="U498" s="93">
        <f>SUM('31:6'!U498)</f>
        <v>0</v>
      </c>
      <c r="V498" s="206">
        <f t="shared" si="205"/>
        <v>0</v>
      </c>
      <c r="W498" s="33" t="str">
        <f t="shared" si="206"/>
        <v/>
      </c>
      <c r="X498" s="93">
        <f>SUM('31:6'!X498)</f>
        <v>0</v>
      </c>
      <c r="Y498" s="93">
        <f>SUM('31:6'!Y498)</f>
        <v>0</v>
      </c>
      <c r="Z498" s="93">
        <f>SUM('31:6'!Z498)</f>
        <v>0</v>
      </c>
      <c r="AA498" s="93">
        <f>SUM('31:6'!AA498)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35" t="s">
        <v>53</v>
      </c>
      <c r="D499" s="17"/>
      <c r="E499" s="17"/>
      <c r="F499" s="6"/>
      <c r="G499" s="93">
        <f>SUM('31:6'!G499)</f>
        <v>0</v>
      </c>
      <c r="H499" s="339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35" t="s">
        <v>60</v>
      </c>
      <c r="D500" s="17"/>
      <c r="E500" s="17"/>
      <c r="F500" s="6"/>
      <c r="G500" s="93">
        <f>SUM('31:6'!G500)</f>
        <v>0</v>
      </c>
      <c r="H500" s="339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SUM('31:6'!G501)</f>
        <v>0</v>
      </c>
      <c r="H501" s="339">
        <f t="shared" si="202"/>
        <v>0</v>
      </c>
      <c r="I501" s="93">
        <f>SUM('31:6'!I501)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SUM('31:6'!O501)</f>
        <v>0</v>
      </c>
      <c r="P501" s="93">
        <f>SUM('31:6'!P501)</f>
        <v>0</v>
      </c>
      <c r="Q501" s="93">
        <f>SUM('31:6'!Q501)</f>
        <v>0</v>
      </c>
      <c r="R501" s="93">
        <f>SUM('31:6'!R501)</f>
        <v>0</v>
      </c>
      <c r="S501" s="93">
        <f>SUM('31:6'!S501)</f>
        <v>0</v>
      </c>
      <c r="T501" s="93">
        <f>SUM('31:6'!T501)</f>
        <v>0</v>
      </c>
      <c r="U501" s="93">
        <f>SUM('31:6'!U501)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SUM('31:6'!X501)</f>
        <v>0</v>
      </c>
      <c r="Y501" s="93">
        <f>SUM('31:6'!Y501)</f>
        <v>0</v>
      </c>
      <c r="Z501" s="93">
        <f>SUM('31:6'!Z501)</f>
        <v>0</v>
      </c>
      <c r="AA501" s="93">
        <f>SUM('31:6'!AA501)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SUM('31:6'!G502)</f>
        <v>0</v>
      </c>
      <c r="H502" s="339">
        <f t="shared" si="202"/>
        <v>0</v>
      </c>
      <c r="I502" s="93">
        <f>SUM('31:6'!I502)</f>
        <v>0</v>
      </c>
      <c r="J502" s="31"/>
      <c r="K502" s="35"/>
      <c r="L502" s="87"/>
      <c r="M502" s="36"/>
      <c r="N502" s="31"/>
      <c r="O502" s="93">
        <f>SUM('31:6'!O502)</f>
        <v>0</v>
      </c>
      <c r="P502" s="93">
        <f>SUM('31:6'!P502)</f>
        <v>0</v>
      </c>
      <c r="Q502" s="93">
        <f>SUM('31:6'!Q502)</f>
        <v>0</v>
      </c>
      <c r="R502" s="93">
        <f>SUM('31:6'!R502)</f>
        <v>0</v>
      </c>
      <c r="S502" s="93">
        <f>SUM('31:6'!S502)</f>
        <v>0</v>
      </c>
      <c r="T502" s="93">
        <f>SUM('31:6'!T502)</f>
        <v>0</v>
      </c>
      <c r="U502" s="93">
        <f>SUM('31:6'!U502)</f>
        <v>0</v>
      </c>
      <c r="V502" s="206"/>
      <c r="W502" s="33"/>
      <c r="X502" s="93">
        <f>SUM('31:6'!X502)</f>
        <v>0</v>
      </c>
      <c r="Y502" s="93">
        <f>SUM('31:6'!Y502)</f>
        <v>0</v>
      </c>
      <c r="Z502" s="93">
        <f>SUM('31:6'!Z502)</f>
        <v>0</v>
      </c>
      <c r="AA502" s="93">
        <f>SUM('31:6'!AA502)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36" t="s">
        <v>159</v>
      </c>
      <c r="C503" s="16"/>
      <c r="D503" s="17">
        <v>4.5</v>
      </c>
      <c r="E503" s="17"/>
      <c r="F503" s="6"/>
      <c r="G503" s="93">
        <f>SUM('31:6'!G503)</f>
        <v>0</v>
      </c>
      <c r="H503" s="339">
        <f t="shared" si="202"/>
        <v>0</v>
      </c>
      <c r="I503" s="93">
        <f>SUM('31:6'!I503)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4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36" t="s">
        <v>160</v>
      </c>
      <c r="C504" s="16"/>
      <c r="D504" s="17">
        <v>4.5</v>
      </c>
      <c r="E504" s="17"/>
      <c r="F504" s="6"/>
      <c r="G504" s="93">
        <f>SUM('31:6'!G504)</f>
        <v>0</v>
      </c>
      <c r="H504" s="339">
        <f t="shared" si="202"/>
        <v>0</v>
      </c>
      <c r="I504" s="93">
        <f>SUM('31:6'!I504)</f>
        <v>0</v>
      </c>
      <c r="J504" s="31"/>
      <c r="K504" s="35"/>
      <c r="L504" s="87"/>
      <c r="M504" s="36"/>
      <c r="N504" s="31"/>
      <c r="O504" s="93">
        <f>SUM('31:6'!O504)</f>
        <v>0</v>
      </c>
      <c r="P504" s="93">
        <f>SUM('31:6'!P504)</f>
        <v>0</v>
      </c>
      <c r="Q504" s="93">
        <f>SUM('31:6'!Q504)</f>
        <v>0</v>
      </c>
      <c r="R504" s="93">
        <f>SUM('31:6'!R504)</f>
        <v>0</v>
      </c>
      <c r="S504" s="93">
        <f>SUM('31:6'!S504)</f>
        <v>0</v>
      </c>
      <c r="T504" s="93">
        <f>SUM('31:6'!T504)</f>
        <v>0</v>
      </c>
      <c r="U504" s="93">
        <f>SUM('31:6'!U504)</f>
        <v>0</v>
      </c>
      <c r="V504" s="206"/>
      <c r="W504" s="33"/>
      <c r="X504" s="93">
        <f>SUM('31:6'!X504)</f>
        <v>0</v>
      </c>
      <c r="Y504" s="93">
        <f>SUM('31:6'!Y504)</f>
        <v>0</v>
      </c>
      <c r="Z504" s="93">
        <f>SUM('31:6'!Z504)</f>
        <v>0</v>
      </c>
      <c r="AA504" s="93">
        <f>SUM('31:6'!AA504)</f>
        <v>0</v>
      </c>
      <c r="AB504" s="73"/>
      <c r="AC504" s="54"/>
      <c r="AD504" s="34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36"/>
      <c r="C505" s="16"/>
      <c r="D505" s="17"/>
      <c r="E505" s="17"/>
      <c r="F505" s="6"/>
      <c r="G505" s="93">
        <f>SUM('31:6'!G505)</f>
        <v>0</v>
      </c>
      <c r="H505" s="339">
        <f t="shared" si="202"/>
        <v>0</v>
      </c>
      <c r="I505" s="93">
        <f>SUM('31:6'!I505)</f>
        <v>0</v>
      </c>
      <c r="J505" s="31"/>
      <c r="K505" s="35"/>
      <c r="L505" s="87"/>
      <c r="M505" s="36"/>
      <c r="N505" s="31"/>
      <c r="O505" s="93">
        <f>SUM('31:6'!O505)</f>
        <v>0</v>
      </c>
      <c r="P505" s="93">
        <f>SUM('31:6'!P505)</f>
        <v>0</v>
      </c>
      <c r="Q505" s="93">
        <f>SUM('31:6'!Q505)</f>
        <v>0</v>
      </c>
      <c r="R505" s="93">
        <f>SUM('31:6'!R505)</f>
        <v>0</v>
      </c>
      <c r="S505" s="93">
        <f>SUM('31:6'!S505)</f>
        <v>0</v>
      </c>
      <c r="T505" s="93">
        <f>SUM('31:6'!T505)</f>
        <v>0</v>
      </c>
      <c r="U505" s="93">
        <f>SUM('31:6'!U505)</f>
        <v>0</v>
      </c>
      <c r="V505" s="206"/>
      <c r="W505" s="33"/>
      <c r="X505" s="93">
        <f>SUM('31:6'!X505)</f>
        <v>0</v>
      </c>
      <c r="Y505" s="93">
        <f>SUM('31:6'!Y505)</f>
        <v>0</v>
      </c>
      <c r="Z505" s="93">
        <f>SUM('31:6'!Z505)</f>
        <v>0</v>
      </c>
      <c r="AA505" s="93">
        <f>SUM('31:6'!AA505)</f>
        <v>0</v>
      </c>
      <c r="AB505" s="73"/>
      <c r="AC505" s="54"/>
      <c r="AD505" s="34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76" t="s">
        <v>106</v>
      </c>
      <c r="B506" s="577"/>
      <c r="C506" s="342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87" t="s">
        <v>108</v>
      </c>
      <c r="B507" s="588"/>
      <c r="C507" s="588"/>
      <c r="D507" s="588"/>
      <c r="E507" s="588"/>
      <c r="F507" s="589"/>
      <c r="G507" s="193">
        <f>SUM(G370,G428,G463,G479,G490,G506)</f>
        <v>4060</v>
      </c>
      <c r="H507" s="193">
        <f>SUM(H370,H428,H463,H479,H490,H506)</f>
        <v>20460.77</v>
      </c>
      <c r="I507" s="193">
        <f>SUM(I370,I428,I463,I479,I490,I506)</f>
        <v>317</v>
      </c>
      <c r="J507" s="52">
        <f t="array" ref="J507">IF(ISERROR(G507/I507),"",G507/I507)</f>
        <v>12.807570977917981</v>
      </c>
      <c r="K507" s="193">
        <f>SUM(K370,K428,K463,K479,K490,K506)</f>
        <v>385.82624633431084</v>
      </c>
      <c r="L507" s="52">
        <f>IF(ISERROR(G507/K507),"",G507/K507)</f>
        <v>10.522871470185287</v>
      </c>
      <c r="M507" s="193">
        <f t="shared" ref="M507:V507" si="213">SUM(M370,M428,M463,M479,M490,M506)</f>
        <v>-68.826246334310838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46"/>
      <c r="AE507" s="77"/>
      <c r="AF507" s="77"/>
      <c r="AG507" s="77"/>
      <c r="AH507" s="77"/>
      <c r="AI507" s="57"/>
      <c r="AJ507" s="57"/>
      <c r="AK507" s="57"/>
      <c r="AL507" s="604"/>
      <c r="AM507" s="604"/>
      <c r="AN507" s="604"/>
      <c r="AO507" s="604"/>
      <c r="AP507" s="604"/>
      <c r="AQ507" s="604"/>
      <c r="AR507" s="604"/>
      <c r="AS507" s="604"/>
      <c r="AT507" s="604"/>
      <c r="AU507" s="604"/>
      <c r="AV507" s="604"/>
      <c r="AW507" s="604"/>
      <c r="AX507" s="604"/>
      <c r="AY507" s="604"/>
      <c r="AZ507" s="604"/>
      <c r="BA507" s="604"/>
    </row>
    <row r="508" spans="1:53" ht="15.75" customHeight="1">
      <c r="A508" s="508" t="s">
        <v>503</v>
      </c>
      <c r="B508" s="337" t="s">
        <v>110</v>
      </c>
      <c r="C508" s="590" t="s">
        <v>111</v>
      </c>
      <c r="D508" s="590"/>
      <c r="E508" s="569" t="s">
        <v>112</v>
      </c>
      <c r="F508" s="569"/>
      <c r="G508" s="580" t="s">
        <v>113</v>
      </c>
      <c r="H508" s="580"/>
      <c r="I508" s="569" t="s">
        <v>114</v>
      </c>
      <c r="J508" s="569"/>
      <c r="K508" s="569" t="s">
        <v>36</v>
      </c>
      <c r="L508" s="569"/>
      <c r="M508" s="569" t="s">
        <v>115</v>
      </c>
      <c r="N508" s="569"/>
      <c r="O508" s="569" t="s">
        <v>116</v>
      </c>
      <c r="P508" s="580" t="s">
        <v>117</v>
      </c>
      <c r="Q508" s="580"/>
      <c r="R508" s="580" t="s">
        <v>36</v>
      </c>
      <c r="S508" s="580"/>
      <c r="T508" s="580" t="s">
        <v>118</v>
      </c>
      <c r="U508" s="580"/>
      <c r="V508" s="580" t="s">
        <v>119</v>
      </c>
      <c r="W508" s="580"/>
      <c r="X508" s="580" t="s">
        <v>36</v>
      </c>
      <c r="Y508" s="580"/>
      <c r="Z508" s="580" t="s">
        <v>118</v>
      </c>
      <c r="AA508" s="580"/>
      <c r="AB508" s="12"/>
      <c r="AC508" s="12"/>
      <c r="AD508" s="12"/>
      <c r="AE508" s="3"/>
      <c r="AF508" s="3"/>
      <c r="AG508" s="3"/>
      <c r="AH508" s="34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09"/>
      <c r="B509" s="337" t="s">
        <v>120</v>
      </c>
      <c r="C509" s="591">
        <f>SUM('31:6'!C509)</f>
        <v>0</v>
      </c>
      <c r="D509" s="592"/>
      <c r="E509" s="593">
        <f>D509*11</f>
        <v>0</v>
      </c>
      <c r="F509" s="593"/>
      <c r="G509" s="476">
        <v>0</v>
      </c>
      <c r="H509" s="477"/>
      <c r="I509" s="569">
        <f>G509*11</f>
        <v>0</v>
      </c>
      <c r="J509" s="569"/>
      <c r="K509" s="569">
        <f>E509-I509</f>
        <v>0</v>
      </c>
      <c r="L509" s="569"/>
      <c r="M509" s="594" t="str">
        <f>IF(ISERROR(K509/E509),"",K509/E509)</f>
        <v/>
      </c>
      <c r="N509" s="594"/>
      <c r="O509" s="569"/>
      <c r="P509" s="580" t="s">
        <v>70</v>
      </c>
      <c r="Q509" s="580"/>
      <c r="R509" s="595">
        <f>SUM(O370:U370)</f>
        <v>0</v>
      </c>
      <c r="S509" s="595"/>
      <c r="T509" s="596" t="str">
        <f t="array" ref="T509">IF(ISERROR(R509/R516),"",R509/R516)</f>
        <v/>
      </c>
      <c r="U509" s="596"/>
      <c r="V509" s="580" t="s">
        <v>41</v>
      </c>
      <c r="W509" s="580"/>
      <c r="X509" s="595">
        <f>SUM(O370,O428,O463,O479,O490,O506)</f>
        <v>0</v>
      </c>
      <c r="Y509" s="595"/>
      <c r="Z509" s="596" t="str">
        <f t="array" ref="Z509">IF(ISERROR(X509/X516),"",X509/X516)</f>
        <v/>
      </c>
      <c r="AA509" s="596"/>
      <c r="AB509" s="12"/>
      <c r="AC509" s="22"/>
      <c r="AD509" s="22"/>
      <c r="AE509" s="3"/>
      <c r="AF509" s="3"/>
      <c r="AG509" s="3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09"/>
      <c r="B510" s="337" t="s">
        <v>121</v>
      </c>
      <c r="C510" s="591">
        <f>SUM('31:6'!C510)</f>
        <v>0</v>
      </c>
      <c r="D510" s="592"/>
      <c r="E510" s="593">
        <f>D510*11</f>
        <v>0</v>
      </c>
      <c r="F510" s="593"/>
      <c r="G510" s="476">
        <v>0</v>
      </c>
      <c r="H510" s="477"/>
      <c r="I510" s="569">
        <f>G510*11</f>
        <v>0</v>
      </c>
      <c r="J510" s="569"/>
      <c r="K510" s="569">
        <f>E510-I510</f>
        <v>0</v>
      </c>
      <c r="L510" s="569"/>
      <c r="M510" s="594" t="str">
        <f>IF(ISERROR(K510/E510),"",K510/E510)</f>
        <v/>
      </c>
      <c r="N510" s="594"/>
      <c r="O510" s="569"/>
      <c r="P510" s="580" t="s">
        <v>86</v>
      </c>
      <c r="Q510" s="580"/>
      <c r="R510" s="595">
        <f>SUM(O428:U428)</f>
        <v>0</v>
      </c>
      <c r="S510" s="595"/>
      <c r="T510" s="596" t="str">
        <f>IF(ISERROR(R510/R516),"",R510/R516)</f>
        <v/>
      </c>
      <c r="U510" s="596"/>
      <c r="V510" s="580" t="s">
        <v>42</v>
      </c>
      <c r="W510" s="580"/>
      <c r="X510" s="595">
        <f>SUM(O371,O429,O464,O480,O491,O507)</f>
        <v>0</v>
      </c>
      <c r="Y510" s="595"/>
      <c r="Z510" s="596" t="str">
        <f>IF(ISERROR(X510/X516),"",X510/X516)</f>
        <v/>
      </c>
      <c r="AA510" s="596"/>
      <c r="AB510" s="12"/>
      <c r="AC510" s="22"/>
      <c r="AD510" s="22"/>
      <c r="AE510" s="3"/>
      <c r="AF510" s="3"/>
      <c r="AG510" s="3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09"/>
      <c r="B511" s="337" t="s">
        <v>122</v>
      </c>
      <c r="C511" s="591">
        <f>SUM('31:6'!C511)</f>
        <v>0</v>
      </c>
      <c r="D511" s="592"/>
      <c r="E511" s="593">
        <f>D511*11</f>
        <v>0</v>
      </c>
      <c r="F511" s="593"/>
      <c r="G511" s="476">
        <v>0</v>
      </c>
      <c r="H511" s="477"/>
      <c r="I511" s="569">
        <f>G511*11</f>
        <v>0</v>
      </c>
      <c r="J511" s="569"/>
      <c r="K511" s="569">
        <f>E511-I511</f>
        <v>0</v>
      </c>
      <c r="L511" s="569"/>
      <c r="M511" s="594" t="str">
        <f>IF(ISERROR(K511/E511),"",K511/E511)</f>
        <v/>
      </c>
      <c r="N511" s="594"/>
      <c r="O511" s="569"/>
      <c r="P511" s="580" t="s">
        <v>92</v>
      </c>
      <c r="Q511" s="580"/>
      <c r="R511" s="595">
        <f>SUM(O463:U463)</f>
        <v>0</v>
      </c>
      <c r="S511" s="595"/>
      <c r="T511" s="596" t="str">
        <f>IF(ISERROR(R511/R516),"",R511/R516)</f>
        <v/>
      </c>
      <c r="U511" s="596"/>
      <c r="V511" s="580" t="s">
        <v>43</v>
      </c>
      <c r="W511" s="580"/>
      <c r="X511" s="595">
        <f>SUM(O373,O430,O465,O481,O492,O508)</f>
        <v>0</v>
      </c>
      <c r="Y511" s="595"/>
      <c r="Z511" s="596" t="str">
        <f>IF(ISERROR(X511/X516),"",X511/X516)</f>
        <v/>
      </c>
      <c r="AA511" s="596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09"/>
      <c r="B512" s="337" t="s">
        <v>47</v>
      </c>
      <c r="C512" s="491">
        <v>1</v>
      </c>
      <c r="D512" s="492"/>
      <c r="E512" s="593">
        <f>D512*11</f>
        <v>0</v>
      </c>
      <c r="F512" s="593"/>
      <c r="G512" s="476">
        <v>1</v>
      </c>
      <c r="H512" s="477"/>
      <c r="I512" s="569">
        <f>G512*11</f>
        <v>11</v>
      </c>
      <c r="J512" s="569"/>
      <c r="K512" s="569">
        <f>E512-I512</f>
        <v>-11</v>
      </c>
      <c r="L512" s="569"/>
      <c r="M512" s="594" t="str">
        <f>IF(ISERROR(K512/E512),"",K512/E512)</f>
        <v/>
      </c>
      <c r="N512" s="594"/>
      <c r="O512" s="569"/>
      <c r="P512" s="580" t="s">
        <v>99</v>
      </c>
      <c r="Q512" s="580"/>
      <c r="R512" s="595">
        <f>SUM(O479:U479)</f>
        <v>0</v>
      </c>
      <c r="S512" s="595"/>
      <c r="T512" s="596" t="str">
        <f>IF(ISERROR(R512/R516),"",R512/R516)</f>
        <v/>
      </c>
      <c r="U512" s="596"/>
      <c r="V512" s="580" t="s">
        <v>44</v>
      </c>
      <c r="W512" s="580"/>
      <c r="X512" s="595">
        <f>SUM(O374,O431,O466,O482,O493,O509)</f>
        <v>0</v>
      </c>
      <c r="Y512" s="595"/>
      <c r="Z512" s="596" t="str">
        <f>IF(ISERROR(X512/X516),"",X512/X516)</f>
        <v/>
      </c>
      <c r="AA512" s="596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10"/>
      <c r="B513" s="337" t="s">
        <v>123</v>
      </c>
      <c r="C513" s="598">
        <f>SUM(C509:D512)</f>
        <v>1</v>
      </c>
      <c r="D513" s="569"/>
      <c r="E513" s="569">
        <f>SUM(F509:F512)</f>
        <v>0</v>
      </c>
      <c r="F513" s="569"/>
      <c r="G513" s="598">
        <f>SUM(G509:H512)</f>
        <v>1</v>
      </c>
      <c r="H513" s="569"/>
      <c r="I513" s="569">
        <f>SUM(I509:J512)</f>
        <v>11</v>
      </c>
      <c r="J513" s="569"/>
      <c r="K513" s="569">
        <f>SUM(K509:L512)</f>
        <v>-11</v>
      </c>
      <c r="L513" s="569"/>
      <c r="M513" s="594" t="str">
        <f>IF(ISERROR(K513/E513),"",K513/E513)</f>
        <v/>
      </c>
      <c r="N513" s="594"/>
      <c r="O513" s="569"/>
      <c r="P513" s="580" t="s">
        <v>102</v>
      </c>
      <c r="Q513" s="580"/>
      <c r="R513" s="595">
        <f>SUM(O490:U490)</f>
        <v>0</v>
      </c>
      <c r="S513" s="595"/>
      <c r="T513" s="596" t="str">
        <f>IF(ISERROR(R513/R516),"",R513/R516)</f>
        <v/>
      </c>
      <c r="U513" s="596"/>
      <c r="V513" s="580" t="s">
        <v>45</v>
      </c>
      <c r="W513" s="580"/>
      <c r="X513" s="595">
        <f>SUM(O375,O432,O467,O483,O494,O510)</f>
        <v>0</v>
      </c>
      <c r="Y513" s="595"/>
      <c r="Z513" s="596" t="str">
        <f>IF(ISERROR(X513/X516),"",X513/X516)</f>
        <v/>
      </c>
      <c r="AA513" s="596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09" t="s">
        <v>504</v>
      </c>
      <c r="B514" s="337">
        <f>G507</f>
        <v>4060</v>
      </c>
      <c r="C514" s="595" t="s">
        <v>155</v>
      </c>
      <c r="D514" s="595"/>
      <c r="E514" s="580">
        <f>H507</f>
        <v>20460.77</v>
      </c>
      <c r="F514" s="580"/>
      <c r="G514" s="580" t="s">
        <v>34</v>
      </c>
      <c r="H514" s="580"/>
      <c r="I514" s="597">
        <f>L507</f>
        <v>10.522871470185287</v>
      </c>
      <c r="J514" s="597"/>
      <c r="K514" s="569" t="s">
        <v>32</v>
      </c>
      <c r="L514" s="569"/>
      <c r="M514" s="597">
        <f>J507</f>
        <v>12.807570977917981</v>
      </c>
      <c r="N514" s="597"/>
      <c r="O514" s="569"/>
      <c r="P514" s="580" t="s">
        <v>106</v>
      </c>
      <c r="Q514" s="580"/>
      <c r="R514" s="595">
        <f>SUM(O506:U506)</f>
        <v>0</v>
      </c>
      <c r="S514" s="595"/>
      <c r="T514" s="596" t="str">
        <f>IF(ISERROR(R514/R516),"",R514/R516)</f>
        <v/>
      </c>
      <c r="U514" s="596"/>
      <c r="V514" s="580" t="s">
        <v>46</v>
      </c>
      <c r="W514" s="580"/>
      <c r="X514" s="595">
        <f>SUM(O376,O433,O468,O484,O495,O511)</f>
        <v>0</v>
      </c>
      <c r="Y514" s="595"/>
      <c r="Z514" s="596" t="str">
        <f>IF(ISERROR(X514/X516),"",X514/X516)</f>
        <v/>
      </c>
      <c r="AA514" s="596"/>
      <c r="AB514" s="12"/>
      <c r="AC514" s="22"/>
      <c r="AD514" s="22"/>
      <c r="AE514" s="3"/>
      <c r="AF514" s="3"/>
      <c r="AG514" s="346"/>
      <c r="AH514" s="34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43"/>
      <c r="AV514" s="343"/>
      <c r="AW514" s="343"/>
      <c r="AX514" s="343"/>
      <c r="AY514" s="343"/>
      <c r="AZ514" s="343"/>
      <c r="BA514" s="343"/>
    </row>
    <row r="515" spans="1:53" ht="15.75" customHeight="1">
      <c r="A515" s="310" t="s">
        <v>505</v>
      </c>
      <c r="B515" s="337">
        <f>I507+C513</f>
        <v>318</v>
      </c>
      <c r="C515" s="580" t="s">
        <v>114</v>
      </c>
      <c r="D515" s="580"/>
      <c r="E515" s="590">
        <f>K507+I513</f>
        <v>396.82624633431084</v>
      </c>
      <c r="F515" s="590"/>
      <c r="G515" s="580" t="s">
        <v>150</v>
      </c>
      <c r="H515" s="580"/>
      <c r="I515" s="597">
        <f>B515-E515</f>
        <v>-78.826246334310838</v>
      </c>
      <c r="J515" s="597"/>
      <c r="K515" s="569" t="s">
        <v>151</v>
      </c>
      <c r="L515" s="569"/>
      <c r="M515" s="594">
        <f>IF(ISERROR(I515/B515),"",I515/B515)</f>
        <v>-0.2478812777808517</v>
      </c>
      <c r="N515" s="594"/>
      <c r="O515" s="569"/>
      <c r="P515" s="580" t="s">
        <v>107</v>
      </c>
      <c r="Q515" s="580"/>
      <c r="R515" s="595"/>
      <c r="S515" s="595"/>
      <c r="T515" s="596" t="str">
        <f>IF(ISERROR(R515/R516),"",R515/R516)</f>
        <v/>
      </c>
      <c r="U515" s="596"/>
      <c r="V515" s="580" t="s">
        <v>47</v>
      </c>
      <c r="W515" s="580"/>
      <c r="X515" s="595">
        <f>SUM(O377,O434,O469,O489,O496,O512)</f>
        <v>0</v>
      </c>
      <c r="Y515" s="595"/>
      <c r="Z515" s="596" t="str">
        <f>IF(ISERROR(X515/X516),"",X515/X516)</f>
        <v/>
      </c>
      <c r="AA515" s="596"/>
      <c r="AB515" s="12"/>
      <c r="AC515" s="22"/>
      <c r="AD515" s="22"/>
      <c r="AE515" s="3"/>
      <c r="AF515" s="3"/>
      <c r="AG515" s="346"/>
      <c r="AH515" s="34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43"/>
      <c r="AV515" s="343"/>
      <c r="AW515" s="343"/>
      <c r="AX515" s="343"/>
      <c r="AY515" s="343"/>
      <c r="AZ515" s="343"/>
      <c r="BA515" s="343"/>
    </row>
    <row r="516" spans="1:53" ht="15.75" customHeight="1">
      <c r="A516" s="310" t="s">
        <v>507</v>
      </c>
      <c r="B516" s="337">
        <f>N507</f>
        <v>0</v>
      </c>
      <c r="C516" s="580" t="s">
        <v>149</v>
      </c>
      <c r="D516" s="580"/>
      <c r="E516" s="596">
        <f>IF(ISERROR(B516/B515),"",B516/B515)</f>
        <v>0</v>
      </c>
      <c r="F516" s="596"/>
      <c r="G516" s="580" t="s">
        <v>158</v>
      </c>
      <c r="H516" s="580"/>
      <c r="I516" s="569">
        <f>V507</f>
        <v>0</v>
      </c>
      <c r="J516" s="569"/>
      <c r="K516" s="569" t="s">
        <v>156</v>
      </c>
      <c r="L516" s="569"/>
      <c r="M516" s="594">
        <f t="array" ref="M516">IF(ISERROR(I516/B514),"",I516/B514)</f>
        <v>0</v>
      </c>
      <c r="N516" s="594"/>
      <c r="O516" s="569"/>
      <c r="P516" s="580" t="s">
        <v>123</v>
      </c>
      <c r="Q516" s="580"/>
      <c r="R516" s="595">
        <f>SUM(R509:S515)</f>
        <v>0</v>
      </c>
      <c r="S516" s="595"/>
      <c r="T516" s="596">
        <f>SUM(T509:U515)</f>
        <v>0</v>
      </c>
      <c r="U516" s="596"/>
      <c r="V516" s="580" t="s">
        <v>123</v>
      </c>
      <c r="W516" s="580"/>
      <c r="X516" s="595">
        <f>SUM(X509:Y515)</f>
        <v>0</v>
      </c>
      <c r="Y516" s="595"/>
      <c r="Z516" s="596">
        <f>SUM(Z509:AA515)</f>
        <v>0</v>
      </c>
      <c r="AA516" s="596"/>
      <c r="AB516" s="12"/>
      <c r="AC516" s="22"/>
      <c r="AD516" s="22"/>
      <c r="AE516" s="3"/>
      <c r="AF516" s="3"/>
      <c r="AG516" s="346"/>
      <c r="AH516" s="34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43"/>
      <c r="AV516" s="343"/>
      <c r="AW516" s="343"/>
      <c r="AX516" s="343"/>
      <c r="AY516" s="343"/>
      <c r="AZ516" s="343"/>
      <c r="BA516" s="343"/>
    </row>
    <row r="517" spans="1:53" ht="17.25">
      <c r="A517" s="329" t="s">
        <v>508</v>
      </c>
      <c r="B517" s="341"/>
      <c r="C517" s="7"/>
      <c r="D517" s="7"/>
      <c r="E517" s="15"/>
      <c r="F517" s="15"/>
      <c r="G517" s="607" t="str">
        <f>IF(ISERROR(#REF!/#REF!),"",#REF!/#REF!)</f>
        <v/>
      </c>
      <c r="H517" s="607"/>
      <c r="I517" s="607"/>
      <c r="J517" s="8"/>
      <c r="K517" s="47"/>
      <c r="L517" s="12"/>
      <c r="M517" s="12"/>
      <c r="N517" s="607" t="str">
        <f>IF(ISERROR(G517/#REF!),"",G517/#REF!)</f>
        <v/>
      </c>
      <c r="O517" s="607"/>
      <c r="P517" s="607"/>
      <c r="Q517" s="607"/>
      <c r="R517" s="607"/>
      <c r="S517" s="346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4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95" t="s">
        <v>157</v>
      </c>
      <c r="B519" s="595"/>
      <c r="C519" s="590">
        <f>SUM(B171,B342,B514)</f>
        <v>77224</v>
      </c>
      <c r="D519" s="590"/>
      <c r="E519" s="595" t="s">
        <v>124</v>
      </c>
      <c r="F519" s="595"/>
      <c r="G519" s="590">
        <f>SUM(E171,E342,E514)</f>
        <v>385290.89</v>
      </c>
      <c r="H519" s="590"/>
      <c r="I519" s="580" t="s">
        <v>34</v>
      </c>
      <c r="J519" s="595"/>
      <c r="K519" s="608">
        <f>IF(ISERROR(C519/G520),"",C519/G520)</f>
        <v>19.28152389539823</v>
      </c>
      <c r="L519" s="609"/>
      <c r="M519" s="580" t="s">
        <v>32</v>
      </c>
      <c r="N519" s="580"/>
      <c r="O519" s="610">
        <f t="array" ref="O519">IF(ISERROR(C519/C520),"",C519/C520)</f>
        <v>17.855177548311914</v>
      </c>
      <c r="P519" s="611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80" t="s">
        <v>125</v>
      </c>
      <c r="B520" s="580"/>
      <c r="C520" s="590">
        <f>SUM(B172,B343,B515)</f>
        <v>4325.0200000000004</v>
      </c>
      <c r="D520" s="590"/>
      <c r="E520" s="580" t="s">
        <v>114</v>
      </c>
      <c r="F520" s="580"/>
      <c r="G520" s="590">
        <f>SUM(E172,E343,E515)</f>
        <v>4005.0776286634919</v>
      </c>
      <c r="H520" s="590"/>
      <c r="I520" s="612" t="s">
        <v>150</v>
      </c>
      <c r="J520" s="613"/>
      <c r="K520" s="605">
        <f>C520-G520</f>
        <v>319.94237133650859</v>
      </c>
      <c r="L520" s="606"/>
      <c r="M520" s="605" t="s">
        <v>151</v>
      </c>
      <c r="N520" s="606"/>
      <c r="O520" s="614">
        <f>IF(ISERROR(K520/C520),"",K520/C520)</f>
        <v>7.3974772680012707E-2</v>
      </c>
      <c r="P520" s="615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12" t="s">
        <v>148</v>
      </c>
      <c r="B521" s="613"/>
      <c r="C521" s="590">
        <f>SUM(B173,B344,B516)</f>
        <v>0</v>
      </c>
      <c r="D521" s="590"/>
      <c r="E521" s="612" t="s">
        <v>149</v>
      </c>
      <c r="F521" s="613"/>
      <c r="G521" s="614">
        <f>IF(ISERROR(C521/C520),"",C521/C520)</f>
        <v>0</v>
      </c>
      <c r="H521" s="615"/>
      <c r="I521" s="580" t="s">
        <v>126</v>
      </c>
      <c r="J521" s="595"/>
      <c r="K521" s="590">
        <f>SUM(I173,I344,I516)</f>
        <v>0</v>
      </c>
      <c r="L521" s="590"/>
      <c r="M521" s="595" t="s">
        <v>127</v>
      </c>
      <c r="N521" s="595"/>
      <c r="O521" s="614">
        <f t="array" ref="O521">IF(ISERROR(K521/C519),"",K521/C519)</f>
        <v>0</v>
      </c>
      <c r="P521" s="615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46"/>
      <c r="H522" s="22"/>
      <c r="I522" s="346"/>
      <c r="J522" s="8"/>
      <c r="K522" s="54"/>
      <c r="L522" s="344"/>
      <c r="M522" s="344"/>
      <c r="N522" s="15"/>
      <c r="O522" s="15"/>
      <c r="P522" s="15"/>
      <c r="Q522" s="15"/>
      <c r="R522" s="15"/>
      <c r="S522" s="15"/>
      <c r="T522" s="344"/>
      <c r="U522" s="344"/>
      <c r="V522" s="211"/>
      <c r="W522" s="34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12" t="s">
        <v>130</v>
      </c>
      <c r="B523" s="613"/>
      <c r="C523" s="612" t="s">
        <v>131</v>
      </c>
      <c r="D523" s="613"/>
      <c r="E523" s="612" t="s">
        <v>118</v>
      </c>
      <c r="F523" s="613"/>
      <c r="G523" s="622" t="s">
        <v>116</v>
      </c>
      <c r="H523" s="623"/>
      <c r="I523" s="612" t="s">
        <v>117</v>
      </c>
      <c r="J523" s="606"/>
      <c r="K523" s="612" t="s">
        <v>14</v>
      </c>
      <c r="L523" s="613"/>
      <c r="M523" s="612" t="s">
        <v>118</v>
      </c>
      <c r="N523" s="613"/>
      <c r="O523" s="580" t="s">
        <v>119</v>
      </c>
      <c r="P523" s="580"/>
      <c r="Q523" s="612" t="s">
        <v>14</v>
      </c>
      <c r="R523" s="613"/>
      <c r="S523" s="612" t="s">
        <v>118</v>
      </c>
      <c r="T523" s="613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16" t="s">
        <v>70</v>
      </c>
      <c r="B524" s="613"/>
      <c r="C524" s="617">
        <f>SUM(G28,G199,G370)</f>
        <v>20628</v>
      </c>
      <c r="D524" s="613"/>
      <c r="E524" s="618">
        <f>IF(ISERROR(C524/C530),"",C524/C530)</f>
        <v>0.26711903035325807</v>
      </c>
      <c r="F524" s="619"/>
      <c r="G524" s="624"/>
      <c r="H524" s="625"/>
      <c r="I524" s="620" t="s">
        <v>15</v>
      </c>
      <c r="J524" s="621"/>
      <c r="K524" s="605">
        <f t="shared" ref="K524:K529" si="214">SUM(R166,U337,U509)</f>
        <v>0</v>
      </c>
      <c r="L524" s="606"/>
      <c r="M524" s="618" t="str">
        <f t="array" ref="M524">IF(ISERROR(K524/K530),"",K524/K530)</f>
        <v/>
      </c>
      <c r="N524" s="619"/>
      <c r="O524" s="580" t="s">
        <v>41</v>
      </c>
      <c r="P524" s="580"/>
      <c r="Q524" s="628">
        <f t="shared" ref="Q524:Q529" si="215">SUM(X166,AA337,AA509)</f>
        <v>0</v>
      </c>
      <c r="R524" s="629"/>
      <c r="S524" s="618" t="str">
        <f t="array" ref="S524">IF(ISERROR(Q524/Q530),"",Q524/Q530)</f>
        <v/>
      </c>
      <c r="T524" s="619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16" t="s">
        <v>86</v>
      </c>
      <c r="B525" s="613"/>
      <c r="C525" s="612">
        <f>SUM(G86,G257,G428)</f>
        <v>31904</v>
      </c>
      <c r="D525" s="613"/>
      <c r="E525" s="618">
        <f>IF(ISERROR(C525/C530),"",C525/C530)</f>
        <v>0.41313581270071481</v>
      </c>
      <c r="F525" s="619"/>
      <c r="G525" s="624"/>
      <c r="H525" s="625"/>
      <c r="I525" s="620" t="s">
        <v>16</v>
      </c>
      <c r="J525" s="621"/>
      <c r="K525" s="605">
        <f t="shared" si="214"/>
        <v>0</v>
      </c>
      <c r="L525" s="606"/>
      <c r="M525" s="618" t="str">
        <f>IF(ISERROR(K525/K530),"",K525/K530)</f>
        <v/>
      </c>
      <c r="N525" s="619"/>
      <c r="O525" s="580" t="s">
        <v>42</v>
      </c>
      <c r="P525" s="580"/>
      <c r="Q525" s="612">
        <f t="shared" si="215"/>
        <v>0</v>
      </c>
      <c r="R525" s="613"/>
      <c r="S525" s="618" t="str">
        <f>IF(ISERROR(Q525/Q530),"",Q525/Q530)</f>
        <v/>
      </c>
      <c r="T525" s="619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16" t="s">
        <v>92</v>
      </c>
      <c r="B526" s="613"/>
      <c r="C526" s="612">
        <f>SUM(G121,G292,G463)</f>
        <v>10057</v>
      </c>
      <c r="D526" s="613"/>
      <c r="E526" s="618">
        <f>IF(ISERROR(C526/C530),"",C526/C530)</f>
        <v>0.13023153423806072</v>
      </c>
      <c r="F526" s="619"/>
      <c r="G526" s="624"/>
      <c r="H526" s="625"/>
      <c r="I526" s="620" t="s">
        <v>17</v>
      </c>
      <c r="J526" s="621"/>
      <c r="K526" s="605">
        <f t="shared" si="214"/>
        <v>0</v>
      </c>
      <c r="L526" s="606"/>
      <c r="M526" s="618" t="str">
        <f>IF(ISERROR(K526/K530),"",K526/K530)</f>
        <v/>
      </c>
      <c r="N526" s="619"/>
      <c r="O526" s="580" t="s">
        <v>43</v>
      </c>
      <c r="P526" s="580"/>
      <c r="Q526" s="612">
        <f t="shared" si="215"/>
        <v>0</v>
      </c>
      <c r="R526" s="613"/>
      <c r="S526" s="618" t="str">
        <f>IF(ISERROR(Q526/Q530),"",Q526/Q530)</f>
        <v/>
      </c>
      <c r="T526" s="619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16" t="s">
        <v>99</v>
      </c>
      <c r="B527" s="613"/>
      <c r="C527" s="612">
        <f>SUM(G137,G308,G479)</f>
        <v>8743</v>
      </c>
      <c r="D527" s="613"/>
      <c r="E527" s="618">
        <f>IF(ISERROR(C527/C530),"",C527/C530)</f>
        <v>0.11321609862219</v>
      </c>
      <c r="F527" s="619"/>
      <c r="G527" s="624"/>
      <c r="H527" s="625"/>
      <c r="I527" s="620" t="s">
        <v>18</v>
      </c>
      <c r="J527" s="621"/>
      <c r="K527" s="605">
        <f t="shared" si="214"/>
        <v>0</v>
      </c>
      <c r="L527" s="606"/>
      <c r="M527" s="618" t="str">
        <f>IF(ISERROR(K527/K530),"",K527/K530)</f>
        <v/>
      </c>
      <c r="N527" s="619"/>
      <c r="O527" s="580" t="s">
        <v>21</v>
      </c>
      <c r="P527" s="580"/>
      <c r="Q527" s="612">
        <f t="shared" si="215"/>
        <v>0</v>
      </c>
      <c r="R527" s="613"/>
      <c r="S527" s="618" t="str">
        <f>IF(ISERROR(Q527/Q530),"",Q527/Q530)</f>
        <v/>
      </c>
      <c r="T527" s="619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16" t="s">
        <v>102</v>
      </c>
      <c r="B528" s="613"/>
      <c r="C528" s="612">
        <f>SUM(G148,G319,G490)</f>
        <v>4871</v>
      </c>
      <c r="D528" s="613"/>
      <c r="E528" s="618">
        <f>IF(ISERROR(C528/C530),"",C528/C530)</f>
        <v>6.3076245726717078E-2</v>
      </c>
      <c r="F528" s="619"/>
      <c r="G528" s="624"/>
      <c r="H528" s="625"/>
      <c r="I528" s="620" t="s">
        <v>19</v>
      </c>
      <c r="J528" s="621"/>
      <c r="K528" s="605">
        <f t="shared" si="214"/>
        <v>0</v>
      </c>
      <c r="L528" s="606"/>
      <c r="M528" s="618" t="str">
        <f>IF(ISERROR(K528/K530),"",K528/K530)</f>
        <v/>
      </c>
      <c r="N528" s="619"/>
      <c r="O528" s="580" t="s">
        <v>45</v>
      </c>
      <c r="P528" s="580"/>
      <c r="Q528" s="612">
        <f t="shared" si="215"/>
        <v>0</v>
      </c>
      <c r="R528" s="613"/>
      <c r="S528" s="618" t="str">
        <f>IF(ISERROR(Q528/Q530),"",Q528/Q530)</f>
        <v/>
      </c>
      <c r="T528" s="619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16" t="s">
        <v>106</v>
      </c>
      <c r="B529" s="613"/>
      <c r="C529" s="612">
        <f>SUM(G163,G334,G506)</f>
        <v>1021</v>
      </c>
      <c r="D529" s="613"/>
      <c r="E529" s="618">
        <f>IF(ISERROR(C529/C530),"",C529/C530)</f>
        <v>1.322127835905936E-2</v>
      </c>
      <c r="F529" s="619"/>
      <c r="G529" s="624"/>
      <c r="H529" s="625"/>
      <c r="I529" s="620" t="s">
        <v>20</v>
      </c>
      <c r="J529" s="621"/>
      <c r="K529" s="605">
        <f t="shared" si="214"/>
        <v>0</v>
      </c>
      <c r="L529" s="606"/>
      <c r="M529" s="618" t="str">
        <f>IF(ISERROR(K529/K530),"",K529/K530)</f>
        <v/>
      </c>
      <c r="N529" s="619"/>
      <c r="O529" s="580" t="s">
        <v>46</v>
      </c>
      <c r="P529" s="580"/>
      <c r="Q529" s="612">
        <f t="shared" si="215"/>
        <v>0</v>
      </c>
      <c r="R529" s="613"/>
      <c r="S529" s="618" t="str">
        <f>IF(ISERROR(Q529/Q530),"",Q529/Q530)</f>
        <v/>
      </c>
      <c r="T529" s="619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12" t="s">
        <v>123</v>
      </c>
      <c r="B530" s="613"/>
      <c r="C530" s="617">
        <f>SUM(C524:C529)</f>
        <v>77224</v>
      </c>
      <c r="D530" s="613"/>
      <c r="E530" s="618">
        <f>SUM(E524:F529)</f>
        <v>1</v>
      </c>
      <c r="F530" s="613"/>
      <c r="G530" s="626"/>
      <c r="H530" s="627"/>
      <c r="I530" s="612" t="s">
        <v>123</v>
      </c>
      <c r="J530" s="606"/>
      <c r="K530" s="605">
        <f>SUM(R173,U344,U516)</f>
        <v>0</v>
      </c>
      <c r="L530" s="606"/>
      <c r="M530" s="618">
        <f>SUM(M524:N529)</f>
        <v>0</v>
      </c>
      <c r="N530" s="619"/>
      <c r="O530" s="580" t="s">
        <v>123</v>
      </c>
      <c r="P530" s="580"/>
      <c r="Q530" s="628">
        <f>SUM(X173,AA344,AA516)</f>
        <v>0</v>
      </c>
      <c r="R530" s="629"/>
      <c r="S530" s="618">
        <f>SUM(S524:T529)</f>
        <v>0</v>
      </c>
      <c r="T530" s="619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650">
        <f>+C530-406-216</f>
        <v>76602</v>
      </c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20" t="s">
        <v>132</v>
      </c>
      <c r="B532" s="634"/>
      <c r="C532" s="335" t="s">
        <v>133</v>
      </c>
      <c r="D532" s="335" t="s">
        <v>134</v>
      </c>
      <c r="E532" s="335" t="s">
        <v>3</v>
      </c>
      <c r="F532" s="335" t="s">
        <v>4</v>
      </c>
      <c r="G532" s="335" t="s">
        <v>5</v>
      </c>
      <c r="H532" s="87" t="s">
        <v>6</v>
      </c>
      <c r="I532" s="87" t="s">
        <v>7</v>
      </c>
      <c r="J532" s="87" t="s">
        <v>135</v>
      </c>
      <c r="K532" s="33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39" t="s">
        <v>138</v>
      </c>
      <c r="Q532" s="87" t="s">
        <v>139</v>
      </c>
      <c r="R532" s="36" t="s">
        <v>140</v>
      </c>
      <c r="S532" s="335" t="s">
        <v>141</v>
      </c>
      <c r="T532" s="335" t="s">
        <v>142</v>
      </c>
      <c r="U532" s="51"/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30" t="s">
        <v>143</v>
      </c>
      <c r="B533" s="631"/>
      <c r="C533" s="93">
        <f>SUM('31:6'!C533)</f>
        <v>294</v>
      </c>
      <c r="D533" s="93">
        <f>SUM('31:6'!D533)</f>
        <v>286</v>
      </c>
      <c r="E533" s="93">
        <f>SUM('31:6'!E533)</f>
        <v>8</v>
      </c>
      <c r="F533" s="93">
        <f>SUM('31:6'!F533)</f>
        <v>0</v>
      </c>
      <c r="G533" s="93">
        <f>SUM('31:6'!G533)</f>
        <v>0</v>
      </c>
      <c r="H533" s="93">
        <f>SUM('31:6'!H533)</f>
        <v>0</v>
      </c>
      <c r="I533" s="93">
        <f>SUM('31:6'!I533)</f>
        <v>0</v>
      </c>
      <c r="J533" s="93">
        <f>+C533-H533-I533</f>
        <v>294</v>
      </c>
      <c r="K533" s="93">
        <f>SUM('31:6'!K533)</f>
        <v>0</v>
      </c>
      <c r="L533" s="93">
        <f>SUM('31:6'!L533)</f>
        <v>0</v>
      </c>
      <c r="M533" s="93">
        <f>SUM('31:6'!M533)</f>
        <v>0</v>
      </c>
      <c r="N533" s="93">
        <f>SUM('31:6'!N533)</f>
        <v>0</v>
      </c>
      <c r="O533" s="93">
        <f>SUM('31:6'!O533)</f>
        <v>0</v>
      </c>
      <c r="P533" s="93">
        <f>SUM('31:6'!P533)</f>
        <v>0</v>
      </c>
      <c r="Q533" s="93">
        <f>J533-K533-L533</f>
        <v>294</v>
      </c>
      <c r="R533" s="93">
        <f>Q533*11-M533-N533</f>
        <v>3234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44"/>
      <c r="AD533" s="344"/>
      <c r="AE533" s="344"/>
      <c r="AF533" s="344"/>
      <c r="AG533" s="344"/>
      <c r="AH533" s="344"/>
      <c r="AI533" s="344"/>
      <c r="AJ533" s="344"/>
      <c r="AK533" s="344"/>
      <c r="AL533" s="344"/>
      <c r="AM533" s="344"/>
      <c r="AN533" s="15"/>
      <c r="AO533" s="34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30" t="s">
        <v>144</v>
      </c>
      <c r="B534" s="631"/>
      <c r="C534" s="93">
        <f>SUM('31:6'!C534)</f>
        <v>311</v>
      </c>
      <c r="D534" s="93">
        <f>SUM('31:6'!D534)</f>
        <v>312</v>
      </c>
      <c r="E534" s="93">
        <f>SUM('31:6'!E534)</f>
        <v>1</v>
      </c>
      <c r="F534" s="93">
        <f>SUM('31:6'!F534)</f>
        <v>0</v>
      </c>
      <c r="G534" s="93">
        <f>SUM('31:6'!G534)</f>
        <v>0</v>
      </c>
      <c r="H534" s="93">
        <f>SUM('31:6'!H534)</f>
        <v>0</v>
      </c>
      <c r="I534" s="93">
        <f>SUM('31:6'!I534)</f>
        <v>0</v>
      </c>
      <c r="J534" s="93">
        <f t="shared" ref="J534:J535" si="216">C534-G534-H534-I534</f>
        <v>311</v>
      </c>
      <c r="K534" s="93">
        <f>SUM('31:6'!K534)</f>
        <v>8</v>
      </c>
      <c r="L534" s="93">
        <f>SUM('31:6'!L534)</f>
        <v>0</v>
      </c>
      <c r="M534" s="93">
        <f>SUM('31:6'!M534)</f>
        <v>0</v>
      </c>
      <c r="N534" s="93">
        <f>SUM('31:6'!N534)</f>
        <v>0</v>
      </c>
      <c r="O534" s="93">
        <f>SUM('31:6'!O534)</f>
        <v>0</v>
      </c>
      <c r="P534" s="93">
        <f>SUM('31:6'!P534)</f>
        <v>2</v>
      </c>
      <c r="Q534" s="93">
        <f t="shared" ref="Q534:Q535" si="217">J534-K534-L534</f>
        <v>303</v>
      </c>
      <c r="R534" s="93">
        <f t="shared" ref="R534:R535" si="218">Q534*11-M534-N534</f>
        <v>3333</v>
      </c>
      <c r="S534" s="194">
        <f t="array" ref="S534">IF(ISERROR(Q534/J534),"",Q534/J534)</f>
        <v>0.97427652733118975</v>
      </c>
      <c r="T534" s="194">
        <f t="array" ref="T534">IF(ISERROR((O534:P534)/C534),"",SUM(O534:P534)/C534)</f>
        <v>6.4308681672025723E-3</v>
      </c>
      <c r="X534" s="14"/>
      <c r="Y534" s="14"/>
      <c r="Z534" s="15"/>
      <c r="AA534" s="15"/>
      <c r="AB534" s="15"/>
      <c r="AC534" s="344"/>
      <c r="AD534" s="344"/>
      <c r="AE534" s="344"/>
      <c r="AF534" s="344"/>
      <c r="AG534" s="344"/>
      <c r="AH534" s="344"/>
      <c r="AI534" s="344"/>
      <c r="AJ534" s="344"/>
      <c r="AK534" s="344"/>
      <c r="AL534" s="344"/>
      <c r="AM534" s="344"/>
      <c r="AN534" s="15"/>
      <c r="AO534" s="34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30" t="s">
        <v>145</v>
      </c>
      <c r="B535" s="631"/>
      <c r="C535" s="93">
        <f>SUM('31:6'!C535)</f>
        <v>70</v>
      </c>
      <c r="D535" s="93">
        <f>SUM('31:6'!D535)</f>
        <v>70</v>
      </c>
      <c r="E535" s="93">
        <f>SUM('31:6'!E535)</f>
        <v>0</v>
      </c>
      <c r="F535" s="93">
        <f>SUM('31:6'!F535)</f>
        <v>0</v>
      </c>
      <c r="G535" s="93">
        <f>SUM('31:6'!G535)</f>
        <v>0</v>
      </c>
      <c r="H535" s="93">
        <f>SUM('31:6'!H535)</f>
        <v>0</v>
      </c>
      <c r="I535" s="93">
        <f>SUM('31:6'!I535)</f>
        <v>0</v>
      </c>
      <c r="J535" s="93">
        <f t="shared" si="216"/>
        <v>70</v>
      </c>
      <c r="K535" s="93">
        <f>SUM('31:6'!K535)</f>
        <v>1</v>
      </c>
      <c r="L535" s="93">
        <f>SUM('31:6'!L535)</f>
        <v>0</v>
      </c>
      <c r="M535" s="93">
        <f>SUM('31:6'!M535)</f>
        <v>0</v>
      </c>
      <c r="N535" s="93">
        <f>SUM('31:6'!N535)</f>
        <v>0</v>
      </c>
      <c r="O535" s="93">
        <f>SUM('31:6'!O535)</f>
        <v>0</v>
      </c>
      <c r="P535" s="93">
        <f>SUM('31:6'!P535)</f>
        <v>0</v>
      </c>
      <c r="Q535" s="93">
        <f t="shared" si="217"/>
        <v>69</v>
      </c>
      <c r="R535" s="93">
        <f t="shared" si="218"/>
        <v>759</v>
      </c>
      <c r="S535" s="194">
        <f t="array" ref="S535">IF(ISERROR(Q535/J535),"",Q535/J535)</f>
        <v>0.98571428571428577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44"/>
      <c r="AD535" s="344"/>
      <c r="AE535" s="344"/>
      <c r="AF535" s="344"/>
      <c r="AG535" s="344"/>
      <c r="AH535" s="344"/>
      <c r="AI535" s="344"/>
      <c r="AJ535" s="344"/>
      <c r="AK535" s="344"/>
      <c r="AL535" s="344"/>
      <c r="AM535" s="344"/>
      <c r="AN535" s="15"/>
      <c r="AO535" s="34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32" t="s">
        <v>11</v>
      </c>
      <c r="B536" s="633"/>
      <c r="C536" s="37">
        <f>SUM(C533:C535)</f>
        <v>675</v>
      </c>
      <c r="D536" s="37">
        <f>SUM(D533:D535)</f>
        <v>668</v>
      </c>
      <c r="E536" s="37">
        <f t="shared" ref="E536:N536" si="219">SUM(E533:E535)</f>
        <v>9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675</v>
      </c>
      <c r="K536" s="88">
        <f t="shared" si="219"/>
        <v>9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2</v>
      </c>
      <c r="Q536" s="37">
        <f>SUM(Q533:Q535)</f>
        <v>666</v>
      </c>
      <c r="R536" s="37">
        <f>SUM(R533:R535)</f>
        <v>7326</v>
      </c>
      <c r="S536" s="38">
        <f t="array" ref="S536">IF(ISERROR(Q536/J536),"",Q536/J536)</f>
        <v>0.98666666666666669</v>
      </c>
      <c r="T536" s="39">
        <f t="array" ref="T536">IF(ISERROR((O536:P536)/C536),"",SUM(O536:P536)/C536)</f>
        <v>2.9629629629629628E-3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20628</v>
      </c>
      <c r="K544" s="101">
        <f>+H28+H199+H370</f>
        <v>104140.86</v>
      </c>
      <c r="L544" s="101">
        <f>+I28+I199+I370</f>
        <v>1299.55</v>
      </c>
      <c r="M544" s="50">
        <f>+J544/L544</f>
        <v>15.8731868723789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31904</v>
      </c>
      <c r="K545" s="101">
        <f>+H428+H257+H86</f>
        <v>157786.22000000003</v>
      </c>
      <c r="L545" s="101">
        <f>+I428+I257+I86</f>
        <v>930.75</v>
      </c>
      <c r="M545" s="50">
        <f>+J545/L545</f>
        <v>34.277733011012621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10057</v>
      </c>
      <c r="K546" s="101">
        <f>+H463+H292+H121</f>
        <v>45262.810000000005</v>
      </c>
      <c r="L546" s="101">
        <f>+I463+I292+I121</f>
        <v>1159.5</v>
      </c>
      <c r="M546" s="50">
        <f>+J546/L546</f>
        <v>8.6735661923242784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8743</v>
      </c>
      <c r="K547" s="101">
        <f>+H479+H308+H137</f>
        <v>44218.32</v>
      </c>
      <c r="L547" s="101">
        <f>+I479+I308+I137</f>
        <v>421</v>
      </c>
      <c r="M547" s="50">
        <f t="shared" ref="M547:M548" si="220">+J547/L547</f>
        <v>20.767220902612827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1021</v>
      </c>
      <c r="K548" s="101">
        <f>+H506+H334+H163</f>
        <v>6541.4</v>
      </c>
      <c r="L548" s="101">
        <f>+I506+I334+I163</f>
        <v>179</v>
      </c>
      <c r="M548" s="50">
        <f t="shared" si="220"/>
        <v>5.7039106145251397</v>
      </c>
    </row>
    <row r="549" spans="1:13">
      <c r="A549" s="331"/>
      <c r="B549" s="257"/>
      <c r="C549" s="257"/>
      <c r="D549" s="259"/>
      <c r="E549" s="257"/>
      <c r="J549" s="101">
        <f>SUM(J544:J548)</f>
        <v>72353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9384</v>
      </c>
      <c r="K552" s="101">
        <f>+H28</f>
        <v>47416.82</v>
      </c>
      <c r="L552" s="101">
        <f>+I28</f>
        <v>565.5</v>
      </c>
      <c r="M552" s="102">
        <f>+J552/L552</f>
        <v>16.594164456233422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14809</v>
      </c>
      <c r="K553" s="101">
        <f>H86</f>
        <v>71585.900000000009</v>
      </c>
      <c r="L553" s="101">
        <f>I86</f>
        <v>393</v>
      </c>
      <c r="M553" s="102">
        <f>+J553/L553</f>
        <v>37.681933842239182</v>
      </c>
    </row>
    <row r="554" spans="1:13">
      <c r="E554" s="252"/>
      <c r="H554" s="100" t="s">
        <v>165</v>
      </c>
      <c r="J554" s="46">
        <f>+G121</f>
        <v>3586</v>
      </c>
      <c r="K554" s="101">
        <f>+H121</f>
        <v>17956.940000000002</v>
      </c>
      <c r="L554" s="101">
        <f>+I121</f>
        <v>371.5</v>
      </c>
      <c r="M554" s="102">
        <f>+J554/L554</f>
        <v>9.652759084791386</v>
      </c>
    </row>
    <row r="555" spans="1:13">
      <c r="H555" s="100" t="s">
        <v>166</v>
      </c>
      <c r="J555" s="46">
        <f>+G137</f>
        <v>4028</v>
      </c>
      <c r="K555" s="101">
        <f>+H137</f>
        <v>20369.68</v>
      </c>
      <c r="L555" s="101">
        <f>+I137</f>
        <v>176</v>
      </c>
      <c r="M555" s="102">
        <f>+J555/L555</f>
        <v>22.886363636363637</v>
      </c>
    </row>
    <row r="556" spans="1:13">
      <c r="H556" s="100" t="s">
        <v>167</v>
      </c>
      <c r="J556" s="46">
        <f>+G163</f>
        <v>570</v>
      </c>
      <c r="K556" s="101">
        <f>+H163</f>
        <v>3666.06</v>
      </c>
      <c r="L556" s="101">
        <f>+I163</f>
        <v>90</v>
      </c>
      <c r="M556" s="102">
        <f>+J556/L556</f>
        <v>6.333333333333333</v>
      </c>
    </row>
    <row r="557" spans="1:13">
      <c r="J557" s="46">
        <f>+B171</f>
        <v>34152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11244</v>
      </c>
      <c r="K559" s="101">
        <f>+H199</f>
        <v>56724.04</v>
      </c>
      <c r="L559" s="101">
        <f>+I199</f>
        <v>734.05</v>
      </c>
      <c r="M559" s="102">
        <f>+J559/L559</f>
        <v>15.317757645936926</v>
      </c>
    </row>
    <row r="560" spans="1:13">
      <c r="H560" s="100" t="s">
        <v>164</v>
      </c>
      <c r="J560" s="46">
        <f>+G257</f>
        <v>17095</v>
      </c>
      <c r="K560" s="101">
        <f>+H257</f>
        <v>86200.320000000007</v>
      </c>
      <c r="L560" s="101">
        <f>+I257</f>
        <v>537.75</v>
      </c>
      <c r="M560" s="102">
        <f>+J560/L560</f>
        <v>31.789865178986517</v>
      </c>
    </row>
    <row r="561" spans="7:13">
      <c r="H561" s="100" t="s">
        <v>165</v>
      </c>
      <c r="J561" s="46">
        <f>+G292</f>
        <v>2411</v>
      </c>
      <c r="K561" s="101">
        <f>+H292</f>
        <v>6845.1</v>
      </c>
      <c r="L561" s="101">
        <f>+I292</f>
        <v>471</v>
      </c>
      <c r="M561" s="102">
        <f>+J561/L561</f>
        <v>5.118895966029724</v>
      </c>
    </row>
    <row r="562" spans="7:13">
      <c r="H562" s="100" t="s">
        <v>166</v>
      </c>
      <c r="J562" s="46">
        <f>+G308</f>
        <v>4715</v>
      </c>
      <c r="K562" s="101">
        <f>+H308</f>
        <v>23848.639999999999</v>
      </c>
      <c r="L562" s="101">
        <f>+I308</f>
        <v>245</v>
      </c>
      <c r="M562" s="102">
        <f>+J562/L562</f>
        <v>19.244897959183675</v>
      </c>
    </row>
    <row r="563" spans="7:13">
      <c r="H563" s="100" t="s">
        <v>167</v>
      </c>
      <c r="J563" s="46">
        <f>+G334</f>
        <v>451</v>
      </c>
      <c r="K563" s="101">
        <f>+H334</f>
        <v>2875.34</v>
      </c>
      <c r="L563" s="101">
        <f>+I334</f>
        <v>89</v>
      </c>
      <c r="M563" s="102">
        <f>+J563/L563</f>
        <v>5.0674157303370784</v>
      </c>
    </row>
    <row r="564" spans="7:13">
      <c r="G564" t="s">
        <v>170</v>
      </c>
      <c r="J564" s="46">
        <f>+B342</f>
        <v>39012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4060</v>
      </c>
      <c r="K567" s="101">
        <f>+H463</f>
        <v>20460.77</v>
      </c>
      <c r="L567" s="101">
        <f>+I463</f>
        <v>317</v>
      </c>
      <c r="M567" s="102">
        <f>+J567/L567</f>
        <v>12.807570977917981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4060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73" zoomScaleNormal="100" workbookViewId="0">
      <selection activeCell="E487" sqref="E487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59" t="s">
        <v>23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38" t="s">
        <v>12</v>
      </c>
      <c r="B4" s="560" t="s">
        <v>25</v>
      </c>
      <c r="C4" s="560" t="s">
        <v>26</v>
      </c>
      <c r="D4" s="560" t="s">
        <v>27</v>
      </c>
      <c r="E4" s="563" t="s">
        <v>28</v>
      </c>
      <c r="F4" s="566" t="s">
        <v>29</v>
      </c>
      <c r="G4" s="569" t="s">
        <v>30</v>
      </c>
      <c r="H4" s="569"/>
      <c r="I4" s="560" t="s">
        <v>31</v>
      </c>
      <c r="J4" s="570" t="s">
        <v>32</v>
      </c>
      <c r="K4" s="581" t="s">
        <v>33</v>
      </c>
      <c r="L4" s="560" t="s">
        <v>34</v>
      </c>
      <c r="M4" s="584" t="s">
        <v>35</v>
      </c>
      <c r="N4" s="578" t="s">
        <v>36</v>
      </c>
      <c r="O4" s="569" t="s">
        <v>37</v>
      </c>
      <c r="P4" s="569"/>
      <c r="Q4" s="569"/>
      <c r="R4" s="569"/>
      <c r="S4" s="569"/>
      <c r="T4" s="569"/>
      <c r="U4" s="569"/>
      <c r="V4" s="586" t="s">
        <v>38</v>
      </c>
      <c r="W4" s="578" t="s">
        <v>39</v>
      </c>
      <c r="X4" s="569" t="s">
        <v>40</v>
      </c>
      <c r="Y4" s="569"/>
      <c r="Z4" s="569"/>
      <c r="AA4" s="569"/>
      <c r="AB4" s="635" t="s">
        <v>434</v>
      </c>
      <c r="AC4" s="637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39"/>
      <c r="B5" s="561"/>
      <c r="C5" s="561"/>
      <c r="D5" s="561"/>
      <c r="E5" s="564"/>
      <c r="F5" s="567"/>
      <c r="G5" s="569"/>
      <c r="H5" s="569"/>
      <c r="I5" s="561"/>
      <c r="J5" s="571"/>
      <c r="K5" s="582"/>
      <c r="L5" s="561"/>
      <c r="M5" s="585"/>
      <c r="N5" s="578"/>
      <c r="O5" s="569" t="s">
        <v>41</v>
      </c>
      <c r="P5" s="569" t="s">
        <v>42</v>
      </c>
      <c r="Q5" s="569" t="s">
        <v>43</v>
      </c>
      <c r="R5" s="579" t="s">
        <v>44</v>
      </c>
      <c r="S5" s="580" t="s">
        <v>45</v>
      </c>
      <c r="T5" s="569" t="s">
        <v>46</v>
      </c>
      <c r="U5" s="569" t="s">
        <v>47</v>
      </c>
      <c r="V5" s="586"/>
      <c r="W5" s="578"/>
      <c r="X5" s="569" t="s">
        <v>13</v>
      </c>
      <c r="Y5" s="569" t="s">
        <v>48</v>
      </c>
      <c r="Z5" s="569" t="s">
        <v>49</v>
      </c>
      <c r="AA5" s="569" t="s">
        <v>47</v>
      </c>
      <c r="AB5" s="636"/>
      <c r="AC5" s="637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40"/>
      <c r="B6" s="562"/>
      <c r="C6" s="562"/>
      <c r="D6" s="562"/>
      <c r="E6" s="565"/>
      <c r="F6" s="568"/>
      <c r="G6" s="242" t="s">
        <v>50</v>
      </c>
      <c r="H6" s="242" t="s">
        <v>51</v>
      </c>
      <c r="I6" s="562"/>
      <c r="J6" s="572"/>
      <c r="K6" s="583"/>
      <c r="L6" s="562"/>
      <c r="M6" s="585"/>
      <c r="N6" s="578"/>
      <c r="O6" s="569"/>
      <c r="P6" s="569"/>
      <c r="Q6" s="569"/>
      <c r="R6" s="579"/>
      <c r="S6" s="580"/>
      <c r="T6" s="569"/>
      <c r="U6" s="569"/>
      <c r="V6" s="586"/>
      <c r="W6" s="578"/>
      <c r="X6" s="569"/>
      <c r="Y6" s="569"/>
      <c r="Z6" s="569"/>
      <c r="AA6" s="569"/>
      <c r="AB6" s="636"/>
      <c r="AC6" s="637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573" t="s">
        <v>70</v>
      </c>
      <c r="B28" s="574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575" t="s">
        <v>86</v>
      </c>
      <c r="B86" s="575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76" t="s">
        <v>92</v>
      </c>
      <c r="B121" s="577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2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2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76" t="s">
        <v>99</v>
      </c>
      <c r="B137" s="577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7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449"/>
      <c r="AC146" s="26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31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48"/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si="49"/>
        <v>0</v>
      </c>
      <c r="W147" s="33" t="str">
        <f t="shared" si="43"/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358">
        <v>0.48</v>
      </c>
      <c r="AC147" s="269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576" t="s">
        <v>102</v>
      </c>
      <c r="B148" s="577"/>
      <c r="C148" s="243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58"/>
      <c r="AC148" s="270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30700013</v>
      </c>
      <c r="B149" s="64" t="s">
        <v>475</v>
      </c>
      <c r="C149" s="242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46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99">
        <v>30700014</v>
      </c>
      <c r="B150" s="64" t="s">
        <v>0</v>
      </c>
      <c r="C150" s="242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3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2.0699999999999998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242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3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2.25</v>
      </c>
      <c r="AC151" s="269">
        <f t="shared" si="46"/>
        <v>216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30700017</v>
      </c>
      <c r="B152" s="64" t="s">
        <v>2</v>
      </c>
      <c r="C152" s="242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3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1.79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1.92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/>
      <c r="B154" s="281" t="s">
        <v>239</v>
      </c>
      <c r="C154" s="242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322">
        <v>30700019</v>
      </c>
      <c r="B155" s="66" t="s">
        <v>104</v>
      </c>
      <c r="C155" s="242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30601015</v>
      </c>
      <c r="B156" s="281" t="s">
        <v>444</v>
      </c>
      <c r="C156" s="280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5">
        <v>30101016</v>
      </c>
      <c r="B157" s="281" t="s">
        <v>443</v>
      </c>
      <c r="C157" s="286" t="s">
        <v>446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358">
        <v>1.73</v>
      </c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/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>
        <v>1.27</v>
      </c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30700015</v>
      </c>
      <c r="B160" s="244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99">
        <v>30700012</v>
      </c>
      <c r="B161" s="244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323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358"/>
      <c r="AC162" s="269">
        <f t="shared" si="4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576" t="s">
        <v>106</v>
      </c>
      <c r="B163" s="577"/>
      <c r="C163" s="243" t="s">
        <v>71</v>
      </c>
      <c r="D163" s="20"/>
      <c r="E163" s="20"/>
      <c r="F163" s="32"/>
      <c r="G163" s="94">
        <f>SUM(G149:G161)</f>
        <v>96</v>
      </c>
      <c r="H163" s="30">
        <f>SUM(H149:H161)</f>
        <v>748.8</v>
      </c>
      <c r="I163" s="30">
        <f>SUM(I149:I161)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58"/>
      <c r="AC163" s="91">
        <f>SUM(AC149:AC161)</f>
        <v>216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587" t="s">
        <v>108</v>
      </c>
      <c r="B164" s="588"/>
      <c r="C164" s="588"/>
      <c r="D164" s="588"/>
      <c r="E164" s="588"/>
      <c r="F164" s="589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358"/>
      <c r="AC164" s="271">
        <f>SUM(AC28,AC86,AC121,AC137,AC148,AC163)</f>
        <v>5964.89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641" t="s">
        <v>109</v>
      </c>
      <c r="B165" s="245" t="s">
        <v>110</v>
      </c>
      <c r="C165" s="590" t="s">
        <v>111</v>
      </c>
      <c r="D165" s="590"/>
      <c r="E165" s="569" t="s">
        <v>112</v>
      </c>
      <c r="F165" s="569"/>
      <c r="G165" s="580" t="s">
        <v>113</v>
      </c>
      <c r="H165" s="580"/>
      <c r="I165" s="569" t="s">
        <v>114</v>
      </c>
      <c r="J165" s="569"/>
      <c r="K165" s="569" t="s">
        <v>36</v>
      </c>
      <c r="L165" s="569"/>
      <c r="M165" s="569" t="s">
        <v>115</v>
      </c>
      <c r="N165" s="569"/>
      <c r="O165" s="569" t="s">
        <v>116</v>
      </c>
      <c r="P165" s="580" t="s">
        <v>117</v>
      </c>
      <c r="Q165" s="580"/>
      <c r="R165" s="580" t="s">
        <v>36</v>
      </c>
      <c r="S165" s="580"/>
      <c r="T165" s="580" t="s">
        <v>118</v>
      </c>
      <c r="U165" s="580"/>
      <c r="V165" s="580" t="s">
        <v>119</v>
      </c>
      <c r="W165" s="580"/>
      <c r="X165" s="580" t="s">
        <v>36</v>
      </c>
      <c r="Y165" s="580"/>
      <c r="Z165" s="580" t="s">
        <v>118</v>
      </c>
      <c r="AA165" s="580"/>
      <c r="AE165" s="14"/>
      <c r="AF165" s="14"/>
      <c r="AG165" s="3"/>
      <c r="AH165" s="24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642"/>
      <c r="B166" s="245" t="s">
        <v>120</v>
      </c>
      <c r="C166" s="591">
        <f>SUM('1:2'!C166)</f>
        <v>2</v>
      </c>
      <c r="D166" s="592"/>
      <c r="E166" s="593">
        <f>D166*11</f>
        <v>0</v>
      </c>
      <c r="F166" s="593"/>
      <c r="G166" s="591">
        <f>SUM('1:2'!G166)</f>
        <v>2</v>
      </c>
      <c r="H166" s="592"/>
      <c r="I166" s="569">
        <f>G166*11</f>
        <v>22</v>
      </c>
      <c r="J166" s="569"/>
      <c r="K166" s="569">
        <f>E166-I166</f>
        <v>-22</v>
      </c>
      <c r="L166" s="569"/>
      <c r="M166" s="594" t="str">
        <f>IF(ISERROR(K166/E166),"",K166/E166)</f>
        <v/>
      </c>
      <c r="N166" s="594"/>
      <c r="O166" s="569"/>
      <c r="P166" s="580" t="s">
        <v>70</v>
      </c>
      <c r="Q166" s="580"/>
      <c r="R166" s="595">
        <f>SUM(O28:U28)</f>
        <v>0</v>
      </c>
      <c r="S166" s="595"/>
      <c r="T166" s="596" t="str">
        <f t="array" ref="T166">IF(ISERROR(R166/R173),"",R166/R173)</f>
        <v/>
      </c>
      <c r="U166" s="596"/>
      <c r="V166" s="580" t="s">
        <v>41</v>
      </c>
      <c r="W166" s="580"/>
      <c r="X166" s="595">
        <f>SUM(P27,P85,P120,P136,P147,P161)</f>
        <v>0</v>
      </c>
      <c r="Y166" s="595"/>
      <c r="Z166" s="596" t="str">
        <f t="array" ref="Z166">IF(ISERROR(X166/X173),"",X166/X173)</f>
        <v/>
      </c>
      <c r="AA166" s="596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42"/>
      <c r="B167" s="245" t="s">
        <v>121</v>
      </c>
      <c r="C167" s="591">
        <f>SUM('1:2'!C167)</f>
        <v>2</v>
      </c>
      <c r="D167" s="592"/>
      <c r="E167" s="593">
        <f>D167*11</f>
        <v>0</v>
      </c>
      <c r="F167" s="593"/>
      <c r="G167" s="591">
        <f>SUM('1:2'!G167)</f>
        <v>2</v>
      </c>
      <c r="H167" s="592"/>
      <c r="I167" s="569">
        <f>G167*11</f>
        <v>22</v>
      </c>
      <c r="J167" s="569"/>
      <c r="K167" s="569">
        <f>E167-I167</f>
        <v>-22</v>
      </c>
      <c r="L167" s="569"/>
      <c r="M167" s="594" t="str">
        <f>IF(ISERROR(K167/E167),"",K167/E167)</f>
        <v/>
      </c>
      <c r="N167" s="594"/>
      <c r="O167" s="569"/>
      <c r="P167" s="580" t="s">
        <v>86</v>
      </c>
      <c r="Q167" s="580"/>
      <c r="R167" s="595">
        <f>SUM(O86:U86)</f>
        <v>0</v>
      </c>
      <c r="S167" s="595"/>
      <c r="T167" s="596" t="str">
        <f>IF(ISERROR(R167/R173),"",R167/R173)</f>
        <v/>
      </c>
      <c r="U167" s="596"/>
      <c r="V167" s="580" t="s">
        <v>42</v>
      </c>
      <c r="W167" s="580"/>
      <c r="X167" s="595">
        <f>SUM(P28,P86,P121,P137,P148,P163)</f>
        <v>0</v>
      </c>
      <c r="Y167" s="595"/>
      <c r="Z167" s="596" t="str">
        <f>IF(ISERROR(X167/X173),"",X167/X173)</f>
        <v/>
      </c>
      <c r="AA167" s="596"/>
      <c r="AE167" s="14"/>
      <c r="AF167" s="14"/>
      <c r="AG167" s="3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42"/>
      <c r="B168" s="245" t="s">
        <v>122</v>
      </c>
      <c r="C168" s="591">
        <f>SUM('1:2'!C168)</f>
        <v>2</v>
      </c>
      <c r="D168" s="592"/>
      <c r="E168" s="593">
        <f>D168*11</f>
        <v>0</v>
      </c>
      <c r="F168" s="593"/>
      <c r="G168" s="591">
        <f>SUM('1:2'!G168)</f>
        <v>2</v>
      </c>
      <c r="H168" s="592"/>
      <c r="I168" s="569">
        <f>G168*8</f>
        <v>16</v>
      </c>
      <c r="J168" s="569"/>
      <c r="K168" s="569">
        <f>E168-I168</f>
        <v>-16</v>
      </c>
      <c r="L168" s="569"/>
      <c r="M168" s="594" t="str">
        <f>IF(ISERROR(K168/E168),"",K168/E168)</f>
        <v/>
      </c>
      <c r="N168" s="594"/>
      <c r="O168" s="569"/>
      <c r="P168" s="580" t="s">
        <v>92</v>
      </c>
      <c r="Q168" s="580"/>
      <c r="R168" s="595">
        <f>SUM(O121:U121)</f>
        <v>0</v>
      </c>
      <c r="S168" s="595"/>
      <c r="T168" s="596" t="str">
        <f>IF(ISERROR(R168/R173),"",R168/R173)</f>
        <v/>
      </c>
      <c r="U168" s="596"/>
      <c r="V168" s="580" t="s">
        <v>43</v>
      </c>
      <c r="W168" s="580"/>
      <c r="X168" s="595">
        <f>SUM(P29,P87,P122,P138,P149,P164)</f>
        <v>0</v>
      </c>
      <c r="Y168" s="595"/>
      <c r="Z168" s="596" t="str">
        <f>IF(ISERROR(X168/X173),"",X168/X173)</f>
        <v/>
      </c>
      <c r="AA168" s="596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42"/>
      <c r="B169" s="245" t="s">
        <v>47</v>
      </c>
      <c r="C169" s="591">
        <f>SUM('1:2'!C169)</f>
        <v>2</v>
      </c>
      <c r="D169" s="592"/>
      <c r="E169" s="593">
        <f>D169*11</f>
        <v>0</v>
      </c>
      <c r="F169" s="593"/>
      <c r="G169" s="591">
        <f>SUM('1:2'!G169)</f>
        <v>2</v>
      </c>
      <c r="H169" s="592"/>
      <c r="I169" s="569">
        <f>G169*11</f>
        <v>22</v>
      </c>
      <c r="J169" s="569"/>
      <c r="K169" s="569">
        <f>E169-I169</f>
        <v>-22</v>
      </c>
      <c r="L169" s="569"/>
      <c r="M169" s="594" t="str">
        <f>IF(ISERROR(K169/E169),"",K169/E169)</f>
        <v/>
      </c>
      <c r="N169" s="594"/>
      <c r="O169" s="569"/>
      <c r="P169" s="580" t="s">
        <v>99</v>
      </c>
      <c r="Q169" s="580"/>
      <c r="R169" s="595">
        <f>SUM(O137:U137)</f>
        <v>0</v>
      </c>
      <c r="S169" s="595"/>
      <c r="T169" s="596" t="str">
        <f>IF(ISERROR(R169/R173),"",R169/R173)</f>
        <v/>
      </c>
      <c r="U169" s="596"/>
      <c r="V169" s="580" t="s">
        <v>44</v>
      </c>
      <c r="W169" s="580"/>
      <c r="X169" s="595">
        <f>SUM(P31,P88,P123,P139,P150,P165)</f>
        <v>0</v>
      </c>
      <c r="Y169" s="595"/>
      <c r="Z169" s="596" t="str">
        <f>IF(ISERROR(X169/X173),"",X169/X173)</f>
        <v/>
      </c>
      <c r="AA169" s="596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643"/>
      <c r="B170" s="245" t="s">
        <v>123</v>
      </c>
      <c r="C170" s="598">
        <f>SUM(C166:D169)</f>
        <v>8</v>
      </c>
      <c r="D170" s="569"/>
      <c r="E170" s="569">
        <f>SUM(F166:F169)</f>
        <v>0</v>
      </c>
      <c r="F170" s="569"/>
      <c r="G170" s="598">
        <f>SUM(G166:H169)</f>
        <v>8</v>
      </c>
      <c r="H170" s="569"/>
      <c r="I170" s="569">
        <f>SUM(I166:J169)</f>
        <v>82</v>
      </c>
      <c r="J170" s="569"/>
      <c r="K170" s="569">
        <f>SUM(K166:L169)</f>
        <v>-82</v>
      </c>
      <c r="L170" s="569"/>
      <c r="M170" s="594" t="str">
        <f>IF(ISERROR(K170/E170),"",K170/E170)</f>
        <v/>
      </c>
      <c r="N170" s="594"/>
      <c r="O170" s="569"/>
      <c r="P170" s="580" t="s">
        <v>102</v>
      </c>
      <c r="Q170" s="580"/>
      <c r="R170" s="595">
        <f>SUM(O148:U148)</f>
        <v>0</v>
      </c>
      <c r="S170" s="595"/>
      <c r="T170" s="596" t="str">
        <f>IF(ISERROR(R170/R173),"",R170/R173)</f>
        <v/>
      </c>
      <c r="U170" s="596"/>
      <c r="V170" s="580" t="s">
        <v>45</v>
      </c>
      <c r="W170" s="580"/>
      <c r="X170" s="595">
        <f>SUM(P32,P89,P124,P140,P151,P166)</f>
        <v>0</v>
      </c>
      <c r="Y170" s="595"/>
      <c r="Z170" s="596" t="str">
        <f>IF(ISERROR(X170/X173),"",X170/X173)</f>
        <v/>
      </c>
      <c r="AA170" s="596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4" t="s">
        <v>152</v>
      </c>
      <c r="B171" s="245">
        <f>G164</f>
        <v>10993</v>
      </c>
      <c r="C171" s="595" t="s">
        <v>155</v>
      </c>
      <c r="D171" s="595"/>
      <c r="E171" s="580">
        <f>H164</f>
        <v>55764.04</v>
      </c>
      <c r="F171" s="580"/>
      <c r="G171" s="580" t="s">
        <v>34</v>
      </c>
      <c r="H171" s="580"/>
      <c r="I171" s="597">
        <f>L164</f>
        <v>23.690228867206013</v>
      </c>
      <c r="J171" s="597"/>
      <c r="K171" s="569" t="s">
        <v>32</v>
      </c>
      <c r="L171" s="569"/>
      <c r="M171" s="597">
        <f>J164</f>
        <v>21.920239282153538</v>
      </c>
      <c r="N171" s="597"/>
      <c r="O171" s="569"/>
      <c r="P171" s="580" t="s">
        <v>106</v>
      </c>
      <c r="Q171" s="580"/>
      <c r="R171" s="595">
        <f>SUM(O163:U163)</f>
        <v>0</v>
      </c>
      <c r="S171" s="595"/>
      <c r="T171" s="596" t="str">
        <f>IF(ISERROR(R171/R173),"",R171/R173)</f>
        <v/>
      </c>
      <c r="U171" s="596"/>
      <c r="V171" s="580" t="s">
        <v>46</v>
      </c>
      <c r="W171" s="580"/>
      <c r="X171" s="595">
        <f>SUM(P33,P90,P125,P141,P152,P167)</f>
        <v>0</v>
      </c>
      <c r="Y171" s="595"/>
      <c r="Z171" s="596" t="str">
        <f>IF(ISERROR(X171/X173),"",X171/X173)</f>
        <v/>
      </c>
      <c r="AA171" s="596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7.25" hidden="1">
      <c r="A172" s="325" t="s">
        <v>153</v>
      </c>
      <c r="B172" s="245">
        <f>I164+C170</f>
        <v>509.5</v>
      </c>
      <c r="C172" s="580" t="s">
        <v>114</v>
      </c>
      <c r="D172" s="580"/>
      <c r="E172" s="590">
        <f>K164+I170</f>
        <v>546.03097503280878</v>
      </c>
      <c r="F172" s="590"/>
      <c r="G172" s="580" t="s">
        <v>150</v>
      </c>
      <c r="H172" s="580"/>
      <c r="I172" s="597">
        <f>B172-E172</f>
        <v>-36.530975032808783</v>
      </c>
      <c r="J172" s="597"/>
      <c r="K172" s="569" t="s">
        <v>151</v>
      </c>
      <c r="L172" s="569"/>
      <c r="M172" s="594">
        <f>IF(ISERROR(I172/B172),"",I172/B172)</f>
        <v>-7.1699656590399966E-2</v>
      </c>
      <c r="N172" s="594"/>
      <c r="O172" s="569"/>
      <c r="P172" s="580" t="s">
        <v>107</v>
      </c>
      <c r="Q172" s="580"/>
      <c r="R172" s="595"/>
      <c r="S172" s="595"/>
      <c r="T172" s="596" t="str">
        <f>IF(ISERROR(R172/R173),"",R172/R173)</f>
        <v/>
      </c>
      <c r="U172" s="596"/>
      <c r="V172" s="580" t="s">
        <v>47</v>
      </c>
      <c r="W172" s="580"/>
      <c r="X172" s="595"/>
      <c r="Y172" s="595"/>
      <c r="Z172" s="596" t="str">
        <f>IF(ISERROR(X172/X173),"",X172/X173)</f>
        <v/>
      </c>
      <c r="AA172" s="596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 hidden="1" customHeight="1">
      <c r="A173" s="325" t="s">
        <v>154</v>
      </c>
      <c r="B173" s="245">
        <f>N164</f>
        <v>0</v>
      </c>
      <c r="C173" s="580" t="s">
        <v>149</v>
      </c>
      <c r="D173" s="580"/>
      <c r="E173" s="596">
        <f>IF(ISERROR(B173/B172),"",B173/B172)</f>
        <v>0</v>
      </c>
      <c r="F173" s="596"/>
      <c r="G173" s="580" t="s">
        <v>158</v>
      </c>
      <c r="H173" s="580"/>
      <c r="I173" s="569">
        <f>V164</f>
        <v>0</v>
      </c>
      <c r="J173" s="569"/>
      <c r="K173" s="569" t="s">
        <v>156</v>
      </c>
      <c r="L173" s="569"/>
      <c r="M173" s="594">
        <f t="array" ref="M173">IF(ISERROR(I173/B171),"",I173/B171)</f>
        <v>0</v>
      </c>
      <c r="N173" s="594"/>
      <c r="O173" s="569"/>
      <c r="P173" s="580" t="s">
        <v>123</v>
      </c>
      <c r="Q173" s="580"/>
      <c r="R173" s="595">
        <f>SUM(R166:S172)</f>
        <v>0</v>
      </c>
      <c r="S173" s="595"/>
      <c r="T173" s="596">
        <f>SUM(T166:U172)</f>
        <v>0</v>
      </c>
      <c r="U173" s="596"/>
      <c r="V173" s="580" t="s">
        <v>123</v>
      </c>
      <c r="W173" s="580"/>
      <c r="X173" s="595">
        <f>SUM(X166:Y172)</f>
        <v>0</v>
      </c>
      <c r="Y173" s="595"/>
      <c r="Z173" s="596">
        <f>SUM(Z166:AA172)</f>
        <v>0</v>
      </c>
      <c r="AA173" s="596"/>
      <c r="AE173" s="14"/>
      <c r="AF173" s="14"/>
      <c r="AG173" s="251"/>
      <c r="AH173" s="25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48"/>
      <c r="AV173" s="248"/>
      <c r="AW173" s="248"/>
      <c r="AX173" s="248"/>
      <c r="AY173" s="248"/>
      <c r="AZ173" s="248"/>
      <c r="BA173" s="248"/>
    </row>
    <row r="174" spans="1:106" ht="15.75">
      <c r="A174" s="599" t="s">
        <v>128</v>
      </c>
      <c r="B174" s="599"/>
      <c r="C174" s="599"/>
      <c r="D174" s="599"/>
      <c r="E174" s="599"/>
      <c r="F174" s="599"/>
      <c r="G174" s="599"/>
      <c r="H174" s="599"/>
      <c r="I174" s="599"/>
      <c r="J174" s="600"/>
      <c r="K174" s="599"/>
      <c r="L174" s="599"/>
      <c r="M174" s="599"/>
      <c r="N174" s="599"/>
      <c r="O174" s="599"/>
      <c r="P174" s="599"/>
      <c r="Q174" s="599"/>
      <c r="R174" s="599"/>
      <c r="S174" s="599"/>
      <c r="T174" s="599"/>
      <c r="U174" s="599"/>
      <c r="V174" s="599"/>
      <c r="W174" s="599"/>
      <c r="X174" s="599"/>
      <c r="Y174" s="599"/>
      <c r="Z174" s="599"/>
      <c r="AA174" s="599"/>
      <c r="AB174" s="599"/>
      <c r="AC174" s="599"/>
      <c r="AD174" s="599"/>
      <c r="AE174" s="599"/>
      <c r="AF174" s="599"/>
      <c r="AG174" s="599"/>
      <c r="AH174" s="599"/>
      <c r="AI174" s="599"/>
      <c r="AJ174" s="599"/>
      <c r="AK174" s="599"/>
      <c r="AL174" s="599"/>
      <c r="AM174" s="599"/>
      <c r="AN174" s="599"/>
      <c r="AO174" s="599"/>
      <c r="AP174" s="599"/>
      <c r="AQ174" s="599"/>
      <c r="AR174" s="599"/>
      <c r="AS174" s="599"/>
      <c r="AT174" s="599"/>
      <c r="AU174" s="599"/>
      <c r="AV174" s="599"/>
      <c r="AW174" s="599"/>
      <c r="AX174" s="599"/>
      <c r="AY174" s="599"/>
      <c r="AZ174" s="599"/>
      <c r="BA174" s="599"/>
    </row>
    <row r="175" spans="1:106" ht="15.75">
      <c r="A175" s="638" t="s">
        <v>12</v>
      </c>
      <c r="B175" s="560" t="s">
        <v>25</v>
      </c>
      <c r="C175" s="560" t="s">
        <v>26</v>
      </c>
      <c r="D175" s="560" t="s">
        <v>27</v>
      </c>
      <c r="E175" s="563" t="s">
        <v>28</v>
      </c>
      <c r="F175" s="566" t="s">
        <v>29</v>
      </c>
      <c r="G175" s="569" t="s">
        <v>30</v>
      </c>
      <c r="H175" s="569"/>
      <c r="I175" s="560" t="s">
        <v>31</v>
      </c>
      <c r="J175" s="570" t="s">
        <v>32</v>
      </c>
      <c r="K175" s="581" t="s">
        <v>33</v>
      </c>
      <c r="L175" s="560" t="s">
        <v>34</v>
      </c>
      <c r="M175" s="584" t="s">
        <v>35</v>
      </c>
      <c r="N175" s="578" t="s">
        <v>36</v>
      </c>
      <c r="O175" s="569" t="s">
        <v>37</v>
      </c>
      <c r="P175" s="569"/>
      <c r="Q175" s="569"/>
      <c r="R175" s="569"/>
      <c r="S175" s="569"/>
      <c r="T175" s="569"/>
      <c r="U175" s="569"/>
      <c r="V175" s="586" t="s">
        <v>38</v>
      </c>
      <c r="W175" s="578" t="s">
        <v>39</v>
      </c>
      <c r="X175" s="569" t="s">
        <v>40</v>
      </c>
      <c r="Y175" s="569"/>
      <c r="Z175" s="569"/>
      <c r="AA175" s="569"/>
      <c r="AB175" s="635" t="s">
        <v>434</v>
      </c>
      <c r="AC175" s="637" t="s">
        <v>435</v>
      </c>
      <c r="AD175" s="21"/>
      <c r="AE175" s="21"/>
      <c r="AF175" s="21"/>
      <c r="AG175" s="21"/>
      <c r="AH175" s="21"/>
      <c r="AI175" s="603"/>
      <c r="AJ175" s="601"/>
      <c r="AK175" s="601"/>
      <c r="AL175" s="601"/>
      <c r="AM175" s="601"/>
      <c r="AN175" s="601"/>
      <c r="AO175" s="601"/>
      <c r="AP175" s="601"/>
      <c r="AQ175" s="601"/>
      <c r="AR175" s="601"/>
      <c r="AS175" s="601"/>
      <c r="AT175" s="601"/>
      <c r="AU175" s="601"/>
      <c r="AV175" s="601"/>
      <c r="AW175" s="601"/>
      <c r="AX175" s="601"/>
      <c r="AY175" s="601"/>
      <c r="AZ175" s="601"/>
      <c r="BA175" s="601"/>
    </row>
    <row r="176" spans="1:106" ht="15.75" customHeight="1">
      <c r="A176" s="639"/>
      <c r="B176" s="561"/>
      <c r="C176" s="561"/>
      <c r="D176" s="561"/>
      <c r="E176" s="564"/>
      <c r="F176" s="567"/>
      <c r="G176" s="569"/>
      <c r="H176" s="569"/>
      <c r="I176" s="561"/>
      <c r="J176" s="571"/>
      <c r="K176" s="582"/>
      <c r="L176" s="561"/>
      <c r="M176" s="585"/>
      <c r="N176" s="578"/>
      <c r="O176" s="569" t="s">
        <v>41</v>
      </c>
      <c r="P176" s="569" t="s">
        <v>42</v>
      </c>
      <c r="Q176" s="569" t="s">
        <v>43</v>
      </c>
      <c r="R176" s="579" t="s">
        <v>44</v>
      </c>
      <c r="S176" s="580" t="s">
        <v>45</v>
      </c>
      <c r="T176" s="569" t="s">
        <v>46</v>
      </c>
      <c r="U176" s="569" t="s">
        <v>47</v>
      </c>
      <c r="V176" s="586"/>
      <c r="W176" s="578"/>
      <c r="X176" s="569" t="s">
        <v>13</v>
      </c>
      <c r="Y176" s="569" t="s">
        <v>48</v>
      </c>
      <c r="Z176" s="569" t="s">
        <v>49</v>
      </c>
      <c r="AA176" s="569" t="s">
        <v>47</v>
      </c>
      <c r="AB176" s="636"/>
      <c r="AC176" s="637"/>
      <c r="AD176" s="21"/>
      <c r="AE176" s="21"/>
      <c r="AF176" s="21"/>
      <c r="AG176" s="21"/>
      <c r="AH176" s="21"/>
      <c r="AI176" s="603"/>
      <c r="AJ176" s="601"/>
      <c r="AK176" s="601"/>
      <c r="AL176" s="601"/>
      <c r="AM176" s="601"/>
      <c r="AN176" s="601"/>
      <c r="AO176" s="601"/>
      <c r="AP176" s="601"/>
      <c r="AQ176" s="601"/>
      <c r="AR176" s="601"/>
      <c r="AS176" s="602"/>
      <c r="AT176" s="602"/>
      <c r="AU176" s="602"/>
      <c r="AV176" s="602"/>
      <c r="AW176" s="602"/>
      <c r="AX176" s="602"/>
      <c r="AY176" s="602"/>
      <c r="AZ176" s="602"/>
      <c r="BA176" s="602"/>
    </row>
    <row r="177" spans="1:53" ht="15.75" customHeight="1">
      <c r="A177" s="640"/>
      <c r="B177" s="562"/>
      <c r="C177" s="562"/>
      <c r="D177" s="562"/>
      <c r="E177" s="565"/>
      <c r="F177" s="568"/>
      <c r="G177" s="242" t="s">
        <v>515</v>
      </c>
      <c r="H177" s="242" t="s">
        <v>51</v>
      </c>
      <c r="I177" s="562"/>
      <c r="J177" s="572"/>
      <c r="K177" s="583"/>
      <c r="L177" s="562"/>
      <c r="M177" s="585"/>
      <c r="N177" s="578"/>
      <c r="O177" s="569"/>
      <c r="P177" s="569"/>
      <c r="Q177" s="569"/>
      <c r="R177" s="579"/>
      <c r="S177" s="580"/>
      <c r="T177" s="569"/>
      <c r="U177" s="569"/>
      <c r="V177" s="586"/>
      <c r="W177" s="578"/>
      <c r="X177" s="569"/>
      <c r="Y177" s="569"/>
      <c r="Z177" s="569"/>
      <c r="AA177" s="569"/>
      <c r="AB177" s="636"/>
      <c r="AC177" s="637"/>
      <c r="AD177" s="21"/>
      <c r="AE177" s="21"/>
      <c r="AF177" s="21"/>
      <c r="AG177" s="21"/>
      <c r="AH177" s="21"/>
      <c r="AI177" s="603"/>
      <c r="AJ177" s="601"/>
      <c r="AK177" s="601"/>
      <c r="AL177" s="248"/>
      <c r="AM177" s="248"/>
      <c r="AN177" s="248"/>
      <c r="AO177" s="248"/>
      <c r="AP177" s="248"/>
      <c r="AQ177" s="248"/>
      <c r="AR177" s="248"/>
      <c r="AS177" s="21"/>
      <c r="AT177" s="21"/>
      <c r="AU177" s="21"/>
      <c r="AV177" s="249"/>
      <c r="AW177" s="248"/>
      <c r="AX177" s="248"/>
      <c r="AY177" s="248"/>
      <c r="AZ177" s="248"/>
      <c r="BA177" s="248"/>
    </row>
    <row r="178" spans="1:53" ht="15.75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71">
        <v>0.65</v>
      </c>
      <c r="AC178" s="269">
        <f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250"/>
      <c r="AM178" s="54"/>
      <c r="AN178" s="250"/>
      <c r="AO178" s="25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31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0.48</v>
      </c>
      <c r="AC179" s="269">
        <f t="shared" ref="AC179:AC198" si="65">AB179*G179</f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250"/>
      <c r="AO179" s="54"/>
      <c r="AP179" s="250"/>
      <c r="AQ179" s="54"/>
      <c r="AR179" s="54"/>
      <c r="AS179" s="250"/>
      <c r="AT179" s="250"/>
      <c r="AU179" s="250"/>
      <c r="AV179" s="250"/>
      <c r="AW179" s="55"/>
      <c r="AX179" s="54"/>
      <c r="AY179" s="54"/>
      <c r="AZ179" s="54"/>
      <c r="BA179" s="54"/>
    </row>
    <row r="180" spans="1:53" ht="17.25">
      <c r="A180" s="31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0.43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5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0.55000000000000004</v>
      </c>
      <c r="AC181" s="269">
        <f t="shared" si="65"/>
        <v>116.05000000000001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0.52</v>
      </c>
      <c r="AC182" s="269">
        <f t="shared" si="65"/>
        <v>408.2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0.55000000000000004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6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0.45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6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250"/>
      <c r="AM186" s="54"/>
      <c r="AN186" s="54"/>
      <c r="AO186" s="54"/>
      <c r="AP186" s="250"/>
      <c r="AQ186" s="250"/>
      <c r="AR186" s="25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6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0.61</v>
      </c>
      <c r="AC187" s="269">
        <f t="shared" si="65"/>
        <v>343.43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6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0.43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6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0.55000000000000004</v>
      </c>
      <c r="AC190" s="269">
        <f t="shared" si="65"/>
        <v>436.15000000000003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6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7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8">SUM(X191:AA191)</f>
        <v>0</v>
      </c>
      <c r="W191" s="33">
        <f t="shared" ref="W191:W194" si="69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532.35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6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7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>
        <f t="shared" si="69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0.45</v>
      </c>
      <c r="AC192" s="269">
        <f t="shared" si="65"/>
        <v>495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30100003</v>
      </c>
      <c r="B193" s="141" t="s">
        <v>198</v>
      </c>
      <c r="C193" s="241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30100004</v>
      </c>
      <c r="B194" s="141" t="s">
        <v>198</v>
      </c>
      <c r="C194" s="241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7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8"/>
        <v>0</v>
      </c>
      <c r="W194" s="33" t="str">
        <f t="shared" si="69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30100006</v>
      </c>
      <c r="B195" s="141" t="s">
        <v>198</v>
      </c>
      <c r="C195" s="241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30100005</v>
      </c>
      <c r="B196" s="141" t="s">
        <v>198</v>
      </c>
      <c r="C196" s="241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6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0.95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316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6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16.28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6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358">
        <v>0.44</v>
      </c>
      <c r="AC198" s="269">
        <f t="shared" si="6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573" t="s">
        <v>70</v>
      </c>
      <c r="B199" s="574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70">SUM(M178:M198)</f>
        <v>67.504910027694791</v>
      </c>
      <c r="N199" s="30">
        <f t="shared" si="70"/>
        <v>0</v>
      </c>
      <c r="O199" s="34">
        <f t="shared" si="70"/>
        <v>0</v>
      </c>
      <c r="P199" s="34">
        <f t="shared" si="70"/>
        <v>0</v>
      </c>
      <c r="Q199" s="34">
        <f t="shared" si="70"/>
        <v>0</v>
      </c>
      <c r="R199" s="34">
        <f t="shared" si="70"/>
        <v>0</v>
      </c>
      <c r="S199" s="34">
        <f t="shared" si="70"/>
        <v>0</v>
      </c>
      <c r="T199" s="34">
        <f t="shared" si="70"/>
        <v>0</v>
      </c>
      <c r="U199" s="34">
        <f t="shared" si="70"/>
        <v>0</v>
      </c>
      <c r="V199" s="206">
        <f t="shared" si="70"/>
        <v>0</v>
      </c>
      <c r="W199" s="33">
        <f t="shared" si="70"/>
        <v>0</v>
      </c>
      <c r="X199" s="92">
        <f t="shared" si="70"/>
        <v>0</v>
      </c>
      <c r="Y199" s="92">
        <f t="shared" si="70"/>
        <v>0</v>
      </c>
      <c r="Z199" s="92">
        <f t="shared" si="70"/>
        <v>0</v>
      </c>
      <c r="AA199" s="92">
        <f t="shared" si="70"/>
        <v>0</v>
      </c>
      <c r="AB199" s="87"/>
      <c r="AC199" s="91">
        <f>SUM(AC178:AC198)</f>
        <v>2347.4600000000005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31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46">
        <f t="shared" ref="H200:H256" si="71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2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3">SUM(X200:AA200)</f>
        <v>0</v>
      </c>
      <c r="W200" s="33" t="str">
        <f t="shared" ref="W200" si="74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358">
        <v>0.19</v>
      </c>
      <c r="AC200" s="269">
        <f t="shared" ref="AC200:AC256" si="75">AB200*G200</f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6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1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6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7">SUM(X202:AA202)</f>
        <v>0</v>
      </c>
      <c r="W202" s="33" t="str">
        <f t="shared" ref="W202:W204" si="78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4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9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7"/>
        <v>0</v>
      </c>
      <c r="W204" s="33" t="str">
        <f t="shared" si="78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30100016</v>
      </c>
      <c r="B205" s="240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30100017</v>
      </c>
      <c r="B206" s="240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30100015</v>
      </c>
      <c r="B207" s="240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296">
        <f t="shared" si="71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358">
        <v>0.19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296">
        <f t="shared" si="71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80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81">SUM(X208:AA208)</f>
        <v>0</v>
      </c>
      <c r="W208" s="33">
        <f t="shared" ref="W208:W219" si="82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233.73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296">
        <f t="shared" si="71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80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>
        <f t="shared" si="82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388.08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9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46">
        <f t="shared" si="71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 t="str">
        <f t="shared" si="82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246">
        <f t="shared" si="71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80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>
        <f t="shared" si="82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65.17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46">
        <f t="shared" si="71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80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 t="str">
        <f t="shared" si="82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0.49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246">
        <f t="shared" si="71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80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284.76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246">
        <f t="shared" si="71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80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66.42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246">
        <f t="shared" si="71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80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>
        <f t="shared" si="82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155.51999999999998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81"/>
        <v>0</v>
      </c>
      <c r="W219" s="33" t="str">
        <f t="shared" si="82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0.18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6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24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58">
        <v>0.19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9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61">
        <v>0.94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3">SUM(X228:AA228)</f>
        <v>0</v>
      </c>
      <c r="W228" s="33" t="str">
        <f t="shared" ref="W228:W237" si="84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9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0.19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80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3"/>
        <v>0</v>
      </c>
      <c r="W237" s="33" t="str">
        <f t="shared" si="84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358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246">
        <f t="shared" si="71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5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61">
        <v>0.21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296">
        <f t="shared" si="71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5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6">SUM(X240:AA240)</f>
        <v>0</v>
      </c>
      <c r="W240" s="33">
        <f t="shared" ref="W240:W241" si="87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166.6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6"/>
        <v>0</v>
      </c>
      <c r="W241" s="33" t="str">
        <f t="shared" si="87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>
        <v>0.49</v>
      </c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/>
      <c r="K242" s="35"/>
      <c r="L242" s="87"/>
      <c r="M242" s="36">
        <f t="shared" si="85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/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8">SUM(X243:AA243)</f>
        <v>0</v>
      </c>
      <c r="W243" s="33" t="str">
        <f t="shared" ref="W243:W246" si="89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1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1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5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8"/>
        <v>0</v>
      </c>
      <c r="W246" s="33" t="str">
        <f t="shared" si="89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5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358">
        <v>0.43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361">
        <v>0.69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18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296">
        <f t="shared" si="71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358">
        <v>0.95</v>
      </c>
      <c r="AC256" s="269">
        <f t="shared" si="7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575" t="s">
        <v>86</v>
      </c>
      <c r="B257" s="575"/>
      <c r="C257" s="243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90">SUM(M200:M256)</f>
        <v>58.156284606865995</v>
      </c>
      <c r="N257" s="30">
        <f t="shared" si="90"/>
        <v>0</v>
      </c>
      <c r="O257" s="91">
        <f t="shared" si="90"/>
        <v>0</v>
      </c>
      <c r="P257" s="91">
        <f t="shared" si="90"/>
        <v>0</v>
      </c>
      <c r="Q257" s="91">
        <f t="shared" si="90"/>
        <v>0</v>
      </c>
      <c r="R257" s="91">
        <f t="shared" si="90"/>
        <v>0</v>
      </c>
      <c r="S257" s="92">
        <f t="shared" si="90"/>
        <v>0</v>
      </c>
      <c r="T257" s="91">
        <f t="shared" si="90"/>
        <v>0</v>
      </c>
      <c r="U257" s="91">
        <f t="shared" si="90"/>
        <v>0</v>
      </c>
      <c r="V257" s="206">
        <f t="shared" si="90"/>
        <v>0</v>
      </c>
      <c r="W257" s="33">
        <f t="shared" ref="W257:W264" si="91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58"/>
      <c r="AC257" s="91">
        <f>SUM(AC200:AC256)</f>
        <v>1360.2799999999997</v>
      </c>
      <c r="AD257" s="25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46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2">IF(ISERROR(I258-K258),"",I258-K258)</f>
        <v>0</v>
      </c>
      <c r="N258" s="31">
        <f t="shared" ref="N258:N265" si="93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4">SUM(X258:AA258)</f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ref="AC258:AC291" si="95">AB258*G258</f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46">
        <f t="shared" ref="H259:H291" si="9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1.18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46">
        <f t="shared" si="9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 t="str">
        <f t="shared" si="91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246">
        <f t="shared" si="96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2"/>
        <v>12.301075268817206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>
        <f t="shared" si="91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162.06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46">
        <f t="shared" si="9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4"/>
        <v>0</v>
      </c>
      <c r="W264" s="33" t="str">
        <f t="shared" si="91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1.1100000000000001</v>
      </c>
      <c r="AC264" s="269">
        <f t="shared" si="95"/>
        <v>0</v>
      </c>
      <c r="AD264" s="25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320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246">
        <f t="shared" si="96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2"/>
        <v>0.67741935483870996</v>
      </c>
      <c r="N265" s="31">
        <f t="shared" si="93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0.84</v>
      </c>
      <c r="AC265" s="269">
        <f t="shared" si="95"/>
        <v>80.64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1.06</v>
      </c>
      <c r="AC269" s="269">
        <f t="shared" si="95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32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7">IF(ISERROR(I270-K270),"",I270-K270)</f>
        <v>0</v>
      </c>
      <c r="N270" s="31">
        <f t="shared" ref="N270:N285" si="9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9">SUM(X270:AA270)</f>
        <v>0</v>
      </c>
      <c r="W270" s="33" t="str">
        <f t="shared" ref="W270:W277" si="10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7"/>
        <v/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1.04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9"/>
        <v>0</v>
      </c>
      <c r="W277" s="33" t="str">
        <f t="shared" si="10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1.29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2.0699999999999998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101">SUM(X284:AA284)</f>
        <v>0</v>
      </c>
      <c r="W284" s="33" t="str">
        <f t="shared" ref="W284:W285" si="102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46">
        <f t="shared" si="9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7"/>
        <v>0</v>
      </c>
      <c r="N285" s="31">
        <f t="shared" si="9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101"/>
        <v>0</v>
      </c>
      <c r="W285" s="33" t="str">
        <f t="shared" si="102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358">
        <v>0.67</v>
      </c>
      <c r="AC285" s="269">
        <f t="shared" si="95"/>
        <v>0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246">
        <f t="shared" si="96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228.35999999999999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246">
        <f t="shared" si="9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246">
        <f t="shared" si="96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358">
        <v>1.73</v>
      </c>
      <c r="AC288" s="269">
        <f t="shared" si="95"/>
        <v>449.8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3">IF(ISERROR(I289-K289),"",I289-K289)</f>
        <v>0</v>
      </c>
      <c r="N289" s="31">
        <f t="shared" ref="N289:N291" si="104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5">SUM(X289:AA289)</f>
        <v>0</v>
      </c>
      <c r="W289" s="33" t="str">
        <f t="shared" ref="W289:W323" si="106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46">
        <f t="shared" si="96"/>
        <v>0</v>
      </c>
      <c r="I291" s="93">
        <f>SUM('1:2'!I291)</f>
        <v>0</v>
      </c>
      <c r="J291" s="31" t="str">
        <f t="array" ref="J291">IF(ISERROR(G291/I291),"",G291/I291)</f>
        <v/>
      </c>
      <c r="K291" s="246">
        <f t="array" ref="K291">IF(ISERROR(G291/L291),"",G291/L291)</f>
        <v>0</v>
      </c>
      <c r="L291" s="87">
        <v>9</v>
      </c>
      <c r="M291" s="36">
        <f t="shared" si="103"/>
        <v>0</v>
      </c>
      <c r="N291" s="31">
        <f t="shared" si="104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5"/>
        <v>0</v>
      </c>
      <c r="W291" s="33" t="str">
        <f t="shared" si="106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358">
        <v>1.22</v>
      </c>
      <c r="AC291" s="269">
        <f t="shared" si="95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576" t="s">
        <v>92</v>
      </c>
      <c r="B292" s="577"/>
      <c r="C292" s="243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7">SUM(M258:M291)</f>
        <v>12.978494623655916</v>
      </c>
      <c r="N292" s="30">
        <f t="shared" si="107"/>
        <v>0</v>
      </c>
      <c r="O292" s="91">
        <f t="shared" si="107"/>
        <v>0</v>
      </c>
      <c r="P292" s="91">
        <f t="shared" si="107"/>
        <v>0</v>
      </c>
      <c r="Q292" s="91">
        <f t="shared" si="107"/>
        <v>0</v>
      </c>
      <c r="R292" s="91">
        <f t="shared" si="107"/>
        <v>0</v>
      </c>
      <c r="S292" s="92">
        <f t="shared" si="107"/>
        <v>0</v>
      </c>
      <c r="T292" s="91">
        <f t="shared" si="107"/>
        <v>0</v>
      </c>
      <c r="U292" s="91">
        <f t="shared" si="107"/>
        <v>0</v>
      </c>
      <c r="V292" s="206">
        <f t="shared" si="107"/>
        <v>0</v>
      </c>
      <c r="W292" s="33">
        <f t="shared" si="106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58"/>
      <c r="AC292" s="270">
        <f>SUM(AC258:AC291)</f>
        <v>920.8599999999999</v>
      </c>
      <c r="AD292" s="25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46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8">IF(ISERROR(I293-K293),"",I293-K293)</f>
        <v>0</v>
      </c>
      <c r="N293" s="31">
        <f t="shared" ref="N293:N307" si="109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10">SUM(X293:AA293)</f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ref="AC293:AC307" si="111">AB293*G293</f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46">
        <f t="shared" ref="H294:H307" si="112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8"/>
        <v>0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 t="str">
        <f t="shared" si="106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0.41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246">
        <f t="shared" si="112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8"/>
        <v>7.6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>
        <f t="shared" si="106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0.52</v>
      </c>
      <c r="AC295" s="269">
        <f t="shared" si="111"/>
        <v>45.760000000000005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30100054</v>
      </c>
      <c r="B297" s="63" t="s">
        <v>95</v>
      </c>
      <c r="C297" s="247" t="s">
        <v>72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/>
      <c r="B300" s="63" t="s">
        <v>95</v>
      </c>
      <c r="C300" s="247" t="s">
        <v>96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8"/>
        <v>0</v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>
        <v>0.59</v>
      </c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30101067</v>
      </c>
      <c r="B301" s="63" t="s">
        <v>97</v>
      </c>
      <c r="C301" s="247" t="s">
        <v>82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/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30101068</v>
      </c>
      <c r="B302" s="63" t="s">
        <v>97</v>
      </c>
      <c r="C302" s="247" t="s">
        <v>72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>
        <v>0.59</v>
      </c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30101069</v>
      </c>
      <c r="B303" s="63" t="s">
        <v>97</v>
      </c>
      <c r="C303" s="247" t="s">
        <v>60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30101070</v>
      </c>
      <c r="B304" s="63" t="s">
        <v>97</v>
      </c>
      <c r="C304" s="247" t="s">
        <v>96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20">
        <v>30101071</v>
      </c>
      <c r="B305" s="63" t="s">
        <v>97</v>
      </c>
      <c r="C305" s="247" t="s">
        <v>73</v>
      </c>
      <c r="D305" s="17">
        <v>5.03</v>
      </c>
      <c r="E305" s="17"/>
      <c r="F305" s="6"/>
      <c r="G305" s="93">
        <f>SUM('1:2'!G305)</f>
        <v>0</v>
      </c>
      <c r="H305" s="246">
        <f t="shared" si="112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8"/>
        <v/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 t="str">
        <f t="shared" si="106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/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246">
        <f t="shared" si="112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8"/>
        <v>21.619999999999997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407.21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246">
        <f t="shared" si="112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8"/>
        <v>5.16</v>
      </c>
      <c r="N307" s="31">
        <f t="shared" si="109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10"/>
        <v>0</v>
      </c>
      <c r="W307" s="33">
        <f t="shared" si="106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358">
        <v>0.43</v>
      </c>
      <c r="AC307" s="269">
        <f t="shared" si="111"/>
        <v>310.02999999999997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576" t="s">
        <v>99</v>
      </c>
      <c r="B308" s="577"/>
      <c r="C308" s="243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13">SUM(M293:M307)</f>
        <v>34.379999999999995</v>
      </c>
      <c r="N308" s="30">
        <f t="shared" si="113"/>
        <v>0</v>
      </c>
      <c r="O308" s="30">
        <f t="shared" si="113"/>
        <v>0</v>
      </c>
      <c r="P308" s="30">
        <f t="shared" si="113"/>
        <v>0</v>
      </c>
      <c r="Q308" s="30">
        <f t="shared" si="113"/>
        <v>0</v>
      </c>
      <c r="R308" s="30">
        <f t="shared" si="113"/>
        <v>0</v>
      </c>
      <c r="S308" s="30">
        <f t="shared" si="113"/>
        <v>0</v>
      </c>
      <c r="T308" s="30">
        <f t="shared" si="113"/>
        <v>0</v>
      </c>
      <c r="U308" s="30">
        <f t="shared" si="113"/>
        <v>0</v>
      </c>
      <c r="V308" s="208">
        <f t="shared" si="113"/>
        <v>0</v>
      </c>
      <c r="W308" s="33">
        <f t="shared" si="106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58"/>
      <c r="AC308" s="270">
        <f>SUM(AC293:AC307)</f>
        <v>763</v>
      </c>
      <c r="AD308" s="25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46">
        <f t="shared" ref="H309:H318" si="114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115">IF(ISERROR(I309-K309),"",I309-K309)</f>
        <v>0</v>
      </c>
      <c r="N309" s="31">
        <f t="shared" ref="N309:N318" si="116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8" si="117">SUM(X309:AA309)</f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ref="AC309:AC318" si="118">AB309*G309</f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46">
        <f t="shared" si="114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5"/>
        <v>0</v>
      </c>
      <c r="N313" s="31">
        <f t="shared" si="116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7"/>
        <v>0</v>
      </c>
      <c r="W313" s="33" t="str">
        <f t="shared" si="106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358">
        <v>0.48</v>
      </c>
      <c r="AC313" s="269">
        <f t="shared" si="118"/>
        <v>0</v>
      </c>
      <c r="AD313" s="25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SUM('1:2'!G314)</f>
        <v>18</v>
      </c>
      <c r="H314" s="374">
        <f t="shared" si="114"/>
        <v>90.54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61">
        <v>0.56000000000000005</v>
      </c>
      <c r="AC314" s="269">
        <f t="shared" si="118"/>
        <v>10.080000000000002</v>
      </c>
      <c r="AD314" s="26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SUM('1:2'!G315)</f>
        <v>6</v>
      </c>
      <c r="H315" s="374">
        <f t="shared" si="114"/>
        <v>30.18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3.3600000000000003</v>
      </c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SUM('1:2'!G316)</f>
        <v>95</v>
      </c>
      <c r="H316" s="378">
        <f t="shared" si="114"/>
        <v>477.85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386">
        <v>0.56000000000000005</v>
      </c>
      <c r="AC316" s="269">
        <f t="shared" si="118"/>
        <v>53.2</v>
      </c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316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SUM('1:2'!G317)</f>
        <v>95</v>
      </c>
      <c r="H317" s="450">
        <f t="shared" si="114"/>
        <v>477.85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449"/>
      <c r="AC317" s="269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31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46">
        <f t="shared" si="114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115"/>
        <v>0</v>
      </c>
      <c r="N318" s="31">
        <f t="shared" si="116"/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si="117"/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0.48</v>
      </c>
      <c r="AC318" s="269">
        <f t="shared" si="118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576" t="s">
        <v>102</v>
      </c>
      <c r="B319" s="577"/>
      <c r="C319" s="243" t="s">
        <v>71</v>
      </c>
      <c r="D319" s="20"/>
      <c r="E319" s="20"/>
      <c r="F319" s="32"/>
      <c r="G319" s="103">
        <f>SUM(G309:G318)</f>
        <v>214</v>
      </c>
      <c r="H319" s="30">
        <f>SUM(H309:H318)</f>
        <v>1076.42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06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58"/>
      <c r="AC319" s="270">
        <f>SUM(AC309:AC318)</f>
        <v>66.64</v>
      </c>
      <c r="AD319" s="25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30700013</v>
      </c>
      <c r="B320" s="64" t="s">
        <v>103</v>
      </c>
      <c r="C320" s="242"/>
      <c r="D320" s="17">
        <v>3.65</v>
      </c>
      <c r="E320" s="17"/>
      <c r="F320" s="53"/>
      <c r="G320" s="93">
        <f>SUM('1:2'!G320)</f>
        <v>0</v>
      </c>
      <c r="H320" s="246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46">
        <f t="array" ref="K320">IF(ISERROR(G320/L320),"",G320/L320)</f>
        <v>0</v>
      </c>
      <c r="L320" s="87">
        <v>5</v>
      </c>
      <c r="M320" s="36">
        <f t="shared" ref="M320:M323" si="119">IF(ISERROR(I320-K320),"",I320-K320)</f>
        <v>0</v>
      </c>
      <c r="N320" s="31">
        <f t="shared" ref="N320:N323" si="120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1">SUM(X320:AA320)</f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2.0699999999999998</v>
      </c>
      <c r="AC320" s="269">
        <f t="shared" ref="AC320:AC333" si="122">AB320*G320</f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30700014</v>
      </c>
      <c r="B321" s="64" t="s">
        <v>0</v>
      </c>
      <c r="C321" s="242"/>
      <c r="D321" s="17">
        <v>6.58</v>
      </c>
      <c r="E321" s="17"/>
      <c r="F321" s="6"/>
      <c r="G321" s="93">
        <f>SUM('1:2'!G321)</f>
        <v>0</v>
      </c>
      <c r="H321" s="246">
        <f t="shared" ref="H321:H329" si="123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2.0699999999999998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30700016</v>
      </c>
      <c r="B322" s="64" t="s">
        <v>1</v>
      </c>
      <c r="C322" s="242"/>
      <c r="D322" s="17">
        <v>7.8</v>
      </c>
      <c r="E322" s="17"/>
      <c r="F322" s="6"/>
      <c r="G322" s="93">
        <f>SUM('1:2'!G322)</f>
        <v>0</v>
      </c>
      <c r="H322" s="246">
        <f t="shared" si="123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9"/>
        <v>0</v>
      </c>
      <c r="N322" s="31">
        <f t="shared" si="120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1"/>
        <v>0</v>
      </c>
      <c r="W322" s="33" t="str">
        <f t="shared" si="106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2.25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99">
        <v>30700017</v>
      </c>
      <c r="B323" s="64" t="s">
        <v>2</v>
      </c>
      <c r="C323" s="242"/>
      <c r="D323" s="17">
        <v>4.4000000000000004</v>
      </c>
      <c r="E323" s="17"/>
      <c r="F323" s="6"/>
      <c r="G323" s="93">
        <f>SUM('1:2'!G323)</f>
        <v>0</v>
      </c>
      <c r="H323" s="24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9"/>
        <v>0</v>
      </c>
      <c r="N323" s="31">
        <f t="shared" si="120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1"/>
        <v>0</v>
      </c>
      <c r="W323" s="33" t="str">
        <f t="shared" si="106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1.79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99">
        <v>30700001</v>
      </c>
      <c r="B324" s="191" t="s">
        <v>359</v>
      </c>
      <c r="C324" s="242"/>
      <c r="D324" s="17"/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1.92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322"/>
      <c r="B325" s="66" t="s">
        <v>104</v>
      </c>
      <c r="C325" s="242" t="s">
        <v>53</v>
      </c>
      <c r="D325" s="17">
        <v>6.04</v>
      </c>
      <c r="E325" s="17"/>
      <c r="F325" s="6"/>
      <c r="G325" s="93">
        <f>SUM('1:2'!G325)</f>
        <v>0</v>
      </c>
      <c r="H325" s="296">
        <f t="shared" si="123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4">IF(ISERROR(I325-K325),"",I325-K325)</f>
        <v>0</v>
      </c>
      <c r="N325" s="31">
        <f t="shared" ref="N325:N326" si="125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6">SUM(X325:AA325)</f>
        <v>0</v>
      </c>
      <c r="W325" s="33" t="str">
        <f t="shared" ref="W325:W326" si="127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358">
        <v>1.73</v>
      </c>
      <c r="AC325" s="269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322">
        <v>30700019</v>
      </c>
      <c r="B326" s="66" t="s">
        <v>104</v>
      </c>
      <c r="C326" s="242" t="s">
        <v>60</v>
      </c>
      <c r="D326" s="17">
        <v>6.04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4"/>
        <v>0</v>
      </c>
      <c r="N326" s="31">
        <f t="shared" si="125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6"/>
        <v>0</v>
      </c>
      <c r="W326" s="33" t="str">
        <f t="shared" si="127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305">
        <v>30601015</v>
      </c>
      <c r="B327" s="281" t="s">
        <v>444</v>
      </c>
      <c r="C327" s="280" t="s">
        <v>53</v>
      </c>
      <c r="D327" s="17">
        <v>6</v>
      </c>
      <c r="E327" s="17"/>
      <c r="F327" s="6"/>
      <c r="G327" s="93">
        <f>SUM('1:2'!G327)</f>
        <v>0</v>
      </c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>
        <v>1.73</v>
      </c>
      <c r="AC327" s="269">
        <f t="shared" si="122"/>
        <v>0</v>
      </c>
      <c r="AD327" s="279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305">
        <v>30101016</v>
      </c>
      <c r="B328" s="281" t="s">
        <v>443</v>
      </c>
      <c r="C328" s="283" t="s">
        <v>445</v>
      </c>
      <c r="D328" s="17">
        <v>6</v>
      </c>
      <c r="E328" s="17"/>
      <c r="F328" s="6"/>
      <c r="G328" s="93">
        <f>SUM('1:2'!G328)</f>
        <v>0</v>
      </c>
      <c r="H328" s="296">
        <f t="shared" si="123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1.73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6">
        <f t="shared" si="123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358"/>
      <c r="AC329" s="269"/>
      <c r="AD329" s="29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56">
        <f t="shared" ref="H330:H333" si="128">D330*G330</f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9">IF(ISERROR(I330-K330),"",I330-K330)</f>
        <v>0</v>
      </c>
      <c r="N330" s="31">
        <f t="shared" ref="N330" si="130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31">SUM(X330:AA330)</f>
        <v>0</v>
      </c>
      <c r="W330" s="33" t="str">
        <f t="shared" ref="W330" si="132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>
        <v>1.27</v>
      </c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99">
        <v>30700015</v>
      </c>
      <c r="B331" s="294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99">
        <v>30700012</v>
      </c>
      <c r="B332" s="294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56">
        <f t="shared" si="128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358"/>
      <c r="AC332" s="269">
        <f t="shared" si="122"/>
        <v>0</v>
      </c>
      <c r="AD332" s="25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320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256">
        <f t="shared" si="128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358"/>
      <c r="AC333" s="269">
        <f t="shared" si="122"/>
        <v>0</v>
      </c>
      <c r="AD333" s="25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576" t="s">
        <v>106</v>
      </c>
      <c r="B334" s="577"/>
      <c r="C334" s="243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3">SUM(M320:M330)</f>
        <v>0</v>
      </c>
      <c r="N334" s="20">
        <f t="shared" si="133"/>
        <v>0</v>
      </c>
      <c r="O334" s="91">
        <f t="shared" si="133"/>
        <v>0</v>
      </c>
      <c r="P334" s="91">
        <f t="shared" si="133"/>
        <v>0</v>
      </c>
      <c r="Q334" s="91">
        <f t="shared" si="133"/>
        <v>0</v>
      </c>
      <c r="R334" s="91">
        <f t="shared" si="133"/>
        <v>0</v>
      </c>
      <c r="S334" s="92">
        <f t="shared" si="133"/>
        <v>0</v>
      </c>
      <c r="T334" s="91">
        <f t="shared" si="133"/>
        <v>0</v>
      </c>
      <c r="U334" s="91">
        <f t="shared" si="133"/>
        <v>0</v>
      </c>
      <c r="V334" s="206">
        <f t="shared" si="133"/>
        <v>0</v>
      </c>
      <c r="W334" s="33" t="str">
        <f t="shared" ref="W334" si="134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58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587" t="s">
        <v>108</v>
      </c>
      <c r="B335" s="588"/>
      <c r="C335" s="588"/>
      <c r="D335" s="588"/>
      <c r="E335" s="588"/>
      <c r="F335" s="589"/>
      <c r="G335" s="193">
        <f>SUM(G199,G257,G292,G308,G319,G334)</f>
        <v>11833</v>
      </c>
      <c r="H335" s="193">
        <f>SUM(H199,H257,H292,H308,H319,H334)</f>
        <v>57834.17</v>
      </c>
      <c r="I335" s="193">
        <f>SUM(I199,I257,I292,I308,I319,I334)</f>
        <v>725.05</v>
      </c>
      <c r="J335" s="52">
        <f t="array" ref="J335">IF(ISERROR(G335/I335),"",G335/I335)</f>
        <v>16.320253775601685</v>
      </c>
      <c r="K335" s="193">
        <f>SUM(K199,K257,K292,K308,K319,K334)</f>
        <v>456.0303107417833</v>
      </c>
      <c r="L335" s="52">
        <f>IF(ISERROR(G335/K335),"",G335/K335)</f>
        <v>25.947836626807391</v>
      </c>
      <c r="M335" s="193">
        <f t="shared" ref="M335:AA335" si="135">SUM(M199,M257,M292,M308,M319,M334)</f>
        <v>173.01968925821669</v>
      </c>
      <c r="N335" s="193">
        <f t="shared" si="135"/>
        <v>0</v>
      </c>
      <c r="O335" s="193">
        <f t="shared" si="135"/>
        <v>0</v>
      </c>
      <c r="P335" s="193">
        <f t="shared" si="135"/>
        <v>0</v>
      </c>
      <c r="Q335" s="193">
        <f t="shared" si="135"/>
        <v>0</v>
      </c>
      <c r="R335" s="193">
        <f t="shared" si="135"/>
        <v>0</v>
      </c>
      <c r="S335" s="193">
        <f t="shared" si="135"/>
        <v>0</v>
      </c>
      <c r="T335" s="193">
        <f t="shared" si="135"/>
        <v>0</v>
      </c>
      <c r="U335" s="193">
        <f t="shared" si="135"/>
        <v>0</v>
      </c>
      <c r="V335" s="193">
        <f t="shared" si="135"/>
        <v>0</v>
      </c>
      <c r="W335" s="193">
        <f t="shared" si="135"/>
        <v>0</v>
      </c>
      <c r="X335" s="193">
        <f t="shared" si="135"/>
        <v>0</v>
      </c>
      <c r="Y335" s="193">
        <f t="shared" si="135"/>
        <v>0</v>
      </c>
      <c r="Z335" s="193">
        <f t="shared" si="135"/>
        <v>0</v>
      </c>
      <c r="AA335" s="193">
        <f t="shared" si="135"/>
        <v>0</v>
      </c>
      <c r="AB335" s="358"/>
      <c r="AC335" s="271">
        <f>SUM(AC199,AC257,AC292,AC308,AC319,AC334)</f>
        <v>5458.2400000000007</v>
      </c>
      <c r="AD335" s="251"/>
      <c r="AE335" s="77"/>
      <c r="AF335" s="77"/>
      <c r="AG335" s="77"/>
      <c r="AH335" s="77"/>
      <c r="AI335" s="57"/>
      <c r="AJ335" s="57"/>
      <c r="AK335" s="57"/>
      <c r="AL335" s="604"/>
      <c r="AM335" s="604"/>
      <c r="AN335" s="604"/>
      <c r="AO335" s="604"/>
      <c r="AP335" s="604"/>
      <c r="AQ335" s="604"/>
      <c r="AR335" s="604"/>
      <c r="AS335" s="604"/>
      <c r="AT335" s="604"/>
      <c r="AU335" s="604"/>
      <c r="AV335" s="604"/>
      <c r="AW335" s="604"/>
      <c r="AX335" s="604"/>
      <c r="AY335" s="604"/>
      <c r="AZ335" s="604"/>
      <c r="BA335" s="604"/>
    </row>
    <row r="336" spans="1:53" ht="13.5" hidden="1" customHeight="1">
      <c r="A336" s="641" t="s">
        <v>109</v>
      </c>
      <c r="B336" s="245" t="s">
        <v>110</v>
      </c>
      <c r="C336" s="590" t="s">
        <v>111</v>
      </c>
      <c r="D336" s="590"/>
      <c r="E336" s="569" t="s">
        <v>112</v>
      </c>
      <c r="F336" s="569"/>
      <c r="G336" s="580" t="s">
        <v>113</v>
      </c>
      <c r="H336" s="580"/>
      <c r="I336" s="569" t="s">
        <v>114</v>
      </c>
      <c r="J336" s="569"/>
      <c r="K336" s="569" t="s">
        <v>36</v>
      </c>
      <c r="L336" s="569"/>
      <c r="M336" s="569" t="s">
        <v>115</v>
      </c>
      <c r="N336" s="569"/>
      <c r="O336" s="569" t="s">
        <v>116</v>
      </c>
      <c r="P336" s="580" t="s">
        <v>117</v>
      </c>
      <c r="Q336" s="580"/>
      <c r="R336" s="580" t="s">
        <v>36</v>
      </c>
      <c r="S336" s="580"/>
      <c r="T336" s="580" t="s">
        <v>118</v>
      </c>
      <c r="U336" s="580"/>
      <c r="V336" s="580" t="s">
        <v>119</v>
      </c>
      <c r="W336" s="580"/>
      <c r="X336" s="580" t="s">
        <v>36</v>
      </c>
      <c r="Y336" s="580"/>
      <c r="Z336" s="580" t="s">
        <v>118</v>
      </c>
      <c r="AA336" s="580"/>
      <c r="AB336" s="368"/>
      <c r="AC336" s="26"/>
      <c r="AD336" s="12"/>
      <c r="AE336" s="3"/>
      <c r="AF336" s="3"/>
      <c r="AG336" s="3"/>
      <c r="AH336" s="24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42"/>
      <c r="B337" s="245" t="s">
        <v>120</v>
      </c>
      <c r="C337" s="591">
        <f>SUM('1:2'!C337)</f>
        <v>2</v>
      </c>
      <c r="D337" s="592"/>
      <c r="E337" s="593">
        <f>D337*11</f>
        <v>0</v>
      </c>
      <c r="F337" s="593"/>
      <c r="G337" s="591">
        <f>SUM('1:2'!G337)</f>
        <v>2</v>
      </c>
      <c r="H337" s="592"/>
      <c r="I337" s="569">
        <f>G337*11</f>
        <v>22</v>
      </c>
      <c r="J337" s="569"/>
      <c r="K337" s="569">
        <f>E337-I337</f>
        <v>-22</v>
      </c>
      <c r="L337" s="569"/>
      <c r="M337" s="594" t="str">
        <f>IF(ISERROR(K337/E337),"",K337/E337)</f>
        <v/>
      </c>
      <c r="N337" s="594"/>
      <c r="O337" s="569"/>
      <c r="P337" s="580" t="s">
        <v>70</v>
      </c>
      <c r="Q337" s="580"/>
      <c r="R337" s="595">
        <f>SUM(O199:U199)</f>
        <v>0</v>
      </c>
      <c r="S337" s="595"/>
      <c r="T337" s="596" t="str">
        <f t="array" ref="T337">IF(ISERROR(R337/R344),"",R337/R344)</f>
        <v/>
      </c>
      <c r="U337" s="596"/>
      <c r="V337" s="580" t="s">
        <v>41</v>
      </c>
      <c r="W337" s="580"/>
      <c r="X337" s="605">
        <f>SUM(P198,P256,P291,P307,P318,P333)</f>
        <v>0</v>
      </c>
      <c r="Y337" s="606"/>
      <c r="Z337" s="596" t="str">
        <f t="array" ref="Z337">IF(ISERROR(X337/X344),"",X337/X344)</f>
        <v/>
      </c>
      <c r="AA337" s="596"/>
      <c r="AB337" s="368"/>
      <c r="AC337" s="26"/>
      <c r="AD337" s="22"/>
      <c r="AE337" s="3"/>
      <c r="AF337" s="3"/>
      <c r="AG337" s="3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42"/>
      <c r="B338" s="245" t="s">
        <v>121</v>
      </c>
      <c r="C338" s="591">
        <f>SUM('1:2'!C338)</f>
        <v>0</v>
      </c>
      <c r="D338" s="592"/>
      <c r="E338" s="593">
        <f>D338*11</f>
        <v>0</v>
      </c>
      <c r="F338" s="593"/>
      <c r="G338" s="591">
        <f>SUM('1:2'!G338)</f>
        <v>0</v>
      </c>
      <c r="H338" s="592"/>
      <c r="I338" s="569">
        <f>G338*11</f>
        <v>0</v>
      </c>
      <c r="J338" s="569"/>
      <c r="K338" s="569">
        <f>E338-I338</f>
        <v>0</v>
      </c>
      <c r="L338" s="569"/>
      <c r="M338" s="594" t="str">
        <f>IF(ISERROR(K338/E338),"",K338/E338)</f>
        <v/>
      </c>
      <c r="N338" s="594"/>
      <c r="O338" s="569"/>
      <c r="P338" s="580" t="s">
        <v>86</v>
      </c>
      <c r="Q338" s="580"/>
      <c r="R338" s="595">
        <f>SUM(O257:U257)</f>
        <v>0</v>
      </c>
      <c r="S338" s="595"/>
      <c r="T338" s="596" t="str">
        <f>IF(ISERROR(R338/R344),"",R338/R344)</f>
        <v/>
      </c>
      <c r="U338" s="596"/>
      <c r="V338" s="580" t="s">
        <v>42</v>
      </c>
      <c r="W338" s="580"/>
      <c r="X338" s="605">
        <f>SUM(P199,P257,P292,P308,P319,P334)</f>
        <v>0</v>
      </c>
      <c r="Y338" s="606"/>
      <c r="Z338" s="596" t="str">
        <f>IF(ISERROR(X338/X344),"",X338/X344)</f>
        <v/>
      </c>
      <c r="AA338" s="596"/>
      <c r="AB338" s="368"/>
      <c r="AC338" s="26"/>
      <c r="AD338" s="22"/>
      <c r="AE338" s="3"/>
      <c r="AF338" s="3"/>
      <c r="AG338" s="3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42"/>
      <c r="B339" s="245" t="s">
        <v>122</v>
      </c>
      <c r="C339" s="591">
        <f>SUM('1:2'!C339)</f>
        <v>0</v>
      </c>
      <c r="D339" s="592"/>
      <c r="E339" s="593">
        <f>D339*11</f>
        <v>0</v>
      </c>
      <c r="F339" s="593"/>
      <c r="G339" s="591">
        <f>SUM('1:2'!G339)</f>
        <v>2</v>
      </c>
      <c r="H339" s="592"/>
      <c r="I339" s="569">
        <f>G339*8</f>
        <v>16</v>
      </c>
      <c r="J339" s="569"/>
      <c r="K339" s="569">
        <f>E339-I339</f>
        <v>-16</v>
      </c>
      <c r="L339" s="569"/>
      <c r="M339" s="594" t="str">
        <f>IF(ISERROR(K339/E339),"",K339/E339)</f>
        <v/>
      </c>
      <c r="N339" s="594"/>
      <c r="O339" s="569"/>
      <c r="P339" s="580" t="s">
        <v>92</v>
      </c>
      <c r="Q339" s="580"/>
      <c r="R339" s="595">
        <f>SUM(O292:U292)</f>
        <v>0</v>
      </c>
      <c r="S339" s="595"/>
      <c r="T339" s="596" t="str">
        <f>IF(ISERROR(R339/R344),"",R339/R344)</f>
        <v/>
      </c>
      <c r="U339" s="596"/>
      <c r="V339" s="580" t="s">
        <v>43</v>
      </c>
      <c r="W339" s="580"/>
      <c r="X339" s="605">
        <f>SUM(P200,P258,P293,P309,P320,P335)</f>
        <v>0</v>
      </c>
      <c r="Y339" s="606"/>
      <c r="Z339" s="596" t="str">
        <f>IF(ISERROR(X339/X344),"",X339/X344)</f>
        <v/>
      </c>
      <c r="AA339" s="596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642"/>
      <c r="B340" s="245" t="s">
        <v>47</v>
      </c>
      <c r="C340" s="591">
        <f>SUM('1:2'!C340)</f>
        <v>2</v>
      </c>
      <c r="D340" s="592"/>
      <c r="E340" s="593">
        <f>D340*11</f>
        <v>0</v>
      </c>
      <c r="F340" s="593"/>
      <c r="G340" s="591">
        <f>SUM('1:2'!G340)</f>
        <v>2</v>
      </c>
      <c r="H340" s="592"/>
      <c r="I340" s="569">
        <f>G340*11</f>
        <v>22</v>
      </c>
      <c r="J340" s="569"/>
      <c r="K340" s="569">
        <f>E340-I340</f>
        <v>-22</v>
      </c>
      <c r="L340" s="569"/>
      <c r="M340" s="594" t="str">
        <f>IF(ISERROR(K340/E340),"",K340/E340)</f>
        <v/>
      </c>
      <c r="N340" s="594"/>
      <c r="O340" s="569"/>
      <c r="P340" s="580" t="s">
        <v>99</v>
      </c>
      <c r="Q340" s="580"/>
      <c r="R340" s="595">
        <f>SUM(O308:U308)</f>
        <v>0</v>
      </c>
      <c r="S340" s="595"/>
      <c r="T340" s="596" t="str">
        <f>IF(ISERROR(R340/R344),"",R340/R344)</f>
        <v/>
      </c>
      <c r="U340" s="596"/>
      <c r="V340" s="580" t="s">
        <v>44</v>
      </c>
      <c r="W340" s="580"/>
      <c r="X340" s="605">
        <f>SUM(P202,P259,P294,P310,P321,P336)</f>
        <v>0</v>
      </c>
      <c r="Y340" s="606"/>
      <c r="Z340" s="596" t="str">
        <f>IF(ISERROR(X340/X344),"",X340/X344)</f>
        <v/>
      </c>
      <c r="AA340" s="596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643"/>
      <c r="B341" s="245" t="s">
        <v>123</v>
      </c>
      <c r="C341" s="598">
        <f>SUM(C337:D340)</f>
        <v>4</v>
      </c>
      <c r="D341" s="569"/>
      <c r="E341" s="593">
        <f>SUM(F337:F340)</f>
        <v>0</v>
      </c>
      <c r="F341" s="569"/>
      <c r="G341" s="598">
        <f>SUM(G337:H340)</f>
        <v>6</v>
      </c>
      <c r="H341" s="569"/>
      <c r="I341" s="569">
        <f>SUM(I337:J340)</f>
        <v>60</v>
      </c>
      <c r="J341" s="569"/>
      <c r="K341" s="569">
        <f>SUM(K337:L340)</f>
        <v>-60</v>
      </c>
      <c r="L341" s="569"/>
      <c r="M341" s="594" t="str">
        <f>IF(ISERROR(K341/E341),"",K341/E341)</f>
        <v/>
      </c>
      <c r="N341" s="594"/>
      <c r="O341" s="569"/>
      <c r="P341" s="580" t="s">
        <v>102</v>
      </c>
      <c r="Q341" s="580"/>
      <c r="R341" s="595">
        <f>SUM(O319:U319)</f>
        <v>0</v>
      </c>
      <c r="S341" s="595"/>
      <c r="T341" s="596" t="str">
        <f>IF(ISERROR(R341/R344),"",R341/R344)</f>
        <v/>
      </c>
      <c r="U341" s="596"/>
      <c r="V341" s="580" t="s">
        <v>45</v>
      </c>
      <c r="W341" s="580"/>
      <c r="X341" s="605">
        <f>SUM(P203,P260,P295,P311,P322,P337)</f>
        <v>0</v>
      </c>
      <c r="Y341" s="606"/>
      <c r="Z341" s="596" t="str">
        <f>IF(ISERROR(X341/X344),"",X341/X344)</f>
        <v/>
      </c>
      <c r="AA341" s="596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4" t="s">
        <v>152</v>
      </c>
      <c r="B342" s="245">
        <f>G335</f>
        <v>11833</v>
      </c>
      <c r="C342" s="595" t="s">
        <v>155</v>
      </c>
      <c r="D342" s="595"/>
      <c r="E342" s="580">
        <f>H335</f>
        <v>57834.17</v>
      </c>
      <c r="F342" s="580"/>
      <c r="G342" s="580" t="s">
        <v>34</v>
      </c>
      <c r="H342" s="580"/>
      <c r="I342" s="597">
        <f>L335</f>
        <v>25.947836626807391</v>
      </c>
      <c r="J342" s="597"/>
      <c r="K342" s="569" t="s">
        <v>32</v>
      </c>
      <c r="L342" s="569"/>
      <c r="M342" s="597">
        <f>J335</f>
        <v>16.320253775601685</v>
      </c>
      <c r="N342" s="597"/>
      <c r="O342" s="569"/>
      <c r="P342" s="580" t="s">
        <v>106</v>
      </c>
      <c r="Q342" s="580"/>
      <c r="R342" s="595">
        <f>SUM(O334:U334)</f>
        <v>0</v>
      </c>
      <c r="S342" s="595"/>
      <c r="T342" s="596" t="str">
        <f>IF(ISERROR(R342/R344),"",R342/R344)</f>
        <v/>
      </c>
      <c r="U342" s="596"/>
      <c r="V342" s="580" t="s">
        <v>46</v>
      </c>
      <c r="W342" s="580"/>
      <c r="X342" s="605">
        <f>SUM(P204,P261,P296,P312,P323,P338)</f>
        <v>0</v>
      </c>
      <c r="Y342" s="606"/>
      <c r="Z342" s="596" t="str">
        <f>IF(ISERROR(X342/X344),"",X342/X344)</f>
        <v/>
      </c>
      <c r="AA342" s="596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hidden="1" customHeight="1">
      <c r="A343" s="325" t="s">
        <v>153</v>
      </c>
      <c r="B343" s="245">
        <f>I335+C341</f>
        <v>729.05</v>
      </c>
      <c r="C343" s="580" t="s">
        <v>114</v>
      </c>
      <c r="D343" s="580"/>
      <c r="E343" s="590">
        <f>K335+I341</f>
        <v>516.0303107417833</v>
      </c>
      <c r="F343" s="590"/>
      <c r="G343" s="580" t="s">
        <v>150</v>
      </c>
      <c r="H343" s="580"/>
      <c r="I343" s="597">
        <f>B343-E343</f>
        <v>213.01968925821666</v>
      </c>
      <c r="J343" s="597"/>
      <c r="K343" s="569" t="s">
        <v>151</v>
      </c>
      <c r="L343" s="569"/>
      <c r="M343" s="594">
        <f>IF(ISERROR(I343/B343),"",I343/B343)</f>
        <v>0.29218803821166817</v>
      </c>
      <c r="N343" s="594"/>
      <c r="O343" s="569"/>
      <c r="P343" s="580" t="s">
        <v>107</v>
      </c>
      <c r="Q343" s="580"/>
      <c r="R343" s="595"/>
      <c r="S343" s="595"/>
      <c r="T343" s="596" t="str">
        <f>IF(ISERROR(R343/R344),"",R343/R344)</f>
        <v/>
      </c>
      <c r="U343" s="596"/>
      <c r="V343" s="580" t="s">
        <v>47</v>
      </c>
      <c r="W343" s="580"/>
      <c r="X343" s="605">
        <f>SUM(P205,P262,P297,P313,P324,P339)</f>
        <v>0</v>
      </c>
      <c r="Y343" s="606"/>
      <c r="Z343" s="596" t="str">
        <f>IF(ISERROR(X343/X344),"",X343/X344)</f>
        <v/>
      </c>
      <c r="AA343" s="596"/>
      <c r="AB343" s="368"/>
      <c r="AC343" s="26"/>
      <c r="AD343" s="22"/>
      <c r="AE343" s="3"/>
      <c r="AF343" s="3"/>
      <c r="AG343" s="251"/>
      <c r="AH343" s="25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48"/>
      <c r="AV343" s="248"/>
      <c r="AW343" s="248"/>
      <c r="AX343" s="248"/>
      <c r="AY343" s="248"/>
      <c r="AZ343" s="248"/>
      <c r="BA343" s="248"/>
    </row>
    <row r="344" spans="1:53" ht="13.5" hidden="1" customHeight="1">
      <c r="A344" s="325" t="s">
        <v>154</v>
      </c>
      <c r="B344" s="245">
        <f>N335</f>
        <v>0</v>
      </c>
      <c r="C344" s="580" t="s">
        <v>149</v>
      </c>
      <c r="D344" s="580"/>
      <c r="E344" s="596">
        <f>IF(ISERROR(B344/B343),"",B344/B343)</f>
        <v>0</v>
      </c>
      <c r="F344" s="596"/>
      <c r="G344" s="580" t="s">
        <v>158</v>
      </c>
      <c r="H344" s="580"/>
      <c r="I344" s="569">
        <f>V335</f>
        <v>0</v>
      </c>
      <c r="J344" s="569"/>
      <c r="K344" s="569" t="s">
        <v>156</v>
      </c>
      <c r="L344" s="569"/>
      <c r="M344" s="594">
        <f t="array" ref="M344">IF(ISERROR(I344/B342),"",I344/B342)</f>
        <v>0</v>
      </c>
      <c r="N344" s="594"/>
      <c r="O344" s="569"/>
      <c r="P344" s="580" t="s">
        <v>123</v>
      </c>
      <c r="Q344" s="580"/>
      <c r="R344" s="595">
        <f>SUM(R337:S343)</f>
        <v>0</v>
      </c>
      <c r="S344" s="595"/>
      <c r="T344" s="596">
        <f>SUM(T337:U343)</f>
        <v>0</v>
      </c>
      <c r="U344" s="596"/>
      <c r="V344" s="580" t="s">
        <v>123</v>
      </c>
      <c r="W344" s="580"/>
      <c r="X344" s="595">
        <f>SUM(X337:Y343)</f>
        <v>0</v>
      </c>
      <c r="Y344" s="595"/>
      <c r="Z344" s="596">
        <f>SUM(Z337:AA343)</f>
        <v>0</v>
      </c>
      <c r="AA344" s="596"/>
      <c r="AB344" s="368"/>
      <c r="AC344" s="26"/>
      <c r="AD344" s="22"/>
      <c r="AE344" s="3"/>
      <c r="AF344" s="3"/>
      <c r="AG344" s="251"/>
      <c r="AH344" s="25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48"/>
      <c r="AV344" s="248"/>
      <c r="AW344" s="248"/>
      <c r="AX344" s="248"/>
      <c r="AY344" s="248"/>
      <c r="AZ344" s="248"/>
      <c r="BA344" s="248"/>
    </row>
    <row r="345" spans="1:53" ht="13.5" customHeight="1">
      <c r="A345" s="599" t="s">
        <v>129</v>
      </c>
      <c r="B345" s="599"/>
      <c r="C345" s="599"/>
      <c r="D345" s="599"/>
      <c r="E345" s="599"/>
      <c r="F345" s="599"/>
      <c r="G345" s="599"/>
      <c r="H345" s="599"/>
      <c r="I345" s="599"/>
      <c r="J345" s="599"/>
      <c r="K345" s="599"/>
      <c r="L345" s="599"/>
      <c r="M345" s="599"/>
      <c r="N345" s="599"/>
      <c r="O345" s="599"/>
      <c r="P345" s="599"/>
      <c r="Q345" s="599"/>
      <c r="R345" s="599"/>
      <c r="S345" s="599"/>
      <c r="T345" s="599"/>
      <c r="U345" s="599"/>
      <c r="V345" s="599"/>
      <c r="W345" s="599"/>
      <c r="X345" s="599"/>
      <c r="Y345" s="599"/>
      <c r="Z345" s="599"/>
      <c r="AA345" s="599"/>
      <c r="AB345" s="599"/>
      <c r="AC345" s="599"/>
      <c r="AD345" s="599"/>
      <c r="AE345" s="599"/>
      <c r="AF345" s="599"/>
      <c r="AG345" s="599"/>
      <c r="AH345" s="599"/>
      <c r="AI345" s="599"/>
      <c r="AJ345" s="599"/>
      <c r="AK345" s="599"/>
      <c r="AL345" s="599"/>
      <c r="AM345" s="599"/>
      <c r="AN345" s="599"/>
      <c r="AO345" s="599"/>
      <c r="AP345" s="599"/>
      <c r="AQ345" s="599"/>
      <c r="AR345" s="599"/>
      <c r="AS345" s="599"/>
      <c r="AT345" s="599"/>
      <c r="AU345" s="599"/>
      <c r="AV345" s="599"/>
      <c r="AW345" s="599"/>
      <c r="AX345" s="599"/>
      <c r="AY345" s="599"/>
      <c r="AZ345" s="599"/>
      <c r="BA345" s="599"/>
    </row>
    <row r="346" spans="1:53" ht="15.75">
      <c r="A346" s="638" t="s">
        <v>12</v>
      </c>
      <c r="B346" s="560" t="s">
        <v>25</v>
      </c>
      <c r="C346" s="560" t="s">
        <v>26</v>
      </c>
      <c r="D346" s="560" t="s">
        <v>27</v>
      </c>
      <c r="E346" s="563" t="s">
        <v>28</v>
      </c>
      <c r="F346" s="566" t="s">
        <v>29</v>
      </c>
      <c r="G346" s="569" t="s">
        <v>30</v>
      </c>
      <c r="H346" s="569"/>
      <c r="I346" s="560" t="s">
        <v>31</v>
      </c>
      <c r="J346" s="570" t="s">
        <v>32</v>
      </c>
      <c r="K346" s="581" t="s">
        <v>33</v>
      </c>
      <c r="L346" s="560" t="s">
        <v>34</v>
      </c>
      <c r="M346" s="584" t="s">
        <v>35</v>
      </c>
      <c r="N346" s="578" t="s">
        <v>36</v>
      </c>
      <c r="O346" s="569" t="s">
        <v>37</v>
      </c>
      <c r="P346" s="569"/>
      <c r="Q346" s="569"/>
      <c r="R346" s="569"/>
      <c r="S346" s="569"/>
      <c r="T346" s="569"/>
      <c r="U346" s="569"/>
      <c r="V346" s="586" t="s">
        <v>38</v>
      </c>
      <c r="W346" s="578" t="s">
        <v>39</v>
      </c>
      <c r="X346" s="569" t="s">
        <v>40</v>
      </c>
      <c r="Y346" s="569"/>
      <c r="Z346" s="569"/>
      <c r="AA346" s="569"/>
      <c r="AB346" s="635" t="s">
        <v>434</v>
      </c>
      <c r="AC346" s="637" t="s">
        <v>435</v>
      </c>
      <c r="AD346" s="21"/>
      <c r="AE346" s="21"/>
      <c r="AF346" s="21"/>
      <c r="AG346" s="21"/>
      <c r="AH346" s="21"/>
      <c r="AI346" s="603"/>
      <c r="AJ346" s="601"/>
      <c r="AK346" s="601"/>
      <c r="AL346" s="601"/>
      <c r="AM346" s="601"/>
      <c r="AN346" s="601"/>
      <c r="AO346" s="601"/>
      <c r="AP346" s="601"/>
      <c r="AQ346" s="601"/>
      <c r="AR346" s="601"/>
      <c r="AS346" s="601"/>
      <c r="AT346" s="601"/>
      <c r="AU346" s="601"/>
      <c r="AV346" s="601"/>
      <c r="AW346" s="601"/>
      <c r="AX346" s="601"/>
      <c r="AY346" s="601"/>
      <c r="AZ346" s="601"/>
      <c r="BA346" s="601"/>
    </row>
    <row r="347" spans="1:53" ht="15.75">
      <c r="A347" s="639"/>
      <c r="B347" s="561"/>
      <c r="C347" s="561"/>
      <c r="D347" s="561"/>
      <c r="E347" s="564"/>
      <c r="F347" s="567"/>
      <c r="G347" s="569"/>
      <c r="H347" s="569"/>
      <c r="I347" s="561"/>
      <c r="J347" s="571"/>
      <c r="K347" s="582"/>
      <c r="L347" s="561"/>
      <c r="M347" s="585"/>
      <c r="N347" s="578"/>
      <c r="O347" s="569" t="s">
        <v>41</v>
      </c>
      <c r="P347" s="569" t="s">
        <v>42</v>
      </c>
      <c r="Q347" s="569" t="s">
        <v>43</v>
      </c>
      <c r="R347" s="579" t="s">
        <v>44</v>
      </c>
      <c r="S347" s="580" t="s">
        <v>45</v>
      </c>
      <c r="T347" s="569" t="s">
        <v>46</v>
      </c>
      <c r="U347" s="569" t="s">
        <v>47</v>
      </c>
      <c r="V347" s="586"/>
      <c r="W347" s="578"/>
      <c r="X347" s="569" t="s">
        <v>13</v>
      </c>
      <c r="Y347" s="569" t="s">
        <v>48</v>
      </c>
      <c r="Z347" s="569" t="s">
        <v>49</v>
      </c>
      <c r="AA347" s="569" t="s">
        <v>47</v>
      </c>
      <c r="AB347" s="636"/>
      <c r="AC347" s="637"/>
      <c r="AD347" s="21"/>
      <c r="AE347" s="21"/>
      <c r="AF347" s="21"/>
      <c r="AG347" s="21"/>
      <c r="AH347" s="21"/>
      <c r="AI347" s="603"/>
      <c r="AJ347" s="601"/>
      <c r="AK347" s="601"/>
      <c r="AL347" s="601"/>
      <c r="AM347" s="601"/>
      <c r="AN347" s="601"/>
      <c r="AO347" s="601"/>
      <c r="AP347" s="601"/>
      <c r="AQ347" s="601"/>
      <c r="AR347" s="601"/>
      <c r="AS347" s="602"/>
      <c r="AT347" s="602"/>
      <c r="AU347" s="602"/>
      <c r="AV347" s="602"/>
      <c r="AW347" s="602"/>
      <c r="AX347" s="602"/>
      <c r="AY347" s="602"/>
      <c r="AZ347" s="602"/>
      <c r="BA347" s="602"/>
    </row>
    <row r="348" spans="1:53" ht="15.75" customHeight="1">
      <c r="A348" s="640"/>
      <c r="B348" s="562"/>
      <c r="C348" s="562"/>
      <c r="D348" s="562"/>
      <c r="E348" s="565"/>
      <c r="F348" s="568"/>
      <c r="G348" s="242" t="s">
        <v>50</v>
      </c>
      <c r="H348" s="242" t="s">
        <v>51</v>
      </c>
      <c r="I348" s="562"/>
      <c r="J348" s="572"/>
      <c r="K348" s="583"/>
      <c r="L348" s="562"/>
      <c r="M348" s="585"/>
      <c r="N348" s="578"/>
      <c r="O348" s="569"/>
      <c r="P348" s="569"/>
      <c r="Q348" s="569"/>
      <c r="R348" s="579"/>
      <c r="S348" s="580"/>
      <c r="T348" s="569"/>
      <c r="U348" s="569"/>
      <c r="V348" s="586"/>
      <c r="W348" s="578"/>
      <c r="X348" s="569"/>
      <c r="Y348" s="569"/>
      <c r="Z348" s="569"/>
      <c r="AA348" s="569"/>
      <c r="AB348" s="636"/>
      <c r="AC348" s="637"/>
      <c r="AD348" s="21"/>
      <c r="AE348" s="21"/>
      <c r="AF348" s="21"/>
      <c r="AG348" s="21"/>
      <c r="AH348" s="21"/>
      <c r="AI348" s="603"/>
      <c r="AJ348" s="601"/>
      <c r="AK348" s="601"/>
      <c r="AL348" s="248"/>
      <c r="AM348" s="248"/>
      <c r="AN348" s="248"/>
      <c r="AO348" s="248"/>
      <c r="AP348" s="248"/>
      <c r="AQ348" s="248"/>
      <c r="AR348" s="248"/>
      <c r="AS348" s="21"/>
      <c r="AT348" s="21"/>
      <c r="AU348" s="21"/>
      <c r="AV348" s="249"/>
      <c r="AW348" s="248"/>
      <c r="AX348" s="248"/>
      <c r="AY348" s="248"/>
      <c r="AZ348" s="248"/>
      <c r="BA348" s="248"/>
    </row>
    <row r="349" spans="1:53" ht="17.25">
      <c r="A349" s="32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6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137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64" si="138">SUM(X349:AA349)</f>
        <v>0</v>
      </c>
      <c r="W349" s="33" t="str">
        <f t="shared" ref="W349:W364" si="139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71">
        <v>0.65</v>
      </c>
      <c r="AC349" s="269">
        <f t="shared" ref="AC349:AC414" si="140">AB349*G349</f>
        <v>0</v>
      </c>
      <c r="AD349" s="251"/>
      <c r="AE349" s="54"/>
      <c r="AF349" s="54"/>
      <c r="AG349" s="54"/>
      <c r="AH349" s="54"/>
      <c r="AI349" s="57"/>
      <c r="AJ349" s="57"/>
      <c r="AK349" s="57"/>
      <c r="AL349" s="250"/>
      <c r="AM349" s="54"/>
      <c r="AN349" s="250"/>
      <c r="AO349" s="25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31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7"/>
        <v>0</v>
      </c>
      <c r="N350" s="31">
        <f t="shared" ref="N350:N364" si="141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0.48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250"/>
      <c r="AO350" s="54"/>
      <c r="AP350" s="250"/>
      <c r="AQ350" s="54"/>
      <c r="AR350" s="54"/>
      <c r="AS350" s="250"/>
      <c r="AT350" s="250"/>
      <c r="AU350" s="250"/>
      <c r="AV350" s="250"/>
      <c r="AW350" s="55"/>
      <c r="AX350" s="54"/>
      <c r="AY350" s="54"/>
      <c r="AZ350" s="54"/>
      <c r="BA350" s="54"/>
    </row>
    <row r="351" spans="1:53" ht="17.25">
      <c r="A351" s="31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0.43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5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0.52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0.55000000000000004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0.45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0.45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6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7"/>
        <v>0</v>
      </c>
      <c r="N357" s="31">
        <f t="shared" si="141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8"/>
        <v>0</v>
      </c>
      <c r="W357" s="33" t="str">
        <f t="shared" si="139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358">
        <v>0.61</v>
      </c>
      <c r="AC357" s="269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250"/>
      <c r="AM357" s="54"/>
      <c r="AN357" s="54"/>
      <c r="AO357" s="54"/>
      <c r="AP357" s="250"/>
      <c r="AQ357" s="250"/>
      <c r="AR357" s="25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6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7"/>
        <v>0</v>
      </c>
      <c r="N358" s="31">
        <f t="shared" si="141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8"/>
        <v>0</v>
      </c>
      <c r="W358" s="33" t="str">
        <f t="shared" si="139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358">
        <v>0.61</v>
      </c>
      <c r="AC358" s="269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6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358"/>
      <c r="AC359" s="269">
        <f t="shared" si="140"/>
        <v>0</v>
      </c>
      <c r="AD359" s="29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6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358"/>
      <c r="AC360" s="269">
        <f t="shared" si="140"/>
        <v>0</v>
      </c>
      <c r="AD360" s="29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0.55000000000000004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0.45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7"/>
        <v>0</v>
      </c>
      <c r="N363" s="31">
        <f t="shared" si="141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38"/>
        <v>0</v>
      </c>
      <c r="W363" s="33" t="str">
        <f t="shared" si="139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0.45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30100003</v>
      </c>
      <c r="B364" s="141" t="s">
        <v>198</v>
      </c>
      <c r="C364" s="241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7"/>
        <v>0</v>
      </c>
      <c r="N364" s="31">
        <f t="shared" si="141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38"/>
        <v>0</v>
      </c>
      <c r="W364" s="33" t="str">
        <f t="shared" si="139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30100004</v>
      </c>
      <c r="B365" s="141" t="s">
        <v>198</v>
      </c>
      <c r="C365" s="241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30100006</v>
      </c>
      <c r="B366" s="141" t="s">
        <v>198</v>
      </c>
      <c r="C366" s="241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0.95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6">
        <v>30100005</v>
      </c>
      <c r="B367" s="141" t="s">
        <v>198</v>
      </c>
      <c r="C367" s="241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0.95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316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6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358">
        <v>0.44</v>
      </c>
      <c r="AC368" s="269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6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0.44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573" t="s">
        <v>70</v>
      </c>
      <c r="B370" s="574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358"/>
      <c r="AC370" s="273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31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46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6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/>
      <c r="H372" s="246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1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30100016</v>
      </c>
      <c r="B376" s="240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30100017</v>
      </c>
      <c r="B377" s="240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358">
        <v>0.19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30100015</v>
      </c>
      <c r="B378" s="240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358">
        <v>0.19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0.49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0.49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0.18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0.18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6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58">
        <v>0.19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6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58">
        <v>0.19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9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61">
        <v>0.94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9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61">
        <v>0.94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0.19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0.19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46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58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/>
      <c r="H409" s="246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358">
        <v>0.21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61">
        <v>0.21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>
        <v>0.49</v>
      </c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0.49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/>
      <c r="AC413" s="269">
        <f t="shared" si="14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4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ref="AC415:AC480" si="170">AB415*G415</f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31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31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358">
        <v>0.43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358">
        <v>0.43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361">
        <v>0.69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361">
        <v>0.69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1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246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358">
        <v>0.95</v>
      </c>
      <c r="AC426" s="269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1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246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0.95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575" t="s">
        <v>86</v>
      </c>
      <c r="B428" s="575"/>
      <c r="C428" s="243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1">SUM(M371:M427)</f>
        <v>0</v>
      </c>
      <c r="N428" s="30">
        <f t="shared" si="171"/>
        <v>0</v>
      </c>
      <c r="O428" s="91">
        <f t="shared" si="171"/>
        <v>0</v>
      </c>
      <c r="P428" s="91">
        <f t="shared" si="171"/>
        <v>0</v>
      </c>
      <c r="Q428" s="91">
        <f t="shared" si="171"/>
        <v>0</v>
      </c>
      <c r="R428" s="91">
        <f t="shared" si="171"/>
        <v>0</v>
      </c>
      <c r="S428" s="92">
        <f t="shared" si="171"/>
        <v>0</v>
      </c>
      <c r="T428" s="91">
        <f t="shared" si="171"/>
        <v>0</v>
      </c>
      <c r="U428" s="91">
        <f t="shared" si="171"/>
        <v>0</v>
      </c>
      <c r="V428" s="206">
        <f t="shared" si="171"/>
        <v>0</v>
      </c>
      <c r="W428" s="33" t="str">
        <f t="shared" ref="W428:W435" si="172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73"/>
      <c r="AD428" s="25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246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3">IF(ISERROR(I429-K429),"",I429-K429)</f>
        <v>-30.568181818181813</v>
      </c>
      <c r="N429" s="31">
        <f t="shared" ref="N429:N436" si="174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5">SUM(X429:AA429)</f>
        <v>0</v>
      </c>
      <c r="W429" s="33">
        <f t="shared" si="172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992.38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46">
        <f t="shared" ref="H430:H462" si="176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1.18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1.18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46">
        <f t="shared" si="176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 t="str">
        <f t="shared" si="172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246">
        <f t="shared" si="176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3"/>
        <v>25.370967741935484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5"/>
        <v>0</v>
      </c>
      <c r="W434" s="33">
        <f t="shared" si="172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1.1100000000000001</v>
      </c>
      <c r="AC434" s="269">
        <f t="shared" si="170"/>
        <v>63.27</v>
      </c>
      <c r="AD434" s="25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320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3"/>
        <v>0</v>
      </c>
      <c r="N435" s="31">
        <f t="shared" si="174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5"/>
        <v>0</v>
      </c>
      <c r="W435" s="33" t="str">
        <f t="shared" si="172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1.1100000000000001</v>
      </c>
      <c r="AC435" s="269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0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246">
        <f t="shared" si="176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3"/>
        <v>-12.677419354838705</v>
      </c>
      <c r="N436" s="31">
        <f t="shared" si="174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0.84</v>
      </c>
      <c r="AC436" s="269">
        <f t="shared" si="170"/>
        <v>700.56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1.06</v>
      </c>
      <c r="AC439" s="269">
        <f t="shared" si="170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321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1.06</v>
      </c>
      <c r="AC440" s="269">
        <f t="shared" si="170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32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7">IF(ISERROR(I441-K441),"",I441-K441)</f>
        <v>0</v>
      </c>
      <c r="N441" s="31">
        <f t="shared" ref="N441:N456" si="178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9">SUM(X441:AA441)</f>
        <v>0</v>
      </c>
      <c r="W441" s="33" t="str">
        <f t="shared" ref="W441:W448" si="180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7"/>
        <v/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1.04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7"/>
        <v/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1.04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9"/>
        <v>0</v>
      </c>
      <c r="W447" s="33" t="str">
        <f t="shared" si="180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1.29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9"/>
        <v>0</v>
      </c>
      <c r="W448" s="33" t="str">
        <f t="shared" si="180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1.29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2.0699999999999998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2.0699999999999998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7"/>
        <v>0</v>
      </c>
      <c r="N455" s="31">
        <f t="shared" si="178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1">SUM(X455:AA455)</f>
        <v>0</v>
      </c>
      <c r="W455" s="33" t="str">
        <f t="shared" ref="W455:W456" si="182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358">
        <v>0.67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7"/>
        <v>0</v>
      </c>
      <c r="N456" s="31">
        <f t="shared" si="178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1"/>
        <v>0</v>
      </c>
      <c r="W456" s="33" t="str">
        <f t="shared" si="182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358">
        <v>0.67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7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358">
        <v>1.73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7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358">
        <v>1.73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ref="N460:N462" si="183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4">SUM(X460:AA460)</f>
        <v>0</v>
      </c>
      <c r="W460" s="33" t="str">
        <f t="shared" ref="W460:W494" si="185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46">
        <f t="shared" si="176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7"/>
        <v>0</v>
      </c>
      <c r="N461" s="31">
        <f t="shared" si="183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4"/>
        <v>0</v>
      </c>
      <c r="W461" s="33" t="str">
        <f t="shared" si="185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358">
        <v>1.22</v>
      </c>
      <c r="AC461" s="269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46">
        <f t="shared" si="176"/>
        <v>0</v>
      </c>
      <c r="I462" s="93">
        <f>SUM('1:2'!I462)</f>
        <v>0</v>
      </c>
      <c r="J462" s="31" t="str">
        <f t="array" ref="J462">IF(ISERROR(G462/I462),"",G462/I462)</f>
        <v/>
      </c>
      <c r="K462" s="246">
        <f t="array" ref="K462">IF(ISERROR(G462/L462),"",G462/L462)</f>
        <v>0</v>
      </c>
      <c r="L462" s="87">
        <v>9</v>
      </c>
      <c r="M462" s="36">
        <f t="shared" si="177"/>
        <v>0</v>
      </c>
      <c r="N462" s="31">
        <f t="shared" si="183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4"/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1.22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576" t="s">
        <v>92</v>
      </c>
      <c r="B463" s="577"/>
      <c r="C463" s="243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6">SUM(M429:M462)</f>
        <v>-17.874633431085034</v>
      </c>
      <c r="N463" s="30">
        <f t="shared" si="186"/>
        <v>0</v>
      </c>
      <c r="O463" s="91">
        <f t="shared" si="186"/>
        <v>0</v>
      </c>
      <c r="P463" s="91">
        <f t="shared" si="186"/>
        <v>0</v>
      </c>
      <c r="Q463" s="91">
        <f t="shared" si="186"/>
        <v>0</v>
      </c>
      <c r="R463" s="91">
        <f t="shared" si="186"/>
        <v>0</v>
      </c>
      <c r="S463" s="92">
        <f t="shared" si="186"/>
        <v>0</v>
      </c>
      <c r="T463" s="91">
        <f t="shared" si="186"/>
        <v>0</v>
      </c>
      <c r="U463" s="91">
        <f t="shared" si="186"/>
        <v>0</v>
      </c>
      <c r="V463" s="206">
        <f t="shared" si="186"/>
        <v>0</v>
      </c>
      <c r="W463" s="33">
        <f t="shared" si="185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70">
        <f>SUM(AC429:AC462)</f>
        <v>1756.21</v>
      </c>
      <c r="AD463" s="25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46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7">IF(ISERROR(I464-K464),"",I464-K464)</f>
        <v>0</v>
      </c>
      <c r="N464" s="31">
        <f t="shared" ref="N464:N478" si="188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9">SUM(X464:AA464)</f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0.41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46">
        <f t="shared" ref="H465:H478" si="190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0.41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0.52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99">
        <v>30100054</v>
      </c>
      <c r="B468" s="63" t="s">
        <v>95</v>
      </c>
      <c r="C468" s="247" t="s">
        <v>72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7"/>
        <v>0</v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>
        <v>0.59</v>
      </c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/>
      <c r="B471" s="63" t="s">
        <v>95</v>
      </c>
      <c r="C471" s="247" t="s">
        <v>96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7"/>
        <v>0</v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>
        <v>0.59</v>
      </c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30101067</v>
      </c>
      <c r="B472" s="63" t="s">
        <v>97</v>
      </c>
      <c r="C472" s="247" t="s">
        <v>82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30101068</v>
      </c>
      <c r="B473" s="63" t="s">
        <v>97</v>
      </c>
      <c r="C473" s="247" t="s">
        <v>72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30101069</v>
      </c>
      <c r="B474" s="63" t="s">
        <v>97</v>
      </c>
      <c r="C474" s="247" t="s">
        <v>60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20">
        <v>30101070</v>
      </c>
      <c r="B475" s="63" t="s">
        <v>97</v>
      </c>
      <c r="C475" s="247" t="s">
        <v>96</v>
      </c>
      <c r="D475" s="17">
        <v>5.03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7"/>
        <v/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/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20">
        <v>30101071</v>
      </c>
      <c r="B476" s="63" t="s">
        <v>97</v>
      </c>
      <c r="C476" s="247" t="s">
        <v>73</v>
      </c>
      <c r="D476" s="17">
        <v>5.03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7"/>
        <v/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/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46">
        <f t="shared" si="190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7"/>
        <v>0</v>
      </c>
      <c r="N477" s="31">
        <f t="shared" si="188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9"/>
        <v>0</v>
      </c>
      <c r="W477" s="33" t="str">
        <f t="shared" si="185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358">
        <v>0.43</v>
      </c>
      <c r="AC477" s="269">
        <f t="shared" si="170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46">
        <f t="shared" si="190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7"/>
        <v>0</v>
      </c>
      <c r="N478" s="31">
        <f t="shared" si="188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9"/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0.43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576" t="s">
        <v>99</v>
      </c>
      <c r="B479" s="577"/>
      <c r="C479" s="243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1">SUM(M464:M478)</f>
        <v>0</v>
      </c>
      <c r="N479" s="30">
        <f t="shared" si="191"/>
        <v>0</v>
      </c>
      <c r="O479" s="30">
        <f t="shared" si="191"/>
        <v>0</v>
      </c>
      <c r="P479" s="30">
        <f t="shared" si="191"/>
        <v>0</v>
      </c>
      <c r="Q479" s="30">
        <f t="shared" si="191"/>
        <v>0</v>
      </c>
      <c r="R479" s="30">
        <f t="shared" si="191"/>
        <v>0</v>
      </c>
      <c r="S479" s="30">
        <f t="shared" si="191"/>
        <v>0</v>
      </c>
      <c r="T479" s="30">
        <f t="shared" si="191"/>
        <v>0</v>
      </c>
      <c r="U479" s="30">
        <f t="shared" si="191"/>
        <v>0</v>
      </c>
      <c r="V479" s="208">
        <f t="shared" si="191"/>
        <v>0</v>
      </c>
      <c r="W479" s="33" t="str">
        <f t="shared" si="185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70">
        <f>SUM(AC464:AC478)</f>
        <v>0</v>
      </c>
      <c r="AD479" s="25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46">
        <f t="shared" ref="H480:H489" si="192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93">IF(ISERROR(I480-K480),"",I480-K480)</f>
        <v>0</v>
      </c>
      <c r="N480" s="31">
        <f t="shared" ref="N480:N489" si="194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9" si="195">SUM(X480:AA480)</f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70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ref="AC481:AC489" si="196">AB481*G481</f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46">
        <f t="shared" si="192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3"/>
        <v>0</v>
      </c>
      <c r="N483" s="31">
        <f t="shared" si="194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5"/>
        <v>0</v>
      </c>
      <c r="W483" s="33" t="str">
        <f t="shared" si="185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358">
        <v>0.48</v>
      </c>
      <c r="AC483" s="269">
        <f t="shared" si="196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46">
        <f t="shared" si="192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3"/>
        <v>0</v>
      </c>
      <c r="N484" s="31">
        <f t="shared" si="194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5"/>
        <v>0</v>
      </c>
      <c r="W484" s="33" t="str">
        <f t="shared" si="185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358">
        <v>0.48</v>
      </c>
      <c r="AC484" s="269">
        <f t="shared" si="196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SUM('1:2'!G485)</f>
        <v>0</v>
      </c>
      <c r="H485" s="296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61">
        <v>0.56000000000000005</v>
      </c>
      <c r="AC485" s="269">
        <f t="shared" si="196"/>
        <v>0</v>
      </c>
      <c r="AD485" s="26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SUM('1:2'!G486)</f>
        <v>0</v>
      </c>
      <c r="H486" s="378">
        <f t="shared" si="192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386">
        <v>0.56000000000000005</v>
      </c>
      <c r="AC486" s="269">
        <f t="shared" si="196"/>
        <v>0</v>
      </c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316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SUM('1:2'!G487)</f>
        <v>0</v>
      </c>
      <c r="H487" s="378">
        <f t="shared" si="192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386">
        <v>0.56000000000000005</v>
      </c>
      <c r="AC487" s="269">
        <f t="shared" si="196"/>
        <v>0</v>
      </c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16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2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449"/>
      <c r="AC488" s="269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16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46">
        <f t="shared" si="192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93"/>
        <v>0</v>
      </c>
      <c r="N489" s="31">
        <f t="shared" si="194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5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0.48</v>
      </c>
      <c r="AC489" s="269">
        <f t="shared" si="196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576" t="s">
        <v>102</v>
      </c>
      <c r="B490" s="577"/>
      <c r="C490" s="243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85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70">
        <f>SUM(AC480:AC489)</f>
        <v>0</v>
      </c>
      <c r="AD490" s="25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30700013</v>
      </c>
      <c r="B491" s="64" t="s">
        <v>103</v>
      </c>
      <c r="C491" s="242"/>
      <c r="D491" s="17">
        <v>3.65</v>
      </c>
      <c r="E491" s="17"/>
      <c r="F491" s="53"/>
      <c r="G491" s="93">
        <f>SUM('1:2'!G491)</f>
        <v>0</v>
      </c>
      <c r="H491" s="246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46">
        <f t="array" ref="K491">IF(ISERROR(G491/L491),"",G491/L491)</f>
        <v>0</v>
      </c>
      <c r="L491" s="87">
        <v>5</v>
      </c>
      <c r="M491" s="36">
        <f t="shared" ref="M491:M494" si="197">IF(ISERROR(I491-K491),"",I491-K491)</f>
        <v>0</v>
      </c>
      <c r="N491" s="31">
        <f t="shared" ref="N491:N494" si="198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199">SUM(X491:AA491)</f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2.0699999999999998</v>
      </c>
      <c r="AC491" s="269">
        <f t="shared" ref="AC491:AC505" si="200">AB491*G491</f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>
        <v>30700014</v>
      </c>
      <c r="B492" s="64" t="s">
        <v>0</v>
      </c>
      <c r="C492" s="242"/>
      <c r="D492" s="17">
        <v>6.58</v>
      </c>
      <c r="E492" s="17"/>
      <c r="F492" s="6"/>
      <c r="G492" s="93">
        <f>SUM('1:2'!G492)</f>
        <v>0</v>
      </c>
      <c r="H492" s="246">
        <f t="shared" ref="H492:H505" si="201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7"/>
        <v>0</v>
      </c>
      <c r="N492" s="31">
        <f t="shared" si="198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199"/>
        <v>0</v>
      </c>
      <c r="W492" s="33" t="str">
        <f t="shared" si="185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>
        <v>2.0699999999999998</v>
      </c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30700016</v>
      </c>
      <c r="B493" s="64" t="s">
        <v>1</v>
      </c>
      <c r="C493" s="242"/>
      <c r="D493" s="17">
        <v>7.8</v>
      </c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7"/>
        <v>0</v>
      </c>
      <c r="N493" s="31">
        <f t="shared" si="198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199"/>
        <v>0</v>
      </c>
      <c r="W493" s="33" t="str">
        <f t="shared" si="185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2.25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99">
        <v>30700017</v>
      </c>
      <c r="B494" s="64" t="s">
        <v>2</v>
      </c>
      <c r="C494" s="242"/>
      <c r="D494" s="17">
        <v>4.4000000000000004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7"/>
        <v>0</v>
      </c>
      <c r="N494" s="31">
        <f t="shared" si="198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199"/>
        <v>0</v>
      </c>
      <c r="W494" s="33" t="str">
        <f t="shared" si="185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1.79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/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99">
        <v>30700001</v>
      </c>
      <c r="B496" s="191" t="s">
        <v>359</v>
      </c>
      <c r="C496" s="242"/>
      <c r="D496" s="17"/>
      <c r="E496" s="17"/>
      <c r="F496" s="6"/>
      <c r="G496" s="93">
        <f>SUM('1:2'!G496)</f>
        <v>0</v>
      </c>
      <c r="H496" s="296">
        <f t="shared" si="201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358">
        <v>1.92</v>
      </c>
      <c r="AC496" s="269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322"/>
      <c r="B497" s="66" t="s">
        <v>104</v>
      </c>
      <c r="C497" s="242" t="s">
        <v>53</v>
      </c>
      <c r="D497" s="17">
        <v>6.04</v>
      </c>
      <c r="E497" s="17"/>
      <c r="F497" s="6"/>
      <c r="G497" s="93">
        <f>SUM('1:2'!G497)</f>
        <v>0</v>
      </c>
      <c r="H497" s="296">
        <f t="shared" si="201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501" si="202">IF(ISERROR(I497-K497),"",I497-K497)</f>
        <v>0</v>
      </c>
      <c r="N497" s="31">
        <f t="shared" ref="N497:N501" si="203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501" si="204">SUM(X497:AA497)</f>
        <v>0</v>
      </c>
      <c r="W497" s="33" t="str">
        <f t="shared" ref="W497:W501" si="205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358">
        <v>1.73</v>
      </c>
      <c r="AC497" s="269">
        <f t="shared" si="200"/>
        <v>0</v>
      </c>
      <c r="AD497" s="25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322">
        <v>30700019</v>
      </c>
      <c r="B498" s="66" t="s">
        <v>104</v>
      </c>
      <c r="C498" s="242" t="s">
        <v>60</v>
      </c>
      <c r="D498" s="17">
        <v>6.04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1.73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305">
        <v>30601015</v>
      </c>
      <c r="B499" s="281" t="s">
        <v>443</v>
      </c>
      <c r="C499" s="289" t="s">
        <v>53</v>
      </c>
      <c r="D499" s="17"/>
      <c r="E499" s="17"/>
      <c r="F499" s="6"/>
      <c r="G499" s="93">
        <f>SUM('1:2'!G499)</f>
        <v>0</v>
      </c>
      <c r="H499" s="296">
        <f t="shared" si="201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358">
        <v>1.73</v>
      </c>
      <c r="AC499" s="269">
        <f t="shared" si="200"/>
        <v>0</v>
      </c>
      <c r="AD499" s="29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305">
        <v>30101016</v>
      </c>
      <c r="B500" s="281" t="s">
        <v>443</v>
      </c>
      <c r="C500" s="289" t="s">
        <v>60</v>
      </c>
      <c r="D500" s="17"/>
      <c r="E500" s="17"/>
      <c r="F500" s="6"/>
      <c r="G500" s="93">
        <f>SUM('1:2'!G500)</f>
        <v>0</v>
      </c>
      <c r="H500" s="296">
        <f t="shared" si="201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>
        <v>1.73</v>
      </c>
      <c r="AC500" s="269">
        <f t="shared" si="200"/>
        <v>0</v>
      </c>
      <c r="AD500" s="29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si="202"/>
        <v>0</v>
      </c>
      <c r="N501" s="31">
        <f t="shared" si="203"/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si="204"/>
        <v>0</v>
      </c>
      <c r="W501" s="33" t="str">
        <f t="shared" si="205"/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>
        <v>1.27</v>
      </c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358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99">
        <v>30700015</v>
      </c>
      <c r="B503" s="294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96">
        <f t="shared" si="201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358"/>
      <c r="AC503" s="269">
        <f t="shared" si="200"/>
        <v>0</v>
      </c>
      <c r="AD503" s="25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99">
        <v>30700012</v>
      </c>
      <c r="B504" s="294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96">
        <f t="shared" si="201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358"/>
      <c r="AC504" s="269">
        <f t="shared" si="200"/>
        <v>0</v>
      </c>
      <c r="AD504" s="25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320"/>
      <c r="B505" s="244"/>
      <c r="C505" s="16"/>
      <c r="D505" s="17"/>
      <c r="E505" s="17"/>
      <c r="F505" s="6"/>
      <c r="G505" s="93">
        <f>SUM('1:2'!G505)</f>
        <v>0</v>
      </c>
      <c r="H505" s="296">
        <f t="shared" si="201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269">
        <f t="shared" si="200"/>
        <v>0</v>
      </c>
      <c r="AD505" s="25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576" t="s">
        <v>106</v>
      </c>
      <c r="B506" s="577"/>
      <c r="C506" s="243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06">SUM(M491:M501)</f>
        <v>0</v>
      </c>
      <c r="N506" s="20">
        <f t="shared" si="206"/>
        <v>0</v>
      </c>
      <c r="O506" s="91">
        <f t="shared" si="206"/>
        <v>0</v>
      </c>
      <c r="P506" s="91">
        <f t="shared" si="206"/>
        <v>0</v>
      </c>
      <c r="Q506" s="91">
        <f t="shared" si="206"/>
        <v>0</v>
      </c>
      <c r="R506" s="91">
        <f t="shared" si="206"/>
        <v>0</v>
      </c>
      <c r="S506" s="92">
        <f t="shared" si="206"/>
        <v>0</v>
      </c>
      <c r="T506" s="91">
        <f t="shared" si="206"/>
        <v>0</v>
      </c>
      <c r="U506" s="91">
        <f t="shared" si="206"/>
        <v>0</v>
      </c>
      <c r="V506" s="206">
        <f t="shared" si="206"/>
        <v>0</v>
      </c>
      <c r="W506" s="33" t="str">
        <f t="shared" ref="W506:W507" si="207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587" t="s">
        <v>108</v>
      </c>
      <c r="B507" s="588"/>
      <c r="C507" s="588"/>
      <c r="D507" s="588"/>
      <c r="E507" s="588"/>
      <c r="F507" s="589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08">SUM(M370,M428,M463,M479,M490,M506)</f>
        <v>-17.874633431085034</v>
      </c>
      <c r="N507" s="193">
        <f t="shared" si="208"/>
        <v>0</v>
      </c>
      <c r="O507" s="193">
        <f t="shared" si="208"/>
        <v>0</v>
      </c>
      <c r="P507" s="193">
        <f t="shared" si="208"/>
        <v>0</v>
      </c>
      <c r="Q507" s="193">
        <f t="shared" si="208"/>
        <v>0</v>
      </c>
      <c r="R507" s="193">
        <f t="shared" si="208"/>
        <v>0</v>
      </c>
      <c r="S507" s="193">
        <f t="shared" si="208"/>
        <v>0</v>
      </c>
      <c r="T507" s="193">
        <f t="shared" si="208"/>
        <v>0</v>
      </c>
      <c r="U507" s="193">
        <f t="shared" si="208"/>
        <v>0</v>
      </c>
      <c r="V507" s="193">
        <f t="shared" si="208"/>
        <v>0</v>
      </c>
      <c r="W507" s="78">
        <f t="shared" si="207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1"/>
      <c r="AC507" s="271">
        <f>SUM(AC370,AC428,AC463,AC479,AC490,AC506)</f>
        <v>1756.21</v>
      </c>
      <c r="AD507" s="251"/>
      <c r="AE507" s="77"/>
      <c r="AF507" s="77"/>
      <c r="AG507" s="77"/>
      <c r="AH507" s="77"/>
      <c r="AI507" s="57"/>
      <c r="AJ507" s="57"/>
      <c r="AK507" s="57"/>
      <c r="AL507" s="604"/>
      <c r="AM507" s="604"/>
      <c r="AN507" s="604"/>
      <c r="AO507" s="604"/>
      <c r="AP507" s="604"/>
      <c r="AQ507" s="604"/>
      <c r="AR507" s="604"/>
      <c r="AS507" s="604"/>
      <c r="AT507" s="604"/>
      <c r="AU507" s="604"/>
      <c r="AV507" s="604"/>
      <c r="AW507" s="604"/>
      <c r="AX507" s="604"/>
      <c r="AY507" s="604"/>
      <c r="AZ507" s="604"/>
      <c r="BA507" s="604"/>
    </row>
    <row r="508" spans="1:53">
      <c r="G508" s="399">
        <f>+G507+G164+G335</f>
        <v>24558</v>
      </c>
      <c r="H508" s="100" t="s">
        <v>165</v>
      </c>
      <c r="J508" s="101">
        <f>+G463+G292+G121</f>
        <v>3819</v>
      </c>
      <c r="K508" s="101">
        <f>+H463+H292+H121</f>
        <v>17210.18</v>
      </c>
      <c r="L508" s="101">
        <f>+I463+I292+I121</f>
        <v>412.5</v>
      </c>
      <c r="M508" s="50">
        <f>+J508/L508</f>
        <v>9.2581818181818178</v>
      </c>
      <c r="AC508" s="272">
        <f>+AC507+AC164+AC335</f>
        <v>13179.34</v>
      </c>
    </row>
    <row r="509" spans="1:53">
      <c r="G509" s="275"/>
      <c r="H509" s="100"/>
      <c r="J509" s="101"/>
      <c r="K509" s="101"/>
      <c r="L509" s="101"/>
      <c r="M509" s="50"/>
      <c r="AB509" s="275"/>
    </row>
    <row r="510" spans="1:53">
      <c r="D510" s="274"/>
      <c r="H510" s="100"/>
      <c r="J510" s="101"/>
      <c r="K510" s="101"/>
      <c r="L510" s="101"/>
      <c r="M510" s="50"/>
      <c r="AC510" s="276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96</v>
      </c>
      <c r="K518" s="101">
        <f>+H163</f>
        <v>748.8</v>
      </c>
      <c r="L518" s="101">
        <f>+I163</f>
        <v>5</v>
      </c>
      <c r="M518" s="102">
        <f>+J518/L518</f>
        <v>19.2</v>
      </c>
    </row>
    <row r="519" spans="7:13">
      <c r="J519" s="46">
        <f>+B171</f>
        <v>10993</v>
      </c>
      <c r="M519" s="102"/>
    </row>
    <row r="520" spans="7:13">
      <c r="M520" s="102"/>
    </row>
    <row r="521" spans="7:13">
      <c r="H521" s="100" t="s">
        <v>163</v>
      </c>
      <c r="J521" s="46">
        <f>+G199</f>
        <v>4672</v>
      </c>
      <c r="K521" s="101">
        <f>+H199</f>
        <v>23665.08</v>
      </c>
      <c r="L521" s="101">
        <f>+I199</f>
        <v>293.55</v>
      </c>
      <c r="M521" s="102">
        <f>+J521/L521</f>
        <v>15.915516947709078</v>
      </c>
    </row>
    <row r="522" spans="7:13">
      <c r="H522" s="100" t="s">
        <v>164</v>
      </c>
      <c r="J522" s="46">
        <f>+G257</f>
        <v>4557</v>
      </c>
      <c r="K522" s="101">
        <f>+H257</f>
        <v>22991.81</v>
      </c>
      <c r="L522" s="101">
        <f>+I257</f>
        <v>191</v>
      </c>
      <c r="M522" s="102">
        <f>+J522/L522</f>
        <v>23.858638743455497</v>
      </c>
    </row>
    <row r="523" spans="7:13">
      <c r="H523" s="100" t="s">
        <v>165</v>
      </c>
      <c r="J523" s="46">
        <f>+G292</f>
        <v>634</v>
      </c>
      <c r="K523" s="101">
        <f>+H292</f>
        <v>1217.26</v>
      </c>
      <c r="L523" s="101">
        <f>+I292</f>
        <v>135</v>
      </c>
      <c r="M523" s="102">
        <f>+J523/L523</f>
        <v>4.6962962962962962</v>
      </c>
    </row>
    <row r="524" spans="7:13">
      <c r="H524" s="100" t="s">
        <v>166</v>
      </c>
      <c r="J524" s="46">
        <f>+G308</f>
        <v>1756</v>
      </c>
      <c r="K524" s="101">
        <f>+H308</f>
        <v>8883.6</v>
      </c>
      <c r="L524" s="101">
        <f>+I308</f>
        <v>105.5</v>
      </c>
      <c r="M524" s="102">
        <f>+J524/L524</f>
        <v>16.644549763033176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11833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1732</v>
      </c>
      <c r="K529" s="101">
        <f>+H463</f>
        <v>8711.9600000000009</v>
      </c>
      <c r="L529" s="101">
        <f>+I463</f>
        <v>173.5</v>
      </c>
      <c r="M529" s="102">
        <f>+J529/L529</f>
        <v>9.9827089337175785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18" sqref="D18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646" t="s">
        <v>536</v>
      </c>
      <c r="B1" s="647"/>
      <c r="C1" s="647"/>
      <c r="D1" s="647"/>
      <c r="E1" s="647"/>
      <c r="F1" s="647"/>
      <c r="G1" s="647"/>
      <c r="H1" s="647"/>
      <c r="I1" s="647"/>
      <c r="J1" s="647"/>
      <c r="K1" s="648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644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645"/>
    </row>
    <row r="4" spans="1:11" ht="15.75">
      <c r="A4" s="380" t="s">
        <v>526</v>
      </c>
      <c r="B4" s="380">
        <f>+汇总!G28</f>
        <v>9384</v>
      </c>
      <c r="C4" s="380">
        <v>0</v>
      </c>
      <c r="D4" s="384" t="e">
        <f>+B4/C4</f>
        <v>#DIV/0!</v>
      </c>
      <c r="E4" s="380">
        <f>+汇总!G199</f>
        <v>11244</v>
      </c>
      <c r="F4" s="380">
        <v>0</v>
      </c>
      <c r="G4" s="384" t="e">
        <f>+E4/F4</f>
        <v>#DIV/0!</v>
      </c>
      <c r="H4" s="380">
        <f>+汇总!G370</f>
        <v>0</v>
      </c>
      <c r="I4" s="380">
        <v>0</v>
      </c>
      <c r="J4" s="380" t="e">
        <f t="shared" ref="J4:J9" si="0">+H4/I4</f>
        <v>#DIV/0!</v>
      </c>
      <c r="K4" s="385">
        <f>+B4+E4+H4</f>
        <v>20628</v>
      </c>
    </row>
    <row r="5" spans="1:11" ht="15.75">
      <c r="A5" s="380" t="s">
        <v>527</v>
      </c>
      <c r="B5" s="380">
        <f>+汇总!G86</f>
        <v>14809</v>
      </c>
      <c r="C5" s="380">
        <v>0</v>
      </c>
      <c r="D5" s="384" t="e">
        <f t="shared" ref="D5:D11" si="1">+B5/C5</f>
        <v>#DIV/0!</v>
      </c>
      <c r="E5" s="380">
        <f>+汇总!G257</f>
        <v>17095</v>
      </c>
      <c r="F5" s="380">
        <v>0</v>
      </c>
      <c r="G5" s="384" t="e">
        <f t="shared" ref="G5:G11" si="2">+E5/F5</f>
        <v>#DIV/0!</v>
      </c>
      <c r="H5" s="380">
        <f>+汇总!G428</f>
        <v>0</v>
      </c>
      <c r="I5" s="380">
        <v>0</v>
      </c>
      <c r="J5" s="380" t="e">
        <f t="shared" si="0"/>
        <v>#DIV/0!</v>
      </c>
      <c r="K5" s="385">
        <f t="shared" ref="K5:K10" si="3">+B5+E5+H5</f>
        <v>31904</v>
      </c>
    </row>
    <row r="6" spans="1:11" ht="15.75">
      <c r="A6" s="380" t="s">
        <v>528</v>
      </c>
      <c r="B6" s="380">
        <f>+汇总!G121</f>
        <v>3586</v>
      </c>
      <c r="C6" s="380">
        <v>0</v>
      </c>
      <c r="D6" s="384" t="e">
        <f t="shared" si="1"/>
        <v>#DIV/0!</v>
      </c>
      <c r="E6" s="380">
        <f>+汇总!G292</f>
        <v>2411</v>
      </c>
      <c r="F6" s="380">
        <v>0</v>
      </c>
      <c r="G6" s="380" t="e">
        <f t="shared" si="2"/>
        <v>#DIV/0!</v>
      </c>
      <c r="H6" s="380">
        <f>+汇总!G463</f>
        <v>4060</v>
      </c>
      <c r="I6" s="380">
        <v>0</v>
      </c>
      <c r="J6" s="384" t="e">
        <f>+H6/I6</f>
        <v>#DIV/0!</v>
      </c>
      <c r="K6" s="385">
        <f t="shared" si="3"/>
        <v>10057</v>
      </c>
    </row>
    <row r="7" spans="1:11" ht="15.75">
      <c r="A7" s="380" t="s">
        <v>529</v>
      </c>
      <c r="B7" s="380">
        <f>+汇总!G137</f>
        <v>4028</v>
      </c>
      <c r="C7" s="380">
        <v>0</v>
      </c>
      <c r="D7" s="380" t="e">
        <f t="shared" si="1"/>
        <v>#DIV/0!</v>
      </c>
      <c r="E7" s="380">
        <f>+汇总!G308</f>
        <v>4715</v>
      </c>
      <c r="F7" s="380">
        <v>0</v>
      </c>
      <c r="G7" s="380" t="e">
        <f t="shared" si="2"/>
        <v>#DIV/0!</v>
      </c>
      <c r="H7" s="380">
        <f>+汇总!G479</f>
        <v>0</v>
      </c>
      <c r="I7" s="380">
        <v>0</v>
      </c>
      <c r="J7" s="380" t="e">
        <f t="shared" si="0"/>
        <v>#DIV/0!</v>
      </c>
      <c r="K7" s="385">
        <f t="shared" si="3"/>
        <v>8743</v>
      </c>
    </row>
    <row r="8" spans="1:11" ht="15.75">
      <c r="A8" s="380" t="s">
        <v>530</v>
      </c>
      <c r="B8" s="380">
        <f>+汇总!G148</f>
        <v>1775</v>
      </c>
      <c r="C8" s="380">
        <v>0</v>
      </c>
      <c r="D8" s="384" t="e">
        <f t="shared" si="1"/>
        <v>#DIV/0!</v>
      </c>
      <c r="E8" s="380">
        <f>+汇总!G319</f>
        <v>3096</v>
      </c>
      <c r="F8" s="380">
        <v>0</v>
      </c>
      <c r="G8" s="384" t="e">
        <f>+E8/F8</f>
        <v>#DIV/0!</v>
      </c>
      <c r="H8" s="380">
        <f>+汇总!G490</f>
        <v>0</v>
      </c>
      <c r="I8" s="380">
        <v>0</v>
      </c>
      <c r="J8" s="380" t="e">
        <f t="shared" si="0"/>
        <v>#DIV/0!</v>
      </c>
      <c r="K8" s="385">
        <f t="shared" si="3"/>
        <v>4871</v>
      </c>
    </row>
    <row r="9" spans="1:11" ht="15.75">
      <c r="A9" s="380" t="s">
        <v>531</v>
      </c>
      <c r="B9" s="380">
        <f>+汇总!G163</f>
        <v>570</v>
      </c>
      <c r="C9" s="380">
        <v>0</v>
      </c>
      <c r="D9" s="384" t="e">
        <f t="shared" si="1"/>
        <v>#DIV/0!</v>
      </c>
      <c r="E9" s="380">
        <f>+汇总!G334</f>
        <v>451</v>
      </c>
      <c r="F9" s="380">
        <v>0</v>
      </c>
      <c r="G9" s="384" t="e">
        <f t="shared" si="2"/>
        <v>#DIV/0!</v>
      </c>
      <c r="H9" s="380">
        <f>+汇总!G506</f>
        <v>0</v>
      </c>
      <c r="I9" s="380">
        <v>0</v>
      </c>
      <c r="J9" s="384" t="e">
        <f t="shared" si="0"/>
        <v>#DIV/0!</v>
      </c>
      <c r="K9" s="385">
        <f t="shared" si="3"/>
        <v>1021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34152</v>
      </c>
      <c r="C11" s="380">
        <f>SUM(C4:C10)</f>
        <v>0</v>
      </c>
      <c r="D11" s="380" t="e">
        <f t="shared" si="1"/>
        <v>#DIV/0!</v>
      </c>
      <c r="E11" s="380">
        <f>SUM(E4:E10)</f>
        <v>39012</v>
      </c>
      <c r="F11" s="380">
        <f>SUM(F4:F10)</f>
        <v>0</v>
      </c>
      <c r="G11" s="384" t="e">
        <f t="shared" si="2"/>
        <v>#DIV/0!</v>
      </c>
      <c r="H11" s="380">
        <f>SUM(H4:H10)</f>
        <v>4060</v>
      </c>
      <c r="I11" s="380">
        <f>SUM(I4:I10)</f>
        <v>0</v>
      </c>
      <c r="J11" s="384" t="e">
        <f>+H11/I11</f>
        <v>#DIV/0!</v>
      </c>
      <c r="K11" s="385">
        <f>+B11+E11+H11</f>
        <v>77224</v>
      </c>
    </row>
    <row r="12" spans="1:11" ht="15.75">
      <c r="A12" s="380" t="s">
        <v>534</v>
      </c>
      <c r="B12" s="612">
        <f>B11+E11+H11</f>
        <v>77224</v>
      </c>
      <c r="C12" s="616"/>
      <c r="D12" s="616"/>
      <c r="E12" s="616"/>
      <c r="F12" s="616"/>
      <c r="G12" s="616"/>
      <c r="H12" s="616"/>
      <c r="I12" s="616"/>
      <c r="J12" s="613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8" t="s">
        <v>413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</row>
    <row r="2" spans="1:27" ht="18.75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0" t="s">
        <v>12</v>
      </c>
      <c r="B4" s="540" t="s">
        <v>25</v>
      </c>
      <c r="C4" s="540" t="s">
        <v>26</v>
      </c>
      <c r="D4" s="540" t="s">
        <v>27</v>
      </c>
      <c r="E4" s="543" t="s">
        <v>28</v>
      </c>
      <c r="F4" s="546" t="s">
        <v>29</v>
      </c>
      <c r="G4" s="536" t="s">
        <v>30</v>
      </c>
      <c r="H4" s="536"/>
      <c r="I4" s="540" t="s">
        <v>31</v>
      </c>
      <c r="J4" s="551" t="s">
        <v>32</v>
      </c>
      <c r="K4" s="554" t="s">
        <v>33</v>
      </c>
      <c r="L4" s="540" t="s">
        <v>34</v>
      </c>
      <c r="M4" s="557" t="s">
        <v>35</v>
      </c>
      <c r="N4" s="537" t="s">
        <v>36</v>
      </c>
      <c r="O4" s="536" t="s">
        <v>37</v>
      </c>
      <c r="P4" s="536"/>
      <c r="Q4" s="536"/>
      <c r="R4" s="536"/>
      <c r="S4" s="536"/>
      <c r="T4" s="536"/>
      <c r="U4" s="536"/>
      <c r="V4" s="536" t="s">
        <v>38</v>
      </c>
      <c r="W4" s="537" t="s">
        <v>39</v>
      </c>
      <c r="X4" s="536" t="s">
        <v>40</v>
      </c>
      <c r="Y4" s="536"/>
      <c r="Z4" s="536"/>
      <c r="AA4" s="536"/>
    </row>
    <row r="5" spans="1:27" s="104" customFormat="1" ht="15" customHeight="1">
      <c r="A5" s="541"/>
      <c r="B5" s="541"/>
      <c r="C5" s="541"/>
      <c r="D5" s="541"/>
      <c r="E5" s="544"/>
      <c r="F5" s="547"/>
      <c r="G5" s="536"/>
      <c r="H5" s="536"/>
      <c r="I5" s="541"/>
      <c r="J5" s="552"/>
      <c r="K5" s="555"/>
      <c r="L5" s="541"/>
      <c r="M5" s="558"/>
      <c r="N5" s="537"/>
      <c r="O5" s="536" t="s">
        <v>41</v>
      </c>
      <c r="P5" s="536" t="s">
        <v>42</v>
      </c>
      <c r="Q5" s="536" t="s">
        <v>43</v>
      </c>
      <c r="R5" s="549" t="s">
        <v>44</v>
      </c>
      <c r="S5" s="550" t="s">
        <v>45</v>
      </c>
      <c r="T5" s="536" t="s">
        <v>46</v>
      </c>
      <c r="U5" s="536" t="s">
        <v>47</v>
      </c>
      <c r="V5" s="536"/>
      <c r="W5" s="537"/>
      <c r="X5" s="536" t="s">
        <v>13</v>
      </c>
      <c r="Y5" s="536" t="s">
        <v>48</v>
      </c>
      <c r="Z5" s="536" t="s">
        <v>49</v>
      </c>
      <c r="AA5" s="536" t="s">
        <v>47</v>
      </c>
    </row>
    <row r="6" spans="1:27" s="104" customFormat="1" ht="27.75" customHeight="1">
      <c r="A6" s="542"/>
      <c r="B6" s="542"/>
      <c r="C6" s="542"/>
      <c r="D6" s="542"/>
      <c r="E6" s="545"/>
      <c r="F6" s="548"/>
      <c r="G6" s="350" t="s">
        <v>50</v>
      </c>
      <c r="H6" s="387" t="s">
        <v>51</v>
      </c>
      <c r="I6" s="542"/>
      <c r="J6" s="553"/>
      <c r="K6" s="556"/>
      <c r="L6" s="542"/>
      <c r="M6" s="558"/>
      <c r="N6" s="537"/>
      <c r="O6" s="536"/>
      <c r="P6" s="536"/>
      <c r="Q6" s="536"/>
      <c r="R6" s="549"/>
      <c r="S6" s="550"/>
      <c r="T6" s="536"/>
      <c r="U6" s="536"/>
      <c r="V6" s="536"/>
      <c r="W6" s="537"/>
      <c r="X6" s="536"/>
      <c r="Y6" s="536"/>
      <c r="Z6" s="536"/>
      <c r="AA6" s="536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3" t="s">
        <v>201</v>
      </c>
      <c r="B28" s="504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11" t="s">
        <v>216</v>
      </c>
      <c r="B86" s="511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03" t="s">
        <v>224</v>
      </c>
      <c r="B121" s="504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03" t="s">
        <v>231</v>
      </c>
      <c r="B137" s="504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03" t="s">
        <v>234</v>
      </c>
      <c r="B148" s="504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03" t="s">
        <v>244</v>
      </c>
      <c r="B163" s="504"/>
      <c r="C163" s="396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05" t="s">
        <v>246</v>
      </c>
      <c r="B164" s="506"/>
      <c r="C164" s="506"/>
      <c r="D164" s="506"/>
      <c r="E164" s="506"/>
      <c r="F164" s="507"/>
      <c r="G164" s="154">
        <f>SUM(G28,G86,G121,G137,G148,G163)</f>
        <v>5680</v>
      </c>
      <c r="H164" s="154">
        <f>SUM(H28,H86,H121,H137,H148,H163)</f>
        <v>28688.51</v>
      </c>
      <c r="I164" s="154">
        <f>SUM(I28,I86,I121,I137,I148,I163)</f>
        <v>268.5</v>
      </c>
      <c r="J164" s="155">
        <f t="array" ref="J164">IF(ISERROR(G164/I164),"",G164/I164)</f>
        <v>21.154562383612664</v>
      </c>
      <c r="K164" s="154">
        <f>SUM(K28,K86,K121,K137,K148,K163)</f>
        <v>244.75009167378474</v>
      </c>
      <c r="L164" s="155">
        <f>IF(ISERROR(G164/K164),"",G164/K164)</f>
        <v>23.207345750744764</v>
      </c>
      <c r="M164" s="154">
        <f t="shared" ref="M164:AA164" si="76">SUM(M28,M86,M121,M137,M148,M163)</f>
        <v>23.749908326215259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08" t="s">
        <v>476</v>
      </c>
      <c r="B165" s="395" t="s">
        <v>247</v>
      </c>
      <c r="C165" s="491" t="s">
        <v>248</v>
      </c>
      <c r="D165" s="492"/>
      <c r="E165" s="499" t="s">
        <v>249</v>
      </c>
      <c r="F165" s="499"/>
      <c r="G165" s="469" t="s">
        <v>250</v>
      </c>
      <c r="H165" s="469"/>
      <c r="I165" s="499" t="s">
        <v>251</v>
      </c>
      <c r="J165" s="499"/>
      <c r="K165" s="499" t="s">
        <v>252</v>
      </c>
      <c r="L165" s="499"/>
      <c r="M165" s="499" t="s">
        <v>253</v>
      </c>
      <c r="N165" s="499"/>
      <c r="O165" s="499" t="s">
        <v>254</v>
      </c>
      <c r="P165" s="469" t="s">
        <v>255</v>
      </c>
      <c r="Q165" s="469"/>
      <c r="R165" s="469" t="s">
        <v>252</v>
      </c>
      <c r="S165" s="469"/>
      <c r="T165" s="469" t="s">
        <v>256</v>
      </c>
      <c r="U165" s="469"/>
      <c r="V165" s="469" t="s">
        <v>257</v>
      </c>
      <c r="W165" s="469"/>
      <c r="X165" s="469" t="s">
        <v>252</v>
      </c>
      <c r="Y165" s="469"/>
      <c r="Z165" s="469" t="s">
        <v>256</v>
      </c>
      <c r="AA165" s="469"/>
    </row>
    <row r="166" spans="1:27" ht="20.100000000000001" customHeight="1">
      <c r="A166" s="509"/>
      <c r="B166" s="395" t="s">
        <v>258</v>
      </c>
      <c r="C166" s="491">
        <v>1</v>
      </c>
      <c r="D166" s="492"/>
      <c r="E166" s="502">
        <f>C166*11</f>
        <v>11</v>
      </c>
      <c r="F166" s="502"/>
      <c r="G166" s="469">
        <v>1</v>
      </c>
      <c r="H166" s="469"/>
      <c r="I166" s="502">
        <f>G166*11</f>
        <v>11</v>
      </c>
      <c r="J166" s="502"/>
      <c r="K166" s="502">
        <f>E166-I166</f>
        <v>0</v>
      </c>
      <c r="L166" s="502"/>
      <c r="M166" s="500">
        <f>IF(ISERROR(K166/E166),"",K166/E166)</f>
        <v>0</v>
      </c>
      <c r="N166" s="500"/>
      <c r="O166" s="499"/>
      <c r="P166" s="469" t="s">
        <v>201</v>
      </c>
      <c r="Q166" s="469"/>
      <c r="R166" s="498">
        <f>SUM(O28:U28)</f>
        <v>0</v>
      </c>
      <c r="S166" s="498"/>
      <c r="T166" s="493" t="str">
        <f t="array" ref="T166">IF(ISERROR(R166/R173),"",R166/R173)</f>
        <v/>
      </c>
      <c r="U166" s="493"/>
      <c r="V166" s="469" t="s">
        <v>259</v>
      </c>
      <c r="W166" s="469"/>
      <c r="X166" s="496">
        <f>SUM(P27,P85,P120,P136,P147,P161)</f>
        <v>0</v>
      </c>
      <c r="Y166" s="496"/>
      <c r="Z166" s="493" t="str">
        <f t="array" ref="Z166">IF(ISERROR(X166/X173),"",X166/X173)</f>
        <v/>
      </c>
      <c r="AA166" s="493"/>
    </row>
    <row r="167" spans="1:27" ht="20.100000000000001" customHeight="1">
      <c r="A167" s="509"/>
      <c r="B167" s="395" t="s">
        <v>260</v>
      </c>
      <c r="C167" s="491">
        <v>1</v>
      </c>
      <c r="D167" s="492"/>
      <c r="E167" s="502">
        <f>C167*11</f>
        <v>11</v>
      </c>
      <c r="F167" s="502"/>
      <c r="G167" s="469">
        <v>1</v>
      </c>
      <c r="H167" s="469"/>
      <c r="I167" s="502">
        <f>G167*11</f>
        <v>11</v>
      </c>
      <c r="J167" s="502"/>
      <c r="K167" s="502">
        <f>E167-I167</f>
        <v>0</v>
      </c>
      <c r="L167" s="502"/>
      <c r="M167" s="500">
        <f>IF(ISERROR(K167/E167),"",K167/E167)</f>
        <v>0</v>
      </c>
      <c r="N167" s="500"/>
      <c r="O167" s="499"/>
      <c r="P167" s="469" t="s">
        <v>216</v>
      </c>
      <c r="Q167" s="469"/>
      <c r="R167" s="498">
        <f>SUM(O86:U86)</f>
        <v>0</v>
      </c>
      <c r="S167" s="498"/>
      <c r="T167" s="493" t="str">
        <f>IF(ISERROR(R167/R173),"",R167/R173)</f>
        <v/>
      </c>
      <c r="U167" s="493"/>
      <c r="V167" s="469" t="s">
        <v>261</v>
      </c>
      <c r="W167" s="469"/>
      <c r="X167" s="496">
        <f>SUM(P28,P86,P121,P137,P148,P163)</f>
        <v>0</v>
      </c>
      <c r="Y167" s="496"/>
      <c r="Z167" s="493" t="str">
        <f>IF(ISERROR(X167/X173),"",X167/X173)</f>
        <v/>
      </c>
      <c r="AA167" s="493"/>
    </row>
    <row r="168" spans="1:27" ht="20.100000000000001" customHeight="1">
      <c r="A168" s="509"/>
      <c r="B168" s="395" t="s">
        <v>262</v>
      </c>
      <c r="C168" s="491">
        <v>1</v>
      </c>
      <c r="D168" s="492"/>
      <c r="E168" s="502">
        <f>C168*8</f>
        <v>8</v>
      </c>
      <c r="F168" s="502"/>
      <c r="G168" s="469">
        <v>1</v>
      </c>
      <c r="H168" s="469"/>
      <c r="I168" s="502">
        <f>G168*8</f>
        <v>8</v>
      </c>
      <c r="J168" s="502"/>
      <c r="K168" s="502">
        <f>E168-I168</f>
        <v>0</v>
      </c>
      <c r="L168" s="502"/>
      <c r="M168" s="500">
        <f>IF(ISERROR(K168/E168),"",K168/E168)</f>
        <v>0</v>
      </c>
      <c r="N168" s="500"/>
      <c r="O168" s="499"/>
      <c r="P168" s="469" t="s">
        <v>224</v>
      </c>
      <c r="Q168" s="469"/>
      <c r="R168" s="498">
        <f>SUM(O121:U121)</f>
        <v>0</v>
      </c>
      <c r="S168" s="498"/>
      <c r="T168" s="493" t="str">
        <f>IF(ISERROR(R168/R173),"",R168/R173)</f>
        <v/>
      </c>
      <c r="U168" s="493"/>
      <c r="V168" s="469" t="s">
        <v>263</v>
      </c>
      <c r="W168" s="469"/>
      <c r="X168" s="496">
        <f>SUM(P29,P87,P122,P138,P149,P164)</f>
        <v>0</v>
      </c>
      <c r="Y168" s="496"/>
      <c r="Z168" s="493" t="str">
        <f>IF(ISERROR(X168/X173),"",X168/X173)</f>
        <v/>
      </c>
      <c r="AA168" s="493"/>
    </row>
    <row r="169" spans="1:27" ht="20.100000000000001" customHeight="1">
      <c r="A169" s="509"/>
      <c r="B169" s="395" t="s">
        <v>264</v>
      </c>
      <c r="C169" s="491">
        <v>1</v>
      </c>
      <c r="D169" s="492"/>
      <c r="E169" s="502">
        <f>C169*11</f>
        <v>11</v>
      </c>
      <c r="F169" s="502"/>
      <c r="G169" s="469">
        <v>1</v>
      </c>
      <c r="H169" s="469"/>
      <c r="I169" s="502">
        <f>G169*11</f>
        <v>11</v>
      </c>
      <c r="J169" s="502"/>
      <c r="K169" s="502">
        <f>E169-I169</f>
        <v>0</v>
      </c>
      <c r="L169" s="502"/>
      <c r="M169" s="500">
        <f>IF(ISERROR(K169/E169),"",K169/E169)</f>
        <v>0</v>
      </c>
      <c r="N169" s="500"/>
      <c r="O169" s="499"/>
      <c r="P169" s="469" t="s">
        <v>231</v>
      </c>
      <c r="Q169" s="469"/>
      <c r="R169" s="498">
        <f>SUM(O137:U137)</f>
        <v>0</v>
      </c>
      <c r="S169" s="498"/>
      <c r="T169" s="493" t="str">
        <f>IF(ISERROR(R169/R173),"",R169/R173)</f>
        <v/>
      </c>
      <c r="U169" s="493"/>
      <c r="V169" s="469" t="s">
        <v>265</v>
      </c>
      <c r="W169" s="469"/>
      <c r="X169" s="496">
        <f>SUM(P31,P88,P123,P139,P150,P165)</f>
        <v>0</v>
      </c>
      <c r="Y169" s="496"/>
      <c r="Z169" s="493" t="str">
        <f>IF(ISERROR(X169/X173),"",X169/X173)</f>
        <v/>
      </c>
      <c r="AA169" s="493"/>
    </row>
    <row r="170" spans="1:27" ht="20.100000000000001" customHeight="1">
      <c r="A170" s="510"/>
      <c r="B170" s="395" t="s">
        <v>266</v>
      </c>
      <c r="C170" s="501">
        <f>SUM(C166:D169)</f>
        <v>4</v>
      </c>
      <c r="D170" s="475"/>
      <c r="E170" s="502">
        <f>SUM(E166:F169)</f>
        <v>41</v>
      </c>
      <c r="F170" s="502"/>
      <c r="G170" s="469">
        <f>SUM(G166:H169)</f>
        <v>4</v>
      </c>
      <c r="H170" s="469"/>
      <c r="I170" s="502">
        <f>SUM(I166:J169)</f>
        <v>41</v>
      </c>
      <c r="J170" s="502"/>
      <c r="K170" s="502">
        <f>SUM(K166:L169)</f>
        <v>0</v>
      </c>
      <c r="L170" s="502"/>
      <c r="M170" s="500">
        <f>IF(ISERROR(K170/E170),"",K170/E170)</f>
        <v>0</v>
      </c>
      <c r="N170" s="500"/>
      <c r="O170" s="499"/>
      <c r="P170" s="469" t="s">
        <v>234</v>
      </c>
      <c r="Q170" s="469"/>
      <c r="R170" s="498">
        <f>SUM(O148:U148)</f>
        <v>0</v>
      </c>
      <c r="S170" s="498"/>
      <c r="T170" s="493" t="str">
        <f>IF(ISERROR(R170/R173),"",R170/R173)</f>
        <v/>
      </c>
      <c r="U170" s="493"/>
      <c r="V170" s="469" t="s">
        <v>267</v>
      </c>
      <c r="W170" s="469"/>
      <c r="X170" s="496">
        <f>SUM(P32,P89,P124,P140,P151,P166)</f>
        <v>0</v>
      </c>
      <c r="Y170" s="496"/>
      <c r="Z170" s="493" t="str">
        <f>IF(ISERROR(X170/X173),"",X170/X173)</f>
        <v/>
      </c>
      <c r="AA170" s="493"/>
    </row>
    <row r="171" spans="1:27" ht="20.100000000000001" customHeight="1">
      <c r="A171" s="307" t="s">
        <v>477</v>
      </c>
      <c r="B171" s="395">
        <f>G164</f>
        <v>5680</v>
      </c>
      <c r="C171" s="479" t="s">
        <v>269</v>
      </c>
      <c r="D171" s="478"/>
      <c r="E171" s="469">
        <f>H164</f>
        <v>28688.51</v>
      </c>
      <c r="F171" s="469"/>
      <c r="G171" s="469" t="s">
        <v>270</v>
      </c>
      <c r="H171" s="469"/>
      <c r="I171" s="497">
        <f>L164</f>
        <v>23.207345750744764</v>
      </c>
      <c r="J171" s="497"/>
      <c r="K171" s="499" t="s">
        <v>271</v>
      </c>
      <c r="L171" s="499"/>
      <c r="M171" s="497">
        <f>J164</f>
        <v>21.154562383612664</v>
      </c>
      <c r="N171" s="497"/>
      <c r="O171" s="499"/>
      <c r="P171" s="469" t="s">
        <v>244</v>
      </c>
      <c r="Q171" s="469"/>
      <c r="R171" s="498">
        <f>SUM(O163:U163)</f>
        <v>0</v>
      </c>
      <c r="S171" s="498"/>
      <c r="T171" s="493" t="str">
        <f>IF(ISERROR(R171/R173),"",R171/R173)</f>
        <v/>
      </c>
      <c r="U171" s="493"/>
      <c r="V171" s="469" t="s">
        <v>272</v>
      </c>
      <c r="W171" s="469"/>
      <c r="X171" s="496">
        <f>SUM(P33,P90,P125,P141,P152,P167)</f>
        <v>0</v>
      </c>
      <c r="Y171" s="496"/>
      <c r="Z171" s="493" t="str">
        <f>IF(ISERROR(X171/X173),"",X171/X173)</f>
        <v/>
      </c>
      <c r="AA171" s="493"/>
    </row>
    <row r="172" spans="1:27" ht="20.100000000000001" customHeight="1">
      <c r="A172" s="308" t="s">
        <v>478</v>
      </c>
      <c r="B172" s="395">
        <f>I164+C170</f>
        <v>272.5</v>
      </c>
      <c r="C172" s="476" t="s">
        <v>251</v>
      </c>
      <c r="D172" s="477"/>
      <c r="E172" s="494">
        <f>K164+I170</f>
        <v>285.75009167378471</v>
      </c>
      <c r="F172" s="494"/>
      <c r="G172" s="469" t="s">
        <v>274</v>
      </c>
      <c r="H172" s="469"/>
      <c r="I172" s="497">
        <f>B172-E172</f>
        <v>-13.250091673784709</v>
      </c>
      <c r="J172" s="497"/>
      <c r="K172" s="499" t="s">
        <v>275</v>
      </c>
      <c r="L172" s="499"/>
      <c r="M172" s="500">
        <f>IF(ISERROR(I172/E172),"",I172/E172)</f>
        <v>-4.6369509791482945E-2</v>
      </c>
      <c r="N172" s="500"/>
      <c r="O172" s="499"/>
      <c r="P172" s="469" t="s">
        <v>245</v>
      </c>
      <c r="Q172" s="469"/>
      <c r="R172" s="498"/>
      <c r="S172" s="498"/>
      <c r="T172" s="493" t="str">
        <f>IF(ISERROR(R172/R173),"",R172/R173)</f>
        <v/>
      </c>
      <c r="U172" s="493"/>
      <c r="V172" s="469" t="s">
        <v>264</v>
      </c>
      <c r="W172" s="469"/>
      <c r="X172" s="496"/>
      <c r="Y172" s="496"/>
      <c r="Z172" s="493" t="str">
        <f>IF(ISERROR(X172/X173),"",X172/X173)</f>
        <v/>
      </c>
      <c r="AA172" s="493"/>
    </row>
    <row r="173" spans="1:27" ht="20.100000000000001" customHeight="1">
      <c r="A173" s="308" t="s">
        <v>479</v>
      </c>
      <c r="B173" s="395">
        <f>N164</f>
        <v>0</v>
      </c>
      <c r="C173" s="476" t="s">
        <v>277</v>
      </c>
      <c r="D173" s="477"/>
      <c r="E173" s="493">
        <f>IF(ISERROR(B173/B172),"",B173/B172)</f>
        <v>0</v>
      </c>
      <c r="F173" s="493"/>
      <c r="G173" s="469" t="s">
        <v>278</v>
      </c>
      <c r="H173" s="469"/>
      <c r="I173" s="499">
        <f>V164</f>
        <v>0</v>
      </c>
      <c r="J173" s="499"/>
      <c r="K173" s="499" t="s">
        <v>279</v>
      </c>
      <c r="L173" s="499"/>
      <c r="M173" s="500">
        <f t="array" ref="M173">IF(ISERROR(I173/B171),"",I173/B171)</f>
        <v>0</v>
      </c>
      <c r="N173" s="500"/>
      <c r="O173" s="499"/>
      <c r="P173" s="469" t="s">
        <v>266</v>
      </c>
      <c r="Q173" s="469"/>
      <c r="R173" s="498">
        <f>SUM(R166:S172)</f>
        <v>0</v>
      </c>
      <c r="S173" s="498"/>
      <c r="T173" s="493"/>
      <c r="U173" s="493"/>
      <c r="V173" s="469" t="s">
        <v>266</v>
      </c>
      <c r="W173" s="469"/>
      <c r="X173" s="496">
        <f>SUM(X166:Y172)</f>
        <v>0</v>
      </c>
      <c r="Y173" s="496"/>
      <c r="Z173" s="493"/>
      <c r="AA173" s="493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19" t="s">
        <v>480</v>
      </c>
      <c r="B175" s="522" t="s">
        <v>280</v>
      </c>
      <c r="C175" s="522" t="s">
        <v>281</v>
      </c>
      <c r="D175" s="522" t="s">
        <v>282</v>
      </c>
      <c r="E175" s="525" t="s">
        <v>283</v>
      </c>
      <c r="F175" s="516" t="s">
        <v>284</v>
      </c>
      <c r="G175" s="499" t="s">
        <v>285</v>
      </c>
      <c r="H175" s="499"/>
      <c r="I175" s="522" t="s">
        <v>286</v>
      </c>
      <c r="J175" s="528" t="s">
        <v>271</v>
      </c>
      <c r="K175" s="531" t="s">
        <v>287</v>
      </c>
      <c r="L175" s="522" t="s">
        <v>270</v>
      </c>
      <c r="M175" s="512" t="s">
        <v>288</v>
      </c>
      <c r="N175" s="514" t="s">
        <v>252</v>
      </c>
      <c r="O175" s="499" t="s">
        <v>289</v>
      </c>
      <c r="P175" s="499"/>
      <c r="Q175" s="499"/>
      <c r="R175" s="499"/>
      <c r="S175" s="499"/>
      <c r="T175" s="499"/>
      <c r="U175" s="499"/>
      <c r="V175" s="499" t="s">
        <v>290</v>
      </c>
      <c r="W175" s="514" t="s">
        <v>291</v>
      </c>
      <c r="X175" s="499" t="s">
        <v>292</v>
      </c>
      <c r="Y175" s="499"/>
      <c r="Z175" s="499"/>
      <c r="AA175" s="499"/>
    </row>
    <row r="176" spans="1:27" ht="21.95" customHeight="1">
      <c r="A176" s="520"/>
      <c r="B176" s="523"/>
      <c r="C176" s="523"/>
      <c r="D176" s="523"/>
      <c r="E176" s="526"/>
      <c r="F176" s="517"/>
      <c r="G176" s="499"/>
      <c r="H176" s="499"/>
      <c r="I176" s="523"/>
      <c r="J176" s="529"/>
      <c r="K176" s="532"/>
      <c r="L176" s="523"/>
      <c r="M176" s="513"/>
      <c r="N176" s="514"/>
      <c r="O176" s="499" t="s">
        <v>259</v>
      </c>
      <c r="P176" s="499" t="s">
        <v>261</v>
      </c>
      <c r="Q176" s="499" t="s">
        <v>263</v>
      </c>
      <c r="R176" s="515" t="s">
        <v>265</v>
      </c>
      <c r="S176" s="469" t="s">
        <v>267</v>
      </c>
      <c r="T176" s="499" t="s">
        <v>272</v>
      </c>
      <c r="U176" s="499" t="s">
        <v>264</v>
      </c>
      <c r="V176" s="499"/>
      <c r="W176" s="514"/>
      <c r="X176" s="499" t="s">
        <v>293</v>
      </c>
      <c r="Y176" s="499" t="s">
        <v>294</v>
      </c>
      <c r="Z176" s="499" t="s">
        <v>295</v>
      </c>
      <c r="AA176" s="499" t="s">
        <v>264</v>
      </c>
    </row>
    <row r="177" spans="1:27" ht="21.95" customHeight="1">
      <c r="A177" s="521"/>
      <c r="B177" s="524"/>
      <c r="C177" s="524"/>
      <c r="D177" s="524"/>
      <c r="E177" s="527"/>
      <c r="F177" s="518"/>
      <c r="G177" s="348" t="s">
        <v>537</v>
      </c>
      <c r="H177" s="388" t="s">
        <v>297</v>
      </c>
      <c r="I177" s="524"/>
      <c r="J177" s="530"/>
      <c r="K177" s="533"/>
      <c r="L177" s="524"/>
      <c r="M177" s="513"/>
      <c r="N177" s="514"/>
      <c r="O177" s="499"/>
      <c r="P177" s="499"/>
      <c r="Q177" s="499"/>
      <c r="R177" s="515"/>
      <c r="S177" s="469"/>
      <c r="T177" s="499"/>
      <c r="U177" s="499"/>
      <c r="V177" s="499"/>
      <c r="W177" s="514"/>
      <c r="X177" s="499"/>
      <c r="Y177" s="499"/>
      <c r="Z177" s="499"/>
      <c r="AA177" s="499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f>108+102</f>
        <v>210</v>
      </c>
      <c r="H181" s="398">
        <f t="shared" si="77"/>
        <v>1056.3</v>
      </c>
      <c r="I181" s="129">
        <f>5.5*4</f>
        <v>22</v>
      </c>
      <c r="J181" s="130">
        <f t="array" ref="J181">IF(ISERROR(G181/I181),"",G181/I181)</f>
        <v>9.545454545454545</v>
      </c>
      <c r="K181" s="131">
        <f t="array" ref="K181">IF(ISERROR(G181/L181),"",G181/L181)</f>
        <v>11.052631578947368</v>
      </c>
      <c r="L181" s="129">
        <v>19</v>
      </c>
      <c r="M181" s="109">
        <f t="shared" si="78"/>
        <v>10.947368421052632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42736</v>
      </c>
      <c r="G182" s="128">
        <f>108*3+118+11</f>
        <v>453</v>
      </c>
      <c r="H182" s="398">
        <f t="shared" si="77"/>
        <v>2278.59</v>
      </c>
      <c r="I182" s="129">
        <f>6*4</f>
        <v>24</v>
      </c>
      <c r="J182" s="130">
        <f t="array" ref="J182">IF(ISERROR(G182/I182),"",G182/I182)</f>
        <v>18.875</v>
      </c>
      <c r="K182" s="131">
        <f t="array" ref="K182">IF(ISERROR(G182/L182),"",G182/L182)</f>
        <v>22.65</v>
      </c>
      <c r="L182" s="129">
        <v>20</v>
      </c>
      <c r="M182" s="109">
        <f t="shared" si="78"/>
        <v>1.3500000000000014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398">
        <f t="shared" si="77"/>
        <v>0</v>
      </c>
      <c r="I187" s="39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90*8</f>
        <v>720</v>
      </c>
      <c r="H190" s="398">
        <f t="shared" ref="H190:H198" si="82">D190*G190</f>
        <v>3643.2</v>
      </c>
      <c r="I190" s="129">
        <f>11.5*5</f>
        <v>57.5</v>
      </c>
      <c r="J190" s="130">
        <f t="array" ref="J190">IF(ISERROR(G190/I190),"",G190/I190)</f>
        <v>12.521739130434783</v>
      </c>
      <c r="K190" s="131">
        <f t="array" ref="K190">IF(ISERROR(G190/L190),"",G190/L190)</f>
        <v>37.89473684210526</v>
      </c>
      <c r="L190" s="129">
        <v>19</v>
      </c>
      <c r="M190" s="109">
        <f t="shared" ref="M190:M198" si="83">IF(ISERROR(I190-K190),"",I190-K190)</f>
        <v>19.60526315789474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39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100*10</f>
        <v>1000</v>
      </c>
      <c r="H192" s="398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22+15</f>
        <v>37</v>
      </c>
      <c r="H197" s="398">
        <f t="shared" si="82"/>
        <v>184.63</v>
      </c>
      <c r="I197" s="129">
        <v>0.5</v>
      </c>
      <c r="J197" s="130">
        <f t="array" ref="J197">IF(ISERROR(G197/I197),"",G197/I197)</f>
        <v>74</v>
      </c>
      <c r="K197" s="131">
        <f t="array" ref="K197">IF(ISERROR(G197/L197),"",G197/L197)</f>
        <v>1.574468085106383</v>
      </c>
      <c r="L197" s="129">
        <v>23.5</v>
      </c>
      <c r="M197" s="109">
        <f t="shared" si="83"/>
        <v>-1.074468085106383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03" t="s">
        <v>201</v>
      </c>
      <c r="B199" s="504"/>
      <c r="C199" s="396" t="s">
        <v>202</v>
      </c>
      <c r="D199" s="143"/>
      <c r="E199" s="143"/>
      <c r="F199" s="144"/>
      <c r="G199" s="145">
        <f>SUM(G178:G198)</f>
        <v>2420</v>
      </c>
      <c r="H199" s="146">
        <f>SUM(H178:H198)</f>
        <v>12252.72</v>
      </c>
      <c r="I199" s="146">
        <f>SUM(I178:I198)</f>
        <v>161.5</v>
      </c>
      <c r="J199" s="130">
        <f t="array" ref="J199">IF(ISERROR(G199/I199),"",G199/I199)</f>
        <v>14.98452012383901</v>
      </c>
      <c r="K199" s="146">
        <f>SUM(K178:K198)</f>
        <v>116.65009737572424</v>
      </c>
      <c r="L199" s="147"/>
      <c r="M199" s="150">
        <f t="shared" ref="M199:AA199" si="90">SUM(M178:M198)</f>
        <v>44.849902624275771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108*4+45</f>
        <v>477</v>
      </c>
      <c r="H208" s="398">
        <f t="shared" si="91"/>
        <v>2423.16</v>
      </c>
      <c r="I208" s="129">
        <f>7.5*3</f>
        <v>22.5</v>
      </c>
      <c r="J208" s="130">
        <f t="array" ref="J208">IF(ISERROR(G208/I208),"",G208/I208)</f>
        <v>21.2</v>
      </c>
      <c r="K208" s="131">
        <f t="array" ref="K208">IF(ISERROR(G208/L208),"",G208/L208)</f>
        <v>22.714285714285715</v>
      </c>
      <c r="L208" s="129">
        <v>21</v>
      </c>
      <c r="M208" s="109">
        <f t="shared" ref="M208:M237" si="101">IF(ISERROR(I208-K208),"",I208-K208)</f>
        <v>-0.2142857142857153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108+108</f>
        <v>216</v>
      </c>
      <c r="H209" s="398">
        <f t="shared" si="91"/>
        <v>1097.28</v>
      </c>
      <c r="I209" s="129">
        <f>4*3</f>
        <v>12</v>
      </c>
      <c r="J209" s="130">
        <f t="array" ref="J209">IF(ISERROR(G209/I209),"",G209/I209)</f>
        <v>18</v>
      </c>
      <c r="K209" s="131">
        <f t="array" ref="K209">IF(ISERROR(G209/L209),"",G209/L209)</f>
        <v>10.285714285714286</v>
      </c>
      <c r="L209" s="129">
        <v>21</v>
      </c>
      <c r="M209" s="109">
        <f t="shared" si="101"/>
        <v>1.7142857142857135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f>108*12+70+108*2</f>
        <v>1582</v>
      </c>
      <c r="H216" s="398">
        <f t="shared" si="91"/>
        <v>7957.46</v>
      </c>
      <c r="I216" s="129">
        <f>9.5*2</f>
        <v>19</v>
      </c>
      <c r="J216" s="130">
        <f t="array" ref="J216">IF(ISERROR(G216/I216),"",G216/I216)</f>
        <v>83.263157894736835</v>
      </c>
      <c r="K216" s="131">
        <f t="array" ref="K216">IF(ISERROR(G216/L216),"",G216/L216)</f>
        <v>28.25</v>
      </c>
      <c r="L216" s="129">
        <v>56</v>
      </c>
      <c r="M216" s="109">
        <f t="shared" si="101"/>
        <v>-9.25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108</v>
      </c>
      <c r="H217" s="398">
        <f t="shared" si="91"/>
        <v>543.24</v>
      </c>
      <c r="I217" s="129">
        <f>2*2</f>
        <v>4</v>
      </c>
      <c r="J217" s="130">
        <f t="array" ref="J217">IF(ISERROR(G217/I217),"",G217/I217)</f>
        <v>27</v>
      </c>
      <c r="K217" s="131">
        <f t="array" ref="K217">IF(ISERROR(G217/L217),"",G217/L217)</f>
        <v>1.9285714285714286</v>
      </c>
      <c r="L217" s="129">
        <v>56</v>
      </c>
      <c r="M217" s="109">
        <f t="shared" si="101"/>
        <v>2.0714285714285712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11" t="s">
        <v>216</v>
      </c>
      <c r="B257" s="511"/>
      <c r="C257" s="396" t="s">
        <v>202</v>
      </c>
      <c r="D257" s="143"/>
      <c r="E257" s="143"/>
      <c r="F257" s="144"/>
      <c r="G257" s="145">
        <f>SUM(G200:G256)</f>
        <v>2383</v>
      </c>
      <c r="H257" s="146">
        <f>SUM(H200:H256)</f>
        <v>12021.14</v>
      </c>
      <c r="I257" s="146">
        <f>SUM(I200:I256)</f>
        <v>57.5</v>
      </c>
      <c r="J257" s="130">
        <f t="array" ref="J257">IF(ISERROR(G257/I257),"",G257/I257)</f>
        <v>41.443478260869568</v>
      </c>
      <c r="K257" s="146">
        <f>SUM(K200:K256)</f>
        <v>63.178571428571431</v>
      </c>
      <c r="L257" s="147"/>
      <c r="M257" s="150">
        <f t="shared" ref="M257:V257" si="114">SUM(M200:M256)</f>
        <v>-5.6785714285714306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108</v>
      </c>
      <c r="H263" s="398">
        <f t="shared" si="116"/>
        <v>543.24</v>
      </c>
      <c r="I263" s="129">
        <f>11.5*2</f>
        <v>23</v>
      </c>
      <c r="J263" s="130">
        <f t="array" ref="J263">IF(ISERROR(G263/I263),"",G263/I263)</f>
        <v>4.6956521739130439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11.38709677419355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90+42</f>
        <v>132</v>
      </c>
      <c r="H286" s="398">
        <f t="shared" si="116"/>
        <v>663.96</v>
      </c>
      <c r="I286" s="129">
        <f>6*8</f>
        <v>48</v>
      </c>
      <c r="J286" s="130">
        <f t="array" ref="J286">IF(ISERROR(G286/I286),"",G286/I286)</f>
        <v>2.75</v>
      </c>
      <c r="K286" s="131">
        <f t="array" ref="K286">IF(ISERROR(G286/L286),"",G286/L286)</f>
        <v>5.5</v>
      </c>
      <c r="L286" s="129">
        <v>24</v>
      </c>
      <c r="M286" s="109">
        <f t="shared" si="120"/>
        <v>42.5</v>
      </c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39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03" t="s">
        <v>224</v>
      </c>
      <c r="B292" s="504"/>
      <c r="C292" s="396" t="s">
        <v>202</v>
      </c>
      <c r="D292" s="143"/>
      <c r="E292" s="143"/>
      <c r="F292" s="144"/>
      <c r="G292" s="145">
        <f>SUM(G258:G291)</f>
        <v>240</v>
      </c>
      <c r="H292" s="146">
        <f>SUM(H258:H291)</f>
        <v>1207.2</v>
      </c>
      <c r="I292" s="146">
        <f>SUM(I258:I291)</f>
        <v>71</v>
      </c>
      <c r="J292" s="130">
        <f t="array" ref="J292">IF(ISERROR(G292/I292),"",G292/I292)</f>
        <v>3.380281690140845</v>
      </c>
      <c r="K292" s="146">
        <f>SUM(K258:K291)</f>
        <v>17.112903225806448</v>
      </c>
      <c r="L292" s="147"/>
      <c r="M292" s="150">
        <f t="shared" ref="M292:V292" si="131">SUM(M258:M291)</f>
        <v>53.887096774193552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90*10</f>
        <v>900</v>
      </c>
      <c r="H306" s="398">
        <f t="shared" si="132"/>
        <v>4554</v>
      </c>
      <c r="I306" s="129">
        <f>11.5*5</f>
        <v>57.5</v>
      </c>
      <c r="J306" s="130">
        <f t="array" ref="J306">IF(ISERROR(G306/I306),"",G306/I306)</f>
        <v>15.652173913043478</v>
      </c>
      <c r="K306" s="131">
        <f t="array" ref="K306">IF(ISERROR(G306/L306),"",G306/L306)</f>
        <v>36</v>
      </c>
      <c r="L306" s="129">
        <v>25</v>
      </c>
      <c r="M306" s="109">
        <f t="shared" si="133"/>
        <v>21.5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39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03" t="s">
        <v>231</v>
      </c>
      <c r="B308" s="504"/>
      <c r="C308" s="396" t="s">
        <v>202</v>
      </c>
      <c r="D308" s="143"/>
      <c r="E308" s="143"/>
      <c r="F308" s="144"/>
      <c r="G308" s="145">
        <f>SUM(G293:G307)</f>
        <v>900</v>
      </c>
      <c r="H308" s="146">
        <f>SUM(H293:H307)</f>
        <v>4554</v>
      </c>
      <c r="I308" s="146">
        <f>SUM(I293:I307)</f>
        <v>57.5</v>
      </c>
      <c r="J308" s="130">
        <f t="array" ref="J308">IF(ISERROR(G308/I308),"",G308/I308)</f>
        <v>15.652173913043478</v>
      </c>
      <c r="K308" s="146">
        <f>SUM(K293:K307)</f>
        <v>36</v>
      </c>
      <c r="L308" s="146"/>
      <c r="M308" s="150">
        <f>SUM(M293:M307)</f>
        <v>21.5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42727</v>
      </c>
      <c r="G314" s="128">
        <v>18</v>
      </c>
      <c r="H314" s="398">
        <f t="shared" si="136"/>
        <v>90.54</v>
      </c>
      <c r="I314" s="129">
        <v>2</v>
      </c>
      <c r="J314" s="130">
        <f t="array" ref="J314">IF(ISERROR(G314/I314),"",G314/I314)</f>
        <v>9</v>
      </c>
      <c r="K314" s="131">
        <f t="array" ref="K314">IF(ISERROR(G314/L314),"",G314/L314)</f>
        <v>1.3333333333333333</v>
      </c>
      <c r="L314" s="129">
        <v>13.5</v>
      </c>
      <c r="M314" s="109">
        <f t="shared" si="137"/>
        <v>0.66666666666666674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39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42727</v>
      </c>
      <c r="G316" s="128">
        <v>5</v>
      </c>
      <c r="H316" s="398">
        <f t="shared" si="136"/>
        <v>25.150000000000002</v>
      </c>
      <c r="I316" s="129">
        <v>1</v>
      </c>
      <c r="J316" s="130">
        <f t="array" ref="J316">IF(ISERROR(G316/I316),"",G316/I316)</f>
        <v>5</v>
      </c>
      <c r="K316" s="131">
        <f t="array" ref="K316">IF(ISERROR(G316/L316),"",G316/L316)</f>
        <v>0.37037037037037035</v>
      </c>
      <c r="L316" s="129">
        <v>13.5</v>
      </c>
      <c r="M316" s="109">
        <f t="shared" si="137"/>
        <v>0.62962962962962965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>
        <v>5</v>
      </c>
      <c r="H317" s="438">
        <f t="shared" si="136"/>
        <v>25.150000000000002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03" t="s">
        <v>234</v>
      </c>
      <c r="B319" s="504"/>
      <c r="C319" s="396" t="s">
        <v>202</v>
      </c>
      <c r="D319" s="143"/>
      <c r="E319" s="143"/>
      <c r="F319" s="144"/>
      <c r="G319" s="145">
        <f>SUM(G309:G318)</f>
        <v>28</v>
      </c>
      <c r="H319" s="146">
        <f>SUM(H309:H318)</f>
        <v>140.84</v>
      </c>
      <c r="I319" s="146">
        <f>SUM(I309:I318)</f>
        <v>3</v>
      </c>
      <c r="J319" s="130">
        <f t="array" ref="J319">IF(ISERROR(G319/I319),"",G319/I319)</f>
        <v>9.3333333333333339</v>
      </c>
      <c r="K319" s="146">
        <f>SUM(K309:K318)</f>
        <v>1.7037037037037037</v>
      </c>
      <c r="L319" s="147"/>
      <c r="M319" s="150">
        <f>SUM(M309:M318)</f>
        <v>1.2962962962962963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4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4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03" t="s">
        <v>244</v>
      </c>
      <c r="B334" s="504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05" t="s">
        <v>246</v>
      </c>
      <c r="B335" s="506"/>
      <c r="C335" s="506"/>
      <c r="D335" s="506"/>
      <c r="E335" s="506"/>
      <c r="F335" s="507"/>
      <c r="G335" s="154">
        <f>SUM(G199,G257,G292,G308,G319,G334)</f>
        <v>5971</v>
      </c>
      <c r="H335" s="154">
        <f>SUM(H199,H257,H292,H308,H319,H334)</f>
        <v>30175.9</v>
      </c>
      <c r="I335" s="154">
        <f>SUM(I199,I257,I292,I308,I319,I334)</f>
        <v>350.5</v>
      </c>
      <c r="J335" s="155">
        <f t="array" ref="J335">IF(ISERROR(G335/I335),"",G335/I335)</f>
        <v>17.035663338088444</v>
      </c>
      <c r="K335" s="154">
        <f>SUM(K199,K257,K292,K308,K319,K334)</f>
        <v>234.64527573380582</v>
      </c>
      <c r="L335" s="155">
        <f>IF(ISERROR(G335/K335),"",G335/K335)</f>
        <v>25.446921875272796</v>
      </c>
      <c r="M335" s="154">
        <f t="shared" ref="M335:AA335" si="156">SUM(M199,M257,M292,M308,M319,M334)</f>
        <v>115.85472426619418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08" t="s">
        <v>476</v>
      </c>
      <c r="B336" s="395" t="s">
        <v>247</v>
      </c>
      <c r="C336" s="491" t="s">
        <v>248</v>
      </c>
      <c r="D336" s="492"/>
      <c r="E336" s="499" t="s">
        <v>249</v>
      </c>
      <c r="F336" s="499"/>
      <c r="G336" s="469" t="s">
        <v>250</v>
      </c>
      <c r="H336" s="469"/>
      <c r="I336" s="499" t="s">
        <v>251</v>
      </c>
      <c r="J336" s="499"/>
      <c r="K336" s="499" t="s">
        <v>252</v>
      </c>
      <c r="L336" s="499"/>
      <c r="M336" s="499" t="s">
        <v>253</v>
      </c>
      <c r="N336" s="499"/>
      <c r="O336" s="499" t="s">
        <v>254</v>
      </c>
      <c r="P336" s="469" t="s">
        <v>255</v>
      </c>
      <c r="Q336" s="469"/>
      <c r="R336" s="469" t="s">
        <v>252</v>
      </c>
      <c r="S336" s="469"/>
      <c r="T336" s="469" t="s">
        <v>256</v>
      </c>
      <c r="U336" s="469"/>
      <c r="V336" s="469" t="s">
        <v>257</v>
      </c>
      <c r="W336" s="469"/>
      <c r="X336" s="469" t="s">
        <v>252</v>
      </c>
      <c r="Y336" s="469"/>
      <c r="Z336" s="469" t="s">
        <v>256</v>
      </c>
      <c r="AA336" s="469"/>
    </row>
    <row r="337" spans="1:27" ht="20.100000000000001" customHeight="1">
      <c r="A337" s="509"/>
      <c r="B337" s="395" t="s">
        <v>258</v>
      </c>
      <c r="C337" s="534">
        <v>1</v>
      </c>
      <c r="D337" s="535"/>
      <c r="E337" s="502">
        <f>C337*11</f>
        <v>11</v>
      </c>
      <c r="F337" s="502"/>
      <c r="G337" s="469">
        <v>1</v>
      </c>
      <c r="H337" s="469"/>
      <c r="I337" s="502">
        <f>G337*11</f>
        <v>11</v>
      </c>
      <c r="J337" s="502"/>
      <c r="K337" s="502">
        <f>E337-I337</f>
        <v>0</v>
      </c>
      <c r="L337" s="502"/>
      <c r="M337" s="500">
        <f>IF(ISERROR(K337/E337),"",K337/E337)</f>
        <v>0</v>
      </c>
      <c r="N337" s="500"/>
      <c r="O337" s="499"/>
      <c r="P337" s="469" t="s">
        <v>201</v>
      </c>
      <c r="Q337" s="469"/>
      <c r="R337" s="498">
        <f>SUM(O199:U199)</f>
        <v>0</v>
      </c>
      <c r="S337" s="498"/>
      <c r="T337" s="493" t="str">
        <f t="array" ref="T337">IF(ISERROR(R337/R344),"",R337/R344)</f>
        <v/>
      </c>
      <c r="U337" s="493"/>
      <c r="V337" s="469" t="s">
        <v>259</v>
      </c>
      <c r="W337" s="469"/>
      <c r="X337" s="470">
        <f>SUM(P198,P256,P291,P307,P318,P333)</f>
        <v>0</v>
      </c>
      <c r="Y337" s="471"/>
      <c r="Z337" s="493" t="str">
        <f t="array" ref="Z337">IF(ISERROR(X337/X344),"",X337/X344)</f>
        <v/>
      </c>
      <c r="AA337" s="493"/>
    </row>
    <row r="338" spans="1:27" ht="20.100000000000001" customHeight="1">
      <c r="A338" s="509"/>
      <c r="B338" s="395" t="s">
        <v>260</v>
      </c>
      <c r="C338" s="491">
        <v>0</v>
      </c>
      <c r="D338" s="492"/>
      <c r="E338" s="502">
        <f>C338*11</f>
        <v>0</v>
      </c>
      <c r="F338" s="502"/>
      <c r="G338" s="469">
        <v>0</v>
      </c>
      <c r="H338" s="469"/>
      <c r="I338" s="502">
        <f>G338*11</f>
        <v>0</v>
      </c>
      <c r="J338" s="502"/>
      <c r="K338" s="502">
        <f>E338-I338</f>
        <v>0</v>
      </c>
      <c r="L338" s="502"/>
      <c r="M338" s="500" t="str">
        <f>IF(ISERROR(K338/E338),"",K338/E338)</f>
        <v/>
      </c>
      <c r="N338" s="500"/>
      <c r="O338" s="499"/>
      <c r="P338" s="469" t="s">
        <v>216</v>
      </c>
      <c r="Q338" s="469"/>
      <c r="R338" s="498">
        <f>SUM(O257:U257)</f>
        <v>0</v>
      </c>
      <c r="S338" s="498"/>
      <c r="T338" s="493" t="str">
        <f>IF(ISERROR(R338/R344),"",R338/R344)</f>
        <v/>
      </c>
      <c r="U338" s="493"/>
      <c r="V338" s="469" t="s">
        <v>261</v>
      </c>
      <c r="W338" s="469"/>
      <c r="X338" s="470">
        <f>SUM(P199,P257,P292,P308,P319,P334)</f>
        <v>0</v>
      </c>
      <c r="Y338" s="471"/>
      <c r="Z338" s="493" t="str">
        <f>IF(ISERROR(X338/X344),"",X338/X344)</f>
        <v/>
      </c>
      <c r="AA338" s="493"/>
    </row>
    <row r="339" spans="1:27" ht="20.100000000000001" customHeight="1">
      <c r="A339" s="509"/>
      <c r="B339" s="395" t="s">
        <v>262</v>
      </c>
      <c r="C339" s="491">
        <v>0</v>
      </c>
      <c r="D339" s="492"/>
      <c r="E339" s="502">
        <f>C339*8</f>
        <v>0</v>
      </c>
      <c r="F339" s="502"/>
      <c r="G339" s="469">
        <v>1</v>
      </c>
      <c r="H339" s="469"/>
      <c r="I339" s="502">
        <f>G339*8</f>
        <v>8</v>
      </c>
      <c r="J339" s="502"/>
      <c r="K339" s="502">
        <f>E339-I339</f>
        <v>-8</v>
      </c>
      <c r="L339" s="502"/>
      <c r="M339" s="500" t="str">
        <f>IF(ISERROR(K339/E339),"",K339/E339)</f>
        <v/>
      </c>
      <c r="N339" s="500"/>
      <c r="O339" s="499"/>
      <c r="P339" s="469" t="s">
        <v>224</v>
      </c>
      <c r="Q339" s="469"/>
      <c r="R339" s="498">
        <f>SUM(O292:U292)</f>
        <v>0</v>
      </c>
      <c r="S339" s="498"/>
      <c r="T339" s="493" t="str">
        <f>IF(ISERROR(R339/R344),"",R339/R344)</f>
        <v/>
      </c>
      <c r="U339" s="493"/>
      <c r="V339" s="469" t="s">
        <v>263</v>
      </c>
      <c r="W339" s="469"/>
      <c r="X339" s="470">
        <f>SUM(P200,P258,P293,P309,P320,P335)</f>
        <v>0</v>
      </c>
      <c r="Y339" s="471"/>
      <c r="Z339" s="493" t="str">
        <f>IF(ISERROR(X339/X344),"",X339/X344)</f>
        <v/>
      </c>
      <c r="AA339" s="493"/>
    </row>
    <row r="340" spans="1:27" ht="20.100000000000001" customHeight="1">
      <c r="A340" s="509"/>
      <c r="B340" s="395" t="s">
        <v>264</v>
      </c>
      <c r="C340" s="491">
        <v>1</v>
      </c>
      <c r="D340" s="492"/>
      <c r="E340" s="502">
        <f>C340*11</f>
        <v>11</v>
      </c>
      <c r="F340" s="502"/>
      <c r="G340" s="469">
        <v>1</v>
      </c>
      <c r="H340" s="469"/>
      <c r="I340" s="502">
        <f>G340*11</f>
        <v>11</v>
      </c>
      <c r="J340" s="502"/>
      <c r="K340" s="502">
        <f>E340-I340</f>
        <v>0</v>
      </c>
      <c r="L340" s="502"/>
      <c r="M340" s="500">
        <f>IF(ISERROR(K340/E340),"",K340/E340)</f>
        <v>0</v>
      </c>
      <c r="N340" s="500"/>
      <c r="O340" s="499"/>
      <c r="P340" s="469" t="s">
        <v>231</v>
      </c>
      <c r="Q340" s="469"/>
      <c r="R340" s="498">
        <f>SUM(O308:U308)</f>
        <v>0</v>
      </c>
      <c r="S340" s="498"/>
      <c r="T340" s="493" t="str">
        <f>IF(ISERROR(R340/R344),"",R340/R344)</f>
        <v/>
      </c>
      <c r="U340" s="493"/>
      <c r="V340" s="469" t="s">
        <v>265</v>
      </c>
      <c r="W340" s="469"/>
      <c r="X340" s="470">
        <f>SUM(P202,P259,P294,P310,P321,P336)</f>
        <v>0</v>
      </c>
      <c r="Y340" s="471"/>
      <c r="Z340" s="493" t="str">
        <f>IF(ISERROR(X340/X344),"",X340/X344)</f>
        <v/>
      </c>
      <c r="AA340" s="493"/>
    </row>
    <row r="341" spans="1:27" ht="20.100000000000001" customHeight="1">
      <c r="A341" s="510"/>
      <c r="B341" s="395" t="s">
        <v>266</v>
      </c>
      <c r="C341" s="501">
        <f>SUM(C337:D340)</f>
        <v>2</v>
      </c>
      <c r="D341" s="475"/>
      <c r="E341" s="502">
        <f>SUM(E337:F340)</f>
        <v>22</v>
      </c>
      <c r="F341" s="502"/>
      <c r="G341" s="469">
        <f>SUM(G337:H340)</f>
        <v>3</v>
      </c>
      <c r="H341" s="469"/>
      <c r="I341" s="502">
        <f>SUM(I337:J340)</f>
        <v>30</v>
      </c>
      <c r="J341" s="502"/>
      <c r="K341" s="502">
        <f>SUM(K337:L340)</f>
        <v>-8</v>
      </c>
      <c r="L341" s="502"/>
      <c r="M341" s="500">
        <f>IF(ISERROR(K341/E341),"",K341/E341)</f>
        <v>-0.36363636363636365</v>
      </c>
      <c r="N341" s="500"/>
      <c r="O341" s="499"/>
      <c r="P341" s="469" t="s">
        <v>234</v>
      </c>
      <c r="Q341" s="469"/>
      <c r="R341" s="498">
        <f>SUM(O319:U319)</f>
        <v>0</v>
      </c>
      <c r="S341" s="498"/>
      <c r="T341" s="493" t="str">
        <f>IF(ISERROR(R341/R344),"",R341/R344)</f>
        <v/>
      </c>
      <c r="U341" s="493"/>
      <c r="V341" s="469" t="s">
        <v>267</v>
      </c>
      <c r="W341" s="469"/>
      <c r="X341" s="470">
        <f>SUM(P203,P260,P295,P311,P322,P337)</f>
        <v>0</v>
      </c>
      <c r="Y341" s="471"/>
      <c r="Z341" s="493" t="str">
        <f>IF(ISERROR(X341/X344),"",X341/X344)</f>
        <v/>
      </c>
      <c r="AA341" s="493"/>
    </row>
    <row r="342" spans="1:27" ht="20.100000000000001" customHeight="1">
      <c r="A342" s="309" t="s">
        <v>477</v>
      </c>
      <c r="B342" s="395">
        <f>G335</f>
        <v>5971</v>
      </c>
      <c r="C342" s="479" t="s">
        <v>269</v>
      </c>
      <c r="D342" s="478"/>
      <c r="E342" s="469">
        <f>H335</f>
        <v>30175.9</v>
      </c>
      <c r="F342" s="469"/>
      <c r="G342" s="469" t="s">
        <v>270</v>
      </c>
      <c r="H342" s="469"/>
      <c r="I342" s="497">
        <f>L335</f>
        <v>25.446921875272796</v>
      </c>
      <c r="J342" s="497"/>
      <c r="K342" s="499" t="s">
        <v>271</v>
      </c>
      <c r="L342" s="499"/>
      <c r="M342" s="497">
        <f>J335</f>
        <v>17.035663338088444</v>
      </c>
      <c r="N342" s="497"/>
      <c r="O342" s="499"/>
      <c r="P342" s="469" t="s">
        <v>244</v>
      </c>
      <c r="Q342" s="469"/>
      <c r="R342" s="498">
        <f>SUM(O334:U334)</f>
        <v>0</v>
      </c>
      <c r="S342" s="498"/>
      <c r="T342" s="493" t="str">
        <f>IF(ISERROR(R342/R344),"",R342/R344)</f>
        <v/>
      </c>
      <c r="U342" s="493"/>
      <c r="V342" s="469" t="s">
        <v>272</v>
      </c>
      <c r="W342" s="469"/>
      <c r="X342" s="470">
        <f>SUM(P204,P261,P296,P312,P323,P338)</f>
        <v>0</v>
      </c>
      <c r="Y342" s="471"/>
      <c r="Z342" s="493" t="str">
        <f>IF(ISERROR(X342/X344),"",X342/X344)</f>
        <v/>
      </c>
      <c r="AA342" s="493"/>
    </row>
    <row r="343" spans="1:27" ht="20.100000000000001" customHeight="1">
      <c r="A343" s="310" t="s">
        <v>478</v>
      </c>
      <c r="B343" s="395">
        <f>I335+C341</f>
        <v>352.5</v>
      </c>
      <c r="C343" s="476" t="s">
        <v>251</v>
      </c>
      <c r="D343" s="477"/>
      <c r="E343" s="494">
        <f>K335+I341</f>
        <v>264.64527573380582</v>
      </c>
      <c r="F343" s="494"/>
      <c r="G343" s="469" t="s">
        <v>274</v>
      </c>
      <c r="H343" s="469"/>
      <c r="I343" s="497">
        <f>B343-E343</f>
        <v>87.854724266194182</v>
      </c>
      <c r="J343" s="497"/>
      <c r="K343" s="499" t="s">
        <v>275</v>
      </c>
      <c r="L343" s="499"/>
      <c r="M343" s="500">
        <f>IF(ISERROR(I343/E343),"",I343/E343)</f>
        <v>0.33197163267922114</v>
      </c>
      <c r="N343" s="500"/>
      <c r="O343" s="499"/>
      <c r="P343" s="469" t="s">
        <v>245</v>
      </c>
      <c r="Q343" s="469"/>
      <c r="R343" s="498"/>
      <c r="S343" s="498"/>
      <c r="T343" s="493" t="str">
        <f>IF(ISERROR(R343/R344),"",R343/R344)</f>
        <v/>
      </c>
      <c r="U343" s="493"/>
      <c r="V343" s="469" t="s">
        <v>264</v>
      </c>
      <c r="W343" s="469"/>
      <c r="X343" s="470">
        <f>SUM(P205,P262,P297,P313,P324,P339)</f>
        <v>0</v>
      </c>
      <c r="Y343" s="471"/>
      <c r="Z343" s="493" t="str">
        <f>IF(ISERROR(X343/X344),"",X343/X344)</f>
        <v/>
      </c>
      <c r="AA343" s="493"/>
    </row>
    <row r="344" spans="1:27" ht="20.100000000000001" customHeight="1">
      <c r="A344" s="310" t="s">
        <v>479</v>
      </c>
      <c r="B344" s="395">
        <f>N335</f>
        <v>0</v>
      </c>
      <c r="C344" s="476" t="s">
        <v>277</v>
      </c>
      <c r="D344" s="477"/>
      <c r="E344" s="493">
        <f>IF(ISERROR(B344/B343),"",B344/B343)</f>
        <v>0</v>
      </c>
      <c r="F344" s="493"/>
      <c r="G344" s="469" t="s">
        <v>278</v>
      </c>
      <c r="H344" s="469"/>
      <c r="I344" s="499">
        <f>V335</f>
        <v>0</v>
      </c>
      <c r="J344" s="499"/>
      <c r="K344" s="499" t="s">
        <v>279</v>
      </c>
      <c r="L344" s="499"/>
      <c r="M344" s="500">
        <f t="array" ref="M344">IF(ISERROR(I344/B342),"",I344/B342)</f>
        <v>0</v>
      </c>
      <c r="N344" s="500"/>
      <c r="O344" s="499"/>
      <c r="P344" s="469" t="s">
        <v>266</v>
      </c>
      <c r="Q344" s="469"/>
      <c r="R344" s="498">
        <f>SUM(R337:S343)</f>
        <v>0</v>
      </c>
      <c r="S344" s="498"/>
      <c r="T344" s="493"/>
      <c r="U344" s="493"/>
      <c r="V344" s="469" t="s">
        <v>266</v>
      </c>
      <c r="W344" s="469"/>
      <c r="X344" s="496">
        <f>SUM(X337:Y343)</f>
        <v>0</v>
      </c>
      <c r="Y344" s="496"/>
      <c r="Z344" s="493"/>
      <c r="AA344" s="493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19" t="s">
        <v>480</v>
      </c>
      <c r="B346" s="522" t="s">
        <v>280</v>
      </c>
      <c r="C346" s="522" t="s">
        <v>281</v>
      </c>
      <c r="D346" s="522" t="s">
        <v>282</v>
      </c>
      <c r="E346" s="525" t="s">
        <v>283</v>
      </c>
      <c r="F346" s="516" t="s">
        <v>284</v>
      </c>
      <c r="G346" s="499" t="s">
        <v>285</v>
      </c>
      <c r="H346" s="499"/>
      <c r="I346" s="522" t="s">
        <v>286</v>
      </c>
      <c r="J346" s="528" t="s">
        <v>271</v>
      </c>
      <c r="K346" s="531" t="s">
        <v>287</v>
      </c>
      <c r="L346" s="522" t="s">
        <v>270</v>
      </c>
      <c r="M346" s="512" t="s">
        <v>288</v>
      </c>
      <c r="N346" s="514" t="s">
        <v>252</v>
      </c>
      <c r="O346" s="499" t="s">
        <v>289</v>
      </c>
      <c r="P346" s="499"/>
      <c r="Q346" s="499"/>
      <c r="R346" s="499"/>
      <c r="S346" s="499"/>
      <c r="T346" s="499"/>
      <c r="U346" s="499"/>
      <c r="V346" s="499" t="s">
        <v>290</v>
      </c>
      <c r="W346" s="514" t="s">
        <v>291</v>
      </c>
      <c r="X346" s="499" t="s">
        <v>292</v>
      </c>
      <c r="Y346" s="499"/>
      <c r="Z346" s="499"/>
      <c r="AA346" s="499"/>
    </row>
    <row r="347" spans="1:27" ht="21.95" customHeight="1">
      <c r="A347" s="520"/>
      <c r="B347" s="523"/>
      <c r="C347" s="523"/>
      <c r="D347" s="523"/>
      <c r="E347" s="526"/>
      <c r="F347" s="517"/>
      <c r="G347" s="499"/>
      <c r="H347" s="499"/>
      <c r="I347" s="523"/>
      <c r="J347" s="529"/>
      <c r="K347" s="532"/>
      <c r="L347" s="523"/>
      <c r="M347" s="513"/>
      <c r="N347" s="514"/>
      <c r="O347" s="499" t="s">
        <v>259</v>
      </c>
      <c r="P347" s="499" t="s">
        <v>261</v>
      </c>
      <c r="Q347" s="499" t="s">
        <v>263</v>
      </c>
      <c r="R347" s="515" t="s">
        <v>265</v>
      </c>
      <c r="S347" s="469" t="s">
        <v>267</v>
      </c>
      <c r="T347" s="499" t="s">
        <v>272</v>
      </c>
      <c r="U347" s="499" t="s">
        <v>264</v>
      </c>
      <c r="V347" s="499"/>
      <c r="W347" s="514"/>
      <c r="X347" s="499" t="s">
        <v>293</v>
      </c>
      <c r="Y347" s="499" t="s">
        <v>294</v>
      </c>
      <c r="Z347" s="499" t="s">
        <v>295</v>
      </c>
      <c r="AA347" s="499" t="s">
        <v>264</v>
      </c>
    </row>
    <row r="348" spans="1:27" ht="21.95" customHeight="1">
      <c r="A348" s="521"/>
      <c r="B348" s="524"/>
      <c r="C348" s="524"/>
      <c r="D348" s="524"/>
      <c r="E348" s="527"/>
      <c r="F348" s="518"/>
      <c r="G348" s="348" t="s">
        <v>296</v>
      </c>
      <c r="H348" s="388" t="s">
        <v>297</v>
      </c>
      <c r="I348" s="524"/>
      <c r="J348" s="530"/>
      <c r="K348" s="533"/>
      <c r="L348" s="524"/>
      <c r="M348" s="513"/>
      <c r="N348" s="514"/>
      <c r="O348" s="499"/>
      <c r="P348" s="499"/>
      <c r="Q348" s="499"/>
      <c r="R348" s="515"/>
      <c r="S348" s="469"/>
      <c r="T348" s="499"/>
      <c r="U348" s="499"/>
      <c r="V348" s="499"/>
      <c r="W348" s="514"/>
      <c r="X348" s="499"/>
      <c r="Y348" s="499"/>
      <c r="Z348" s="499"/>
      <c r="AA348" s="499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7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7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7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7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03" t="s">
        <v>201</v>
      </c>
      <c r="B370" s="504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0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11" t="s">
        <v>216</v>
      </c>
      <c r="B428" s="511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>
        <v>42736</v>
      </c>
      <c r="G429" s="128">
        <f>72*6+57+60+72+31+23+46+56+64</f>
        <v>841</v>
      </c>
      <c r="H429" s="398">
        <f t="shared" ref="H429:H462" si="195">D429*G429</f>
        <v>4230.2300000000005</v>
      </c>
      <c r="I429" s="129">
        <f>11*2+7+7+10.5+8+10.5</f>
        <v>65</v>
      </c>
      <c r="J429" s="130">
        <f t="array" ref="J429">IF(ISERROR(G429/I429),"",G429/I429)</f>
        <v>12.938461538461539</v>
      </c>
      <c r="K429" s="131">
        <f t="array" ref="K429">IF(ISERROR(G429/L429),"",G429/L429)</f>
        <v>95.568181818181813</v>
      </c>
      <c r="L429" s="129">
        <v>8.8000000000000007</v>
      </c>
      <c r="M429" s="109">
        <f t="shared" ref="M429:M436" si="196">IF(ISERROR(I429-K429),"",I429-K429)</f>
        <v>-30.568181818181813</v>
      </c>
      <c r="N429" s="130">
        <f t="shared" ref="N429:N436" si="197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36+11</f>
        <v>47</v>
      </c>
      <c r="H434" s="398">
        <f t="shared" si="195"/>
        <v>236.41000000000003</v>
      </c>
      <c r="I434" s="129">
        <f>20+9+1.5</f>
        <v>30.5</v>
      </c>
      <c r="J434" s="130">
        <f t="array" ref="J434">IF(ISERROR(G434/I434),"",G434/I434)</f>
        <v>1.540983606557377</v>
      </c>
      <c r="K434" s="131">
        <f t="array" ref="K434">IF(ISERROR(G434/L434),"",G434/L434)</f>
        <v>5.053763440860215</v>
      </c>
      <c r="L434" s="129">
        <v>9.3000000000000007</v>
      </c>
      <c r="M434" s="109">
        <f t="shared" si="196"/>
        <v>25.446236559139784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5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03" t="s">
        <v>224</v>
      </c>
      <c r="B463" s="504"/>
      <c r="C463" s="396" t="s">
        <v>202</v>
      </c>
      <c r="D463" s="143"/>
      <c r="E463" s="143"/>
      <c r="F463" s="144"/>
      <c r="G463" s="145">
        <f>SUM(G429:G462)</f>
        <v>888</v>
      </c>
      <c r="H463" s="146">
        <f>SUM(H429:H462)</f>
        <v>4466.6400000000003</v>
      </c>
      <c r="I463" s="146">
        <f>SUM(I429:I462)</f>
        <v>95.5</v>
      </c>
      <c r="J463" s="130">
        <f t="array" ref="J463">IF(ISERROR(G463/I463),"",G463/I463)</f>
        <v>9.2984293193717278</v>
      </c>
      <c r="K463" s="146">
        <f>SUM(K429:K462)</f>
        <v>100.62194525904202</v>
      </c>
      <c r="L463" s="147"/>
      <c r="M463" s="150">
        <f t="shared" ref="M463:V463" si="209">SUM(M429:M462)</f>
        <v>-5.1219452590420289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03" t="s">
        <v>231</v>
      </c>
      <c r="B479" s="504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03" t="s">
        <v>234</v>
      </c>
      <c r="B490" s="504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2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2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2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2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2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03" t="s">
        <v>244</v>
      </c>
      <c r="B506" s="504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05" t="s">
        <v>246</v>
      </c>
      <c r="B507" s="506"/>
      <c r="C507" s="506"/>
      <c r="D507" s="506"/>
      <c r="E507" s="506"/>
      <c r="F507" s="507"/>
      <c r="G507" s="154">
        <f>SUM(G370,G428,G463,G479,G490,G506)</f>
        <v>888</v>
      </c>
      <c r="H507" s="154">
        <f>SUM(H370,H428,H463,H479,H490,H506)</f>
        <v>4466.6400000000003</v>
      </c>
      <c r="I507" s="154">
        <f>SUM(I370,I428,I463,I479,I490,I506)</f>
        <v>95.5</v>
      </c>
      <c r="J507" s="155">
        <f t="array" ref="J507">IF(ISERROR(G507/I507),"",G507/I507)</f>
        <v>9.2984293193717278</v>
      </c>
      <c r="K507" s="154">
        <f>SUM(K370,K428,K463,K479,K490,K506)</f>
        <v>100.62194525904202</v>
      </c>
      <c r="L507" s="155">
        <f>IF(ISERROR(G507/K507),"",G507/K507)</f>
        <v>8.8251126303901692</v>
      </c>
      <c r="M507" s="154">
        <f t="shared" ref="M507:V507" si="235">SUM(M370,M428,M463,M479,M490,M506)</f>
        <v>-5.1219452590420289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08" t="s">
        <v>476</v>
      </c>
      <c r="B508" s="395" t="s">
        <v>247</v>
      </c>
      <c r="C508" s="491" t="s">
        <v>248</v>
      </c>
      <c r="D508" s="492"/>
      <c r="E508" s="499" t="s">
        <v>249</v>
      </c>
      <c r="F508" s="499"/>
      <c r="G508" s="469" t="s">
        <v>250</v>
      </c>
      <c r="H508" s="469"/>
      <c r="I508" s="499" t="s">
        <v>251</v>
      </c>
      <c r="J508" s="499"/>
      <c r="K508" s="499" t="s">
        <v>252</v>
      </c>
      <c r="L508" s="499"/>
      <c r="M508" s="499" t="s">
        <v>253</v>
      </c>
      <c r="N508" s="499"/>
      <c r="O508" s="499" t="s">
        <v>254</v>
      </c>
      <c r="P508" s="469" t="s">
        <v>255</v>
      </c>
      <c r="Q508" s="469"/>
      <c r="R508" s="469" t="s">
        <v>252</v>
      </c>
      <c r="S508" s="469"/>
      <c r="T508" s="469" t="s">
        <v>256</v>
      </c>
      <c r="U508" s="469"/>
      <c r="V508" s="469" t="s">
        <v>257</v>
      </c>
      <c r="W508" s="469"/>
      <c r="X508" s="469" t="s">
        <v>252</v>
      </c>
      <c r="Y508" s="469"/>
      <c r="Z508" s="469" t="s">
        <v>256</v>
      </c>
      <c r="AA508" s="469"/>
    </row>
    <row r="509" spans="1:27" ht="20.100000000000001" customHeight="1">
      <c r="A509" s="509"/>
      <c r="B509" s="395" t="s">
        <v>258</v>
      </c>
      <c r="C509" s="491">
        <v>0</v>
      </c>
      <c r="D509" s="492"/>
      <c r="E509" s="502">
        <f>C509*11</f>
        <v>0</v>
      </c>
      <c r="F509" s="502"/>
      <c r="G509" s="469">
        <v>0</v>
      </c>
      <c r="H509" s="469"/>
      <c r="I509" s="502">
        <f>G509*11</f>
        <v>0</v>
      </c>
      <c r="J509" s="502"/>
      <c r="K509" s="502">
        <f>E509-I509</f>
        <v>0</v>
      </c>
      <c r="L509" s="502"/>
      <c r="M509" s="500" t="str">
        <f>IF(ISERROR(K509/E509),"",K509/E509)</f>
        <v/>
      </c>
      <c r="N509" s="500"/>
      <c r="O509" s="499"/>
      <c r="P509" s="469" t="s">
        <v>201</v>
      </c>
      <c r="Q509" s="469"/>
      <c r="R509" s="498">
        <f>SUM(O370:U370)</f>
        <v>0</v>
      </c>
      <c r="S509" s="498"/>
      <c r="T509" s="493" t="str">
        <f t="array" ref="T509">IF(ISERROR(R509/R516),"",R509/R516)</f>
        <v/>
      </c>
      <c r="U509" s="493"/>
      <c r="V509" s="469" t="s">
        <v>259</v>
      </c>
      <c r="W509" s="469"/>
      <c r="X509" s="496">
        <f>SUM(O370,O428,O463,O479,O490,O506)</f>
        <v>0</v>
      </c>
      <c r="Y509" s="496"/>
      <c r="Z509" s="493" t="str">
        <f t="array" ref="Z509">IF(ISERROR(X509/X516),"",X509/X516)</f>
        <v/>
      </c>
      <c r="AA509" s="493"/>
    </row>
    <row r="510" spans="1:27" ht="20.100000000000001" customHeight="1">
      <c r="A510" s="509"/>
      <c r="B510" s="395" t="s">
        <v>260</v>
      </c>
      <c r="C510" s="491">
        <v>0</v>
      </c>
      <c r="D510" s="492"/>
      <c r="E510" s="502">
        <f>C510*11</f>
        <v>0</v>
      </c>
      <c r="F510" s="502"/>
      <c r="G510" s="469">
        <v>0</v>
      </c>
      <c r="H510" s="469"/>
      <c r="I510" s="502">
        <f>G510*11</f>
        <v>0</v>
      </c>
      <c r="J510" s="502"/>
      <c r="K510" s="502">
        <f>E510-I510</f>
        <v>0</v>
      </c>
      <c r="L510" s="502"/>
      <c r="M510" s="500" t="str">
        <f>IF(ISERROR(K510/E510),"",K510/E510)</f>
        <v/>
      </c>
      <c r="N510" s="500"/>
      <c r="O510" s="499"/>
      <c r="P510" s="469" t="s">
        <v>216</v>
      </c>
      <c r="Q510" s="469"/>
      <c r="R510" s="498">
        <f>SUM(O428:U428)</f>
        <v>0</v>
      </c>
      <c r="S510" s="498"/>
      <c r="T510" s="493" t="str">
        <f>IF(ISERROR(R510/R516),"",R510/R516)</f>
        <v/>
      </c>
      <c r="U510" s="493"/>
      <c r="V510" s="469" t="s">
        <v>261</v>
      </c>
      <c r="W510" s="469"/>
      <c r="X510" s="496">
        <f>SUM(O371,O429,O464,O480,O491,O507)</f>
        <v>0</v>
      </c>
      <c r="Y510" s="496"/>
      <c r="Z510" s="493" t="str">
        <f>IF(ISERROR(X510/X516),"",X510/X516)</f>
        <v/>
      </c>
      <c r="AA510" s="493"/>
    </row>
    <row r="511" spans="1:27" ht="20.100000000000001" customHeight="1">
      <c r="A511" s="509"/>
      <c r="B511" s="395" t="s">
        <v>262</v>
      </c>
      <c r="C511" s="491">
        <v>0</v>
      </c>
      <c r="D511" s="492"/>
      <c r="E511" s="502">
        <f>C511*11</f>
        <v>0</v>
      </c>
      <c r="F511" s="502"/>
      <c r="G511" s="469">
        <v>0</v>
      </c>
      <c r="H511" s="469"/>
      <c r="I511" s="502">
        <f>G511*11</f>
        <v>0</v>
      </c>
      <c r="J511" s="502"/>
      <c r="K511" s="502">
        <f>E511-I511</f>
        <v>0</v>
      </c>
      <c r="L511" s="502"/>
      <c r="M511" s="500" t="str">
        <f>IF(ISERROR(K511/E511),"",K511/E511)</f>
        <v/>
      </c>
      <c r="N511" s="500"/>
      <c r="O511" s="499"/>
      <c r="P511" s="469" t="s">
        <v>224</v>
      </c>
      <c r="Q511" s="469"/>
      <c r="R511" s="498">
        <f>SUM(O463:U463)</f>
        <v>0</v>
      </c>
      <c r="S511" s="498"/>
      <c r="T511" s="493" t="str">
        <f>IF(ISERROR(R511/R516),"",R511/R516)</f>
        <v/>
      </c>
      <c r="U511" s="493"/>
      <c r="V511" s="469" t="s">
        <v>263</v>
      </c>
      <c r="W511" s="469"/>
      <c r="X511" s="496">
        <f>SUM(O373,O430,O465,O481,O492,O508)</f>
        <v>0</v>
      </c>
      <c r="Y511" s="496"/>
      <c r="Z511" s="493" t="str">
        <f>IF(ISERROR(X511/X516),"",X511/X516)</f>
        <v/>
      </c>
      <c r="AA511" s="493"/>
    </row>
    <row r="512" spans="1:27" ht="20.100000000000001" customHeight="1">
      <c r="A512" s="509"/>
      <c r="B512" s="395" t="s">
        <v>264</v>
      </c>
      <c r="C512" s="491">
        <v>1</v>
      </c>
      <c r="D512" s="492"/>
      <c r="E512" s="502">
        <f>C512*11</f>
        <v>11</v>
      </c>
      <c r="F512" s="502"/>
      <c r="G512" s="469">
        <v>1</v>
      </c>
      <c r="H512" s="469"/>
      <c r="I512" s="502">
        <f>G512*11</f>
        <v>11</v>
      </c>
      <c r="J512" s="502"/>
      <c r="K512" s="502">
        <f>E512-I512</f>
        <v>0</v>
      </c>
      <c r="L512" s="502"/>
      <c r="M512" s="500">
        <f>IF(ISERROR(K512/E512),"",K512/E512)</f>
        <v>0</v>
      </c>
      <c r="N512" s="500"/>
      <c r="O512" s="499"/>
      <c r="P512" s="469" t="s">
        <v>231</v>
      </c>
      <c r="Q512" s="469"/>
      <c r="R512" s="498">
        <f>SUM(O479:U479)</f>
        <v>0</v>
      </c>
      <c r="S512" s="498"/>
      <c r="T512" s="493" t="str">
        <f>IF(ISERROR(R512/R516),"",R512/R516)</f>
        <v/>
      </c>
      <c r="U512" s="493"/>
      <c r="V512" s="469" t="s">
        <v>265</v>
      </c>
      <c r="W512" s="469"/>
      <c r="X512" s="496">
        <f>SUM(O374,O431,O466,O482,O493,O509)</f>
        <v>0</v>
      </c>
      <c r="Y512" s="496"/>
      <c r="Z512" s="493" t="str">
        <f>IF(ISERROR(X512/X516),"",X512/X516)</f>
        <v/>
      </c>
      <c r="AA512" s="493"/>
    </row>
    <row r="513" spans="1:27" ht="20.100000000000001" customHeight="1">
      <c r="A513" s="510"/>
      <c r="B513" s="395" t="s">
        <v>266</v>
      </c>
      <c r="C513" s="501">
        <f>SUM(C509:D512)</f>
        <v>1</v>
      </c>
      <c r="D513" s="475"/>
      <c r="E513" s="502">
        <f>SUM(E509:F512)</f>
        <v>11</v>
      </c>
      <c r="F513" s="502"/>
      <c r="G513" s="469">
        <f>SUM(G509:H512)</f>
        <v>1</v>
      </c>
      <c r="H513" s="469"/>
      <c r="I513" s="502">
        <f>SUM(I509:J512)</f>
        <v>11</v>
      </c>
      <c r="J513" s="502"/>
      <c r="K513" s="502">
        <f>SUM(K509:L512)</f>
        <v>0</v>
      </c>
      <c r="L513" s="502"/>
      <c r="M513" s="500">
        <f>IF(ISERROR(K513/E513),"",K513/E513)</f>
        <v>0</v>
      </c>
      <c r="N513" s="500"/>
      <c r="O513" s="499"/>
      <c r="P513" s="469" t="s">
        <v>234</v>
      </c>
      <c r="Q513" s="469"/>
      <c r="R513" s="498">
        <f>SUM(O490:U490)</f>
        <v>0</v>
      </c>
      <c r="S513" s="498"/>
      <c r="T513" s="493" t="str">
        <f>IF(ISERROR(R513/R516),"",R513/R516)</f>
        <v/>
      </c>
      <c r="U513" s="493"/>
      <c r="V513" s="469" t="s">
        <v>267</v>
      </c>
      <c r="W513" s="469"/>
      <c r="X513" s="496">
        <f>SUM(O375,O432,O467,O483,O494,O510)</f>
        <v>0</v>
      </c>
      <c r="Y513" s="496"/>
      <c r="Z513" s="493" t="str">
        <f>IF(ISERROR(X513/X516),"",X513/X516)</f>
        <v/>
      </c>
      <c r="AA513" s="493"/>
    </row>
    <row r="514" spans="1:27" ht="20.100000000000001" customHeight="1">
      <c r="A514" s="307" t="s">
        <v>477</v>
      </c>
      <c r="B514" s="395">
        <f>G507</f>
        <v>888</v>
      </c>
      <c r="C514" s="479" t="s">
        <v>269</v>
      </c>
      <c r="D514" s="478"/>
      <c r="E514" s="469">
        <f>H507</f>
        <v>4466.6400000000003</v>
      </c>
      <c r="F514" s="469"/>
      <c r="G514" s="469" t="s">
        <v>270</v>
      </c>
      <c r="H514" s="469"/>
      <c r="I514" s="497">
        <f>L507</f>
        <v>8.8251126303901692</v>
      </c>
      <c r="J514" s="497"/>
      <c r="K514" s="499" t="s">
        <v>271</v>
      </c>
      <c r="L514" s="499"/>
      <c r="M514" s="497">
        <f>J507</f>
        <v>9.2984293193717278</v>
      </c>
      <c r="N514" s="497"/>
      <c r="O514" s="499"/>
      <c r="P514" s="469" t="s">
        <v>244</v>
      </c>
      <c r="Q514" s="469"/>
      <c r="R514" s="498">
        <f>SUM(O506:U506)</f>
        <v>0</v>
      </c>
      <c r="S514" s="498"/>
      <c r="T514" s="493" t="str">
        <f>IF(ISERROR(R514/R516),"",R514/R516)</f>
        <v/>
      </c>
      <c r="U514" s="493"/>
      <c r="V514" s="469" t="s">
        <v>272</v>
      </c>
      <c r="W514" s="469"/>
      <c r="X514" s="496">
        <f>SUM(O376,O433,O468,O484,O495,O511)</f>
        <v>0</v>
      </c>
      <c r="Y514" s="496"/>
      <c r="Z514" s="493" t="str">
        <f>IF(ISERROR(X514/X516),"",X514/X516)</f>
        <v/>
      </c>
      <c r="AA514" s="493"/>
    </row>
    <row r="515" spans="1:27" ht="20.100000000000001" customHeight="1">
      <c r="A515" s="308" t="s">
        <v>478</v>
      </c>
      <c r="B515" s="395">
        <f>I507+C513</f>
        <v>96.5</v>
      </c>
      <c r="C515" s="476" t="s">
        <v>251</v>
      </c>
      <c r="D515" s="477"/>
      <c r="E515" s="494">
        <f>K507+I513</f>
        <v>111.62194525904202</v>
      </c>
      <c r="F515" s="494"/>
      <c r="G515" s="469" t="s">
        <v>274</v>
      </c>
      <c r="H515" s="469"/>
      <c r="I515" s="497">
        <f>B515-E515</f>
        <v>-15.121945259042022</v>
      </c>
      <c r="J515" s="497"/>
      <c r="K515" s="499" t="s">
        <v>275</v>
      </c>
      <c r="L515" s="499"/>
      <c r="M515" s="500">
        <f>IF(ISERROR(I515/E515),"",I515/E515)</f>
        <v>-0.13547466158154109</v>
      </c>
      <c r="N515" s="500"/>
      <c r="O515" s="499"/>
      <c r="P515" s="469" t="s">
        <v>245</v>
      </c>
      <c r="Q515" s="469"/>
      <c r="R515" s="498"/>
      <c r="S515" s="498"/>
      <c r="T515" s="493" t="str">
        <f>IF(ISERROR(R515/R516),"",R515/R516)</f>
        <v/>
      </c>
      <c r="U515" s="493"/>
      <c r="V515" s="469" t="s">
        <v>264</v>
      </c>
      <c r="W515" s="469"/>
      <c r="X515" s="496">
        <f>SUM(O377,O434,O469,O489,O496,O512)</f>
        <v>0</v>
      </c>
      <c r="Y515" s="496"/>
      <c r="Z515" s="493" t="str">
        <f>IF(ISERROR(X515/X516),"",X515/X516)</f>
        <v/>
      </c>
      <c r="AA515" s="493"/>
    </row>
    <row r="516" spans="1:27" ht="20.100000000000001" customHeight="1">
      <c r="A516" s="308" t="s">
        <v>479</v>
      </c>
      <c r="B516" s="395">
        <f>N507</f>
        <v>0</v>
      </c>
      <c r="C516" s="476" t="s">
        <v>277</v>
      </c>
      <c r="D516" s="477"/>
      <c r="E516" s="493">
        <f>IF(ISERROR(B516/B515),"",B516/B515)</f>
        <v>0</v>
      </c>
      <c r="F516" s="493"/>
      <c r="G516" s="469" t="s">
        <v>278</v>
      </c>
      <c r="H516" s="469"/>
      <c r="I516" s="499">
        <f>V507</f>
        <v>0</v>
      </c>
      <c r="J516" s="499"/>
      <c r="K516" s="499" t="s">
        <v>279</v>
      </c>
      <c r="L516" s="499"/>
      <c r="M516" s="500">
        <f t="array" ref="M516">IF(ISERROR(I516/B514),"",I516/B514)</f>
        <v>0</v>
      </c>
      <c r="N516" s="500"/>
      <c r="O516" s="499"/>
      <c r="P516" s="469" t="s">
        <v>266</v>
      </c>
      <c r="Q516" s="469"/>
      <c r="R516" s="498">
        <f>SUM(R509:S515)</f>
        <v>0</v>
      </c>
      <c r="S516" s="498"/>
      <c r="T516" s="493"/>
      <c r="U516" s="493"/>
      <c r="V516" s="469" t="s">
        <v>266</v>
      </c>
      <c r="W516" s="469"/>
      <c r="X516" s="496">
        <f>SUM(X509:Y515)</f>
        <v>0</v>
      </c>
      <c r="Y516" s="496"/>
      <c r="Z516" s="493"/>
      <c r="AA516" s="493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495" t="str">
        <f>IF(ISERROR(#REF!/#REF!),"",#REF!/#REF!)</f>
        <v/>
      </c>
      <c r="H517" s="495"/>
      <c r="I517" s="495"/>
      <c r="J517" s="125"/>
      <c r="K517" s="160"/>
      <c r="L517" s="122"/>
      <c r="M517" s="122"/>
      <c r="N517" s="495" t="str">
        <f>IF(ISERROR(G517/#REF!),"",G517/#REF!)</f>
        <v/>
      </c>
      <c r="O517" s="495"/>
      <c r="P517" s="495"/>
      <c r="Q517" s="495"/>
      <c r="R517" s="495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482" t="s">
        <v>268</v>
      </c>
      <c r="B519" s="482"/>
      <c r="C519" s="491">
        <f>SUM(B171,B342,B514)</f>
        <v>12539</v>
      </c>
      <c r="D519" s="492"/>
      <c r="E519" s="482" t="s">
        <v>269</v>
      </c>
      <c r="F519" s="482"/>
      <c r="G519" s="494">
        <f>SUM(E171,E342,E514)</f>
        <v>63331.05</v>
      </c>
      <c r="H519" s="494"/>
      <c r="I519" s="469" t="s">
        <v>270</v>
      </c>
      <c r="J519" s="482"/>
      <c r="K519" s="491">
        <f>IF(ISERROR(C519/G520),"",C519/G520)</f>
        <v>18.940592277704035</v>
      </c>
      <c r="L519" s="492"/>
      <c r="M519" s="469" t="s">
        <v>271</v>
      </c>
      <c r="N519" s="469"/>
      <c r="O519" s="470">
        <f t="array" ref="O519">IF(ISERROR(C519/C520),"",C519/C520)</f>
        <v>17.37907137907138</v>
      </c>
      <c r="P519" s="471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469" t="s">
        <v>273</v>
      </c>
      <c r="B520" s="469"/>
      <c r="C520" s="491">
        <f>SUM(B172,B343,B515)</f>
        <v>721.5</v>
      </c>
      <c r="D520" s="492"/>
      <c r="E520" s="469" t="s">
        <v>251</v>
      </c>
      <c r="F520" s="469"/>
      <c r="G520" s="494">
        <f>SUM(E172,E343,E515)</f>
        <v>662.01731266663262</v>
      </c>
      <c r="H520" s="494"/>
      <c r="I520" s="476" t="s">
        <v>274</v>
      </c>
      <c r="J520" s="477"/>
      <c r="K520" s="479">
        <f>C520-G520</f>
        <v>59.48268733336738</v>
      </c>
      <c r="L520" s="478"/>
      <c r="M520" s="479" t="s">
        <v>275</v>
      </c>
      <c r="N520" s="478"/>
      <c r="O520" s="483">
        <f>IF(ISERROR(K520/C520),"",K520/C520)</f>
        <v>8.244308708713427E-2</v>
      </c>
      <c r="P520" s="484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476" t="s">
        <v>276</v>
      </c>
      <c r="B521" s="477"/>
      <c r="C521" s="491">
        <f>SUM(B173,B344,B516)</f>
        <v>0</v>
      </c>
      <c r="D521" s="492"/>
      <c r="E521" s="476" t="s">
        <v>277</v>
      </c>
      <c r="F521" s="477"/>
      <c r="G521" s="493">
        <f>IF(ISERROR(C521/C520),"",C521/C520)</f>
        <v>0</v>
      </c>
      <c r="H521" s="493"/>
      <c r="I521" s="469" t="s">
        <v>278</v>
      </c>
      <c r="J521" s="482"/>
      <c r="K521" s="494">
        <f>SUM(I173,I344,I516)</f>
        <v>0</v>
      </c>
      <c r="L521" s="494"/>
      <c r="M521" s="482" t="s">
        <v>279</v>
      </c>
      <c r="N521" s="482"/>
      <c r="O521" s="483">
        <f t="array" ref="O521">IF(ISERROR(K521/C519),"",K521/C519)</f>
        <v>0</v>
      </c>
      <c r="P521" s="484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476" t="s">
        <v>298</v>
      </c>
      <c r="B523" s="477"/>
      <c r="C523" s="476" t="s">
        <v>299</v>
      </c>
      <c r="D523" s="477"/>
      <c r="E523" s="476" t="s">
        <v>256</v>
      </c>
      <c r="F523" s="477"/>
      <c r="G523" s="485" t="s">
        <v>254</v>
      </c>
      <c r="H523" s="486"/>
      <c r="I523" s="476" t="s">
        <v>255</v>
      </c>
      <c r="J523" s="478"/>
      <c r="K523" s="476" t="s">
        <v>300</v>
      </c>
      <c r="L523" s="477"/>
      <c r="M523" s="476" t="s">
        <v>256</v>
      </c>
      <c r="N523" s="477"/>
      <c r="O523" s="469" t="s">
        <v>257</v>
      </c>
      <c r="P523" s="469"/>
      <c r="Q523" s="476" t="s">
        <v>300</v>
      </c>
      <c r="R523" s="477"/>
      <c r="S523" s="476" t="s">
        <v>256</v>
      </c>
      <c r="T523" s="477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481" t="s">
        <v>201</v>
      </c>
      <c r="B524" s="477"/>
      <c r="C524" s="476">
        <f>SUM(G28,G199,G370)</f>
        <v>4292</v>
      </c>
      <c r="D524" s="477"/>
      <c r="E524" s="472">
        <f>IF(ISERROR(C524/C530),"",C524/C530)</f>
        <v>0.34229204880771991</v>
      </c>
      <c r="F524" s="473"/>
      <c r="G524" s="487"/>
      <c r="H524" s="488"/>
      <c r="I524" s="474" t="s">
        <v>301</v>
      </c>
      <c r="J524" s="480"/>
      <c r="K524" s="479">
        <f t="shared" ref="K524:K529" si="237">SUM(R166,U337,U509)</f>
        <v>0</v>
      </c>
      <c r="L524" s="478"/>
      <c r="M524" s="472" t="str">
        <f t="array" ref="M524">IF(ISERROR(K524/K530),"",K524/K530)</f>
        <v/>
      </c>
      <c r="N524" s="473"/>
      <c r="O524" s="469" t="s">
        <v>259</v>
      </c>
      <c r="P524" s="469"/>
      <c r="Q524" s="470">
        <f t="shared" ref="Q524:Q529" si="238">SUM(X166,AA337,AA509)</f>
        <v>0</v>
      </c>
      <c r="R524" s="471"/>
      <c r="S524" s="472" t="str">
        <f t="array" ref="S524">IF(ISERROR(Q524/Q530),"",Q524/Q530)</f>
        <v/>
      </c>
      <c r="T524" s="473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81" t="s">
        <v>216</v>
      </c>
      <c r="B525" s="477"/>
      <c r="C525" s="476">
        <f>SUM(G86,G257,G428)</f>
        <v>4521</v>
      </c>
      <c r="D525" s="477"/>
      <c r="E525" s="472">
        <f>IF(ISERROR(C525/C530),"",C525/C530)</f>
        <v>0.36055506818725575</v>
      </c>
      <c r="F525" s="473"/>
      <c r="G525" s="487"/>
      <c r="H525" s="488"/>
      <c r="I525" s="474" t="s">
        <v>302</v>
      </c>
      <c r="J525" s="480"/>
      <c r="K525" s="479">
        <f t="shared" si="237"/>
        <v>0</v>
      </c>
      <c r="L525" s="478"/>
      <c r="M525" s="472" t="str">
        <f>IF(ISERROR(K525/K530),"",K525/K530)</f>
        <v/>
      </c>
      <c r="N525" s="473"/>
      <c r="O525" s="469" t="s">
        <v>261</v>
      </c>
      <c r="P525" s="469"/>
      <c r="Q525" s="470">
        <f t="shared" si="238"/>
        <v>0</v>
      </c>
      <c r="R525" s="471"/>
      <c r="S525" s="472" t="str">
        <f>IF(ISERROR(Q525/Q530),"",Q525/Q530)</f>
        <v/>
      </c>
      <c r="T525" s="473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81" t="s">
        <v>224</v>
      </c>
      <c r="B526" s="477"/>
      <c r="C526" s="476">
        <f>SUM(G121,G292,G463)</f>
        <v>1917</v>
      </c>
      <c r="D526" s="477"/>
      <c r="E526" s="472">
        <f>IF(ISERROR(C526/C530),"",C526/C530)</f>
        <v>0.15288300502432411</v>
      </c>
      <c r="F526" s="473"/>
      <c r="G526" s="487"/>
      <c r="H526" s="488"/>
      <c r="I526" s="474" t="s">
        <v>303</v>
      </c>
      <c r="J526" s="480"/>
      <c r="K526" s="479">
        <f t="shared" si="237"/>
        <v>0</v>
      </c>
      <c r="L526" s="478"/>
      <c r="M526" s="472" t="str">
        <f>IF(ISERROR(K526/K530),"",K526/K530)</f>
        <v/>
      </c>
      <c r="N526" s="473"/>
      <c r="O526" s="469" t="s">
        <v>263</v>
      </c>
      <c r="P526" s="469"/>
      <c r="Q526" s="470">
        <f t="shared" si="238"/>
        <v>0</v>
      </c>
      <c r="R526" s="471"/>
      <c r="S526" s="472" t="str">
        <f>IF(ISERROR(Q526/Q530),"",Q526/Q530)</f>
        <v/>
      </c>
      <c r="T526" s="473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81" t="s">
        <v>231</v>
      </c>
      <c r="B527" s="477"/>
      <c r="C527" s="476">
        <f>SUM(G137,G308,G479)</f>
        <v>1781</v>
      </c>
      <c r="D527" s="477"/>
      <c r="E527" s="472">
        <f>IF(ISERROR(C527/C530),"",C527/C530)</f>
        <v>0.14203684504346439</v>
      </c>
      <c r="F527" s="473"/>
      <c r="G527" s="487"/>
      <c r="H527" s="488"/>
      <c r="I527" s="474" t="s">
        <v>304</v>
      </c>
      <c r="J527" s="480"/>
      <c r="K527" s="479">
        <f t="shared" si="237"/>
        <v>0</v>
      </c>
      <c r="L527" s="478"/>
      <c r="M527" s="472" t="str">
        <f>IF(ISERROR(K527/K530),"",K527/K530)</f>
        <v/>
      </c>
      <c r="N527" s="473"/>
      <c r="O527" s="469" t="s">
        <v>305</v>
      </c>
      <c r="P527" s="469"/>
      <c r="Q527" s="470">
        <f t="shared" si="238"/>
        <v>0</v>
      </c>
      <c r="R527" s="471"/>
      <c r="S527" s="472" t="str">
        <f>IF(ISERROR(Q527/Q530),"",Q527/Q530)</f>
        <v/>
      </c>
      <c r="T527" s="473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481" t="s">
        <v>234</v>
      </c>
      <c r="B528" s="477"/>
      <c r="C528" s="476">
        <f>SUM(G148,G319,G490)</f>
        <v>28</v>
      </c>
      <c r="D528" s="477"/>
      <c r="E528" s="472">
        <f>IF(ISERROR(C528/C530),"",C528/C530)</f>
        <v>2.2330329372358244E-3</v>
      </c>
      <c r="F528" s="473"/>
      <c r="G528" s="487"/>
      <c r="H528" s="488"/>
      <c r="I528" s="474" t="s">
        <v>306</v>
      </c>
      <c r="J528" s="480"/>
      <c r="K528" s="479">
        <f t="shared" si="237"/>
        <v>0</v>
      </c>
      <c r="L528" s="478"/>
      <c r="M528" s="472" t="str">
        <f>IF(ISERROR(K528/K530),"",K528/K530)</f>
        <v/>
      </c>
      <c r="N528" s="473"/>
      <c r="O528" s="469" t="s">
        <v>267</v>
      </c>
      <c r="P528" s="469"/>
      <c r="Q528" s="470">
        <f t="shared" si="238"/>
        <v>0</v>
      </c>
      <c r="R528" s="471"/>
      <c r="S528" s="472" t="str">
        <f>IF(ISERROR(Q528/Q530),"",Q528/Q530)</f>
        <v/>
      </c>
      <c r="T528" s="473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481" t="s">
        <v>244</v>
      </c>
      <c r="B529" s="477"/>
      <c r="C529" s="476">
        <f>SUM(G163,G334,G506)</f>
        <v>0</v>
      </c>
      <c r="D529" s="477"/>
      <c r="E529" s="472">
        <f>IF(ISERROR(C529/C530),"",C529/C530)</f>
        <v>0</v>
      </c>
      <c r="F529" s="473"/>
      <c r="G529" s="487"/>
      <c r="H529" s="488"/>
      <c r="I529" s="474" t="s">
        <v>307</v>
      </c>
      <c r="J529" s="480"/>
      <c r="K529" s="479">
        <f t="shared" si="237"/>
        <v>0</v>
      </c>
      <c r="L529" s="478"/>
      <c r="M529" s="472" t="str">
        <f>IF(ISERROR(K529/K530),"",K529/K530)</f>
        <v/>
      </c>
      <c r="N529" s="473"/>
      <c r="O529" s="469" t="s">
        <v>272</v>
      </c>
      <c r="P529" s="469"/>
      <c r="Q529" s="470">
        <f t="shared" si="238"/>
        <v>0</v>
      </c>
      <c r="R529" s="471"/>
      <c r="S529" s="472" t="str">
        <f>IF(ISERROR(Q529/Q530),"",Q529/Q530)</f>
        <v/>
      </c>
      <c r="T529" s="473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476" t="s">
        <v>266</v>
      </c>
      <c r="B530" s="477"/>
      <c r="C530" s="476">
        <f>SUM(C524:C529)</f>
        <v>12539</v>
      </c>
      <c r="D530" s="477"/>
      <c r="E530" s="472">
        <f>SUM(E524:F529)</f>
        <v>1</v>
      </c>
      <c r="F530" s="473"/>
      <c r="G530" s="489"/>
      <c r="H530" s="490"/>
      <c r="I530" s="476" t="s">
        <v>266</v>
      </c>
      <c r="J530" s="478"/>
      <c r="K530" s="479">
        <f>SUM(R173,U344,U516)</f>
        <v>0</v>
      </c>
      <c r="L530" s="478"/>
      <c r="M530" s="472"/>
      <c r="N530" s="473"/>
      <c r="O530" s="469" t="s">
        <v>266</v>
      </c>
      <c r="P530" s="469"/>
      <c r="Q530" s="470">
        <f>SUM(Q524:R529)</f>
        <v>0</v>
      </c>
      <c r="R530" s="471"/>
      <c r="S530" s="472">
        <f>SUM(S524:T529)</f>
        <v>0</v>
      </c>
      <c r="T530" s="473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474" t="s">
        <v>308</v>
      </c>
      <c r="B532" s="475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465" t="s">
        <v>327</v>
      </c>
      <c r="B533" s="466"/>
      <c r="C533" s="106">
        <f>D533+E533+F533-G533-O533-P533</f>
        <v>38</v>
      </c>
      <c r="D533" s="106">
        <f>+'31'!C533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465" t="s">
        <v>328</v>
      </c>
      <c r="B534" s="466"/>
      <c r="C534" s="106">
        <f>D534+E534+F534-G534-O534-P534</f>
        <v>44</v>
      </c>
      <c r="D534" s="106">
        <f>+'31'!C534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>
        <v>1</v>
      </c>
      <c r="Q534" s="106">
        <f>J534-K534-L534</f>
        <v>44</v>
      </c>
      <c r="R534" s="109">
        <f>Q534*11-M534-N534</f>
        <v>484</v>
      </c>
      <c r="S534" s="391">
        <f t="array" ref="S534">IF(ISERROR(Q534/J534),"",Q534/J534)</f>
        <v>1</v>
      </c>
      <c r="T534" s="391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465" t="s">
        <v>329</v>
      </c>
      <c r="B535" s="466"/>
      <c r="C535" s="106">
        <f>D535+E535+F535-G535-O535-P535</f>
        <v>10</v>
      </c>
      <c r="D535" s="106">
        <f>+'31'!C535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467" t="s">
        <v>330</v>
      </c>
      <c r="B536" s="468"/>
      <c r="C536" s="112">
        <f>SUM(C533:C535)</f>
        <v>92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92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1</v>
      </c>
      <c r="Q536" s="112">
        <f>SUM(Q533:Q535)</f>
        <v>92</v>
      </c>
      <c r="R536" s="114">
        <f>SUM(R533:R535)</f>
        <v>1012</v>
      </c>
      <c r="S536" s="115">
        <f t="array" ref="S536">IF(ISERROR(Q536/J536),"",Q536/J536)</f>
        <v>1</v>
      </c>
      <c r="T536" s="115">
        <f t="array" ref="T536">IF(ISERROR((O536:P536)/C536),"",SUM(O536:P536)/C536)</f>
        <v>1.0869565217391304E-2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2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8" t="s">
        <v>413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</row>
    <row r="2" spans="1:27" ht="18.75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0" t="s">
        <v>12</v>
      </c>
      <c r="B4" s="540" t="s">
        <v>25</v>
      </c>
      <c r="C4" s="540" t="s">
        <v>26</v>
      </c>
      <c r="D4" s="540" t="s">
        <v>27</v>
      </c>
      <c r="E4" s="543" t="s">
        <v>28</v>
      </c>
      <c r="F4" s="546" t="s">
        <v>29</v>
      </c>
      <c r="G4" s="536" t="s">
        <v>30</v>
      </c>
      <c r="H4" s="536"/>
      <c r="I4" s="540" t="s">
        <v>31</v>
      </c>
      <c r="J4" s="551" t="s">
        <v>32</v>
      </c>
      <c r="K4" s="554" t="s">
        <v>33</v>
      </c>
      <c r="L4" s="540" t="s">
        <v>34</v>
      </c>
      <c r="M4" s="557" t="s">
        <v>35</v>
      </c>
      <c r="N4" s="537" t="s">
        <v>36</v>
      </c>
      <c r="O4" s="536" t="s">
        <v>37</v>
      </c>
      <c r="P4" s="536"/>
      <c r="Q4" s="536"/>
      <c r="R4" s="536"/>
      <c r="S4" s="536"/>
      <c r="T4" s="536"/>
      <c r="U4" s="536"/>
      <c r="V4" s="536" t="s">
        <v>38</v>
      </c>
      <c r="W4" s="537" t="s">
        <v>39</v>
      </c>
      <c r="X4" s="536" t="s">
        <v>40</v>
      </c>
      <c r="Y4" s="536"/>
      <c r="Z4" s="536"/>
      <c r="AA4" s="536"/>
    </row>
    <row r="5" spans="1:27" s="104" customFormat="1" ht="15" customHeight="1">
      <c r="A5" s="541"/>
      <c r="B5" s="541"/>
      <c r="C5" s="541"/>
      <c r="D5" s="541"/>
      <c r="E5" s="544"/>
      <c r="F5" s="547"/>
      <c r="G5" s="536"/>
      <c r="H5" s="536"/>
      <c r="I5" s="541"/>
      <c r="J5" s="552"/>
      <c r="K5" s="555"/>
      <c r="L5" s="541"/>
      <c r="M5" s="558"/>
      <c r="N5" s="537"/>
      <c r="O5" s="536" t="s">
        <v>41</v>
      </c>
      <c r="P5" s="536" t="s">
        <v>42</v>
      </c>
      <c r="Q5" s="536" t="s">
        <v>43</v>
      </c>
      <c r="R5" s="549" t="s">
        <v>44</v>
      </c>
      <c r="S5" s="550" t="s">
        <v>45</v>
      </c>
      <c r="T5" s="536" t="s">
        <v>46</v>
      </c>
      <c r="U5" s="536" t="s">
        <v>47</v>
      </c>
      <c r="V5" s="536"/>
      <c r="W5" s="537"/>
      <c r="X5" s="536" t="s">
        <v>13</v>
      </c>
      <c r="Y5" s="536" t="s">
        <v>48</v>
      </c>
      <c r="Z5" s="536" t="s">
        <v>49</v>
      </c>
      <c r="AA5" s="536" t="s">
        <v>47</v>
      </c>
    </row>
    <row r="6" spans="1:27" s="104" customFormat="1" ht="27.75" customHeight="1">
      <c r="A6" s="542"/>
      <c r="B6" s="542"/>
      <c r="C6" s="542"/>
      <c r="D6" s="542"/>
      <c r="E6" s="545"/>
      <c r="F6" s="548"/>
      <c r="G6" s="350" t="s">
        <v>50</v>
      </c>
      <c r="H6" s="387" t="s">
        <v>51</v>
      </c>
      <c r="I6" s="542"/>
      <c r="J6" s="553"/>
      <c r="K6" s="556"/>
      <c r="L6" s="542"/>
      <c r="M6" s="558"/>
      <c r="N6" s="537"/>
      <c r="O6" s="536"/>
      <c r="P6" s="536"/>
      <c r="Q6" s="536"/>
      <c r="R6" s="549"/>
      <c r="S6" s="550"/>
      <c r="T6" s="536"/>
      <c r="U6" s="536"/>
      <c r="V6" s="536"/>
      <c r="W6" s="537"/>
      <c r="X6" s="536"/>
      <c r="Y6" s="536"/>
      <c r="Z6" s="536"/>
      <c r="AA6" s="536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3" t="s">
        <v>201</v>
      </c>
      <c r="B28" s="504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11" t="s">
        <v>216</v>
      </c>
      <c r="B86" s="511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03" t="s">
        <v>224</v>
      </c>
      <c r="B121" s="504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03" t="s">
        <v>231</v>
      </c>
      <c r="B137" s="504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03" t="s">
        <v>234</v>
      </c>
      <c r="B148" s="504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>
        <v>42737</v>
      </c>
      <c r="G151" s="128">
        <f>32*3</f>
        <v>96</v>
      </c>
      <c r="H151" s="398">
        <f t="shared" si="63"/>
        <v>748.8</v>
      </c>
      <c r="I151" s="129">
        <v>5</v>
      </c>
      <c r="J151" s="130">
        <f t="array" ref="J151">IF(ISERROR(G151/I151),"",G151/I151)</f>
        <v>19.2</v>
      </c>
      <c r="K151" s="131">
        <f t="array" ref="K151">IF(ISERROR(G151/L151),"",G151/L151)</f>
        <v>20.869565217391305</v>
      </c>
      <c r="L151" s="129">
        <v>4.5999999999999996</v>
      </c>
      <c r="M151" s="109">
        <f t="shared" si="64"/>
        <v>-15.869565217391305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customHeight="1">
      <c r="A163" s="503" t="s">
        <v>244</v>
      </c>
      <c r="B163" s="504"/>
      <c r="C163" s="396" t="s">
        <v>202</v>
      </c>
      <c r="D163" s="143"/>
      <c r="E163" s="143"/>
      <c r="F163" s="144"/>
      <c r="G163" s="145">
        <f>SUM(G149:G161)</f>
        <v>96</v>
      </c>
      <c r="H163" s="146">
        <f>SUM(H149:H159)</f>
        <v>748.8</v>
      </c>
      <c r="I163" s="146">
        <f>SUM(I149:I161)</f>
        <v>5</v>
      </c>
      <c r="J163" s="130">
        <f t="array" ref="J163">IF(ISERROR(G163/I163),"",G163/I163)</f>
        <v>19.2</v>
      </c>
      <c r="K163" s="146">
        <f>SUM(K149:K159)</f>
        <v>20.869565217391305</v>
      </c>
      <c r="L163" s="147"/>
      <c r="M163" s="150">
        <f t="shared" ref="M163:V163" si="75">SUM(M149:M159)</f>
        <v>-15.869565217391305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05" t="s">
        <v>246</v>
      </c>
      <c r="B164" s="506"/>
      <c r="C164" s="506"/>
      <c r="D164" s="506"/>
      <c r="E164" s="506"/>
      <c r="F164" s="507"/>
      <c r="G164" s="154">
        <f>SUM(G28,G86,G121,G137,G148,G163)</f>
        <v>5313</v>
      </c>
      <c r="H164" s="154">
        <f>SUM(H28,H86,H121,H137,H148,H163)</f>
        <v>27075.53</v>
      </c>
      <c r="I164" s="154">
        <f>SUM(I28,I86,I121,I137,I148,I163)</f>
        <v>233</v>
      </c>
      <c r="J164" s="155">
        <f t="array" ref="J164">IF(ISERROR(G164/I164),"",G164/I164)</f>
        <v>22.802575107296136</v>
      </c>
      <c r="K164" s="154">
        <f>SUM(K28,K86,K121,K137,K148,K163)</f>
        <v>219.2808833590241</v>
      </c>
      <c r="L164" s="155">
        <f>IF(ISERROR(G164/K164),"",G164/K164)</f>
        <v>24.229198271247082</v>
      </c>
      <c r="M164" s="154">
        <f t="shared" ref="M164:AA164" si="76">SUM(M28,M86,M121,M137,M148,M163)</f>
        <v>13.719116640975905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08" t="s">
        <v>476</v>
      </c>
      <c r="B165" s="395" t="s">
        <v>247</v>
      </c>
      <c r="C165" s="491" t="s">
        <v>248</v>
      </c>
      <c r="D165" s="492"/>
      <c r="E165" s="499" t="s">
        <v>249</v>
      </c>
      <c r="F165" s="499"/>
      <c r="G165" s="469" t="s">
        <v>250</v>
      </c>
      <c r="H165" s="469"/>
      <c r="I165" s="499" t="s">
        <v>251</v>
      </c>
      <c r="J165" s="499"/>
      <c r="K165" s="499" t="s">
        <v>252</v>
      </c>
      <c r="L165" s="499"/>
      <c r="M165" s="499" t="s">
        <v>253</v>
      </c>
      <c r="N165" s="499"/>
      <c r="O165" s="499" t="s">
        <v>254</v>
      </c>
      <c r="P165" s="469" t="s">
        <v>255</v>
      </c>
      <c r="Q165" s="469"/>
      <c r="R165" s="469" t="s">
        <v>252</v>
      </c>
      <c r="S165" s="469"/>
      <c r="T165" s="469" t="s">
        <v>256</v>
      </c>
      <c r="U165" s="469"/>
      <c r="V165" s="469" t="s">
        <v>257</v>
      </c>
      <c r="W165" s="469"/>
      <c r="X165" s="469" t="s">
        <v>252</v>
      </c>
      <c r="Y165" s="469"/>
      <c r="Z165" s="469" t="s">
        <v>256</v>
      </c>
      <c r="AA165" s="469"/>
    </row>
    <row r="166" spans="1:27" ht="20.100000000000001" customHeight="1">
      <c r="A166" s="509"/>
      <c r="B166" s="395" t="s">
        <v>258</v>
      </c>
      <c r="C166" s="491">
        <v>1</v>
      </c>
      <c r="D166" s="492"/>
      <c r="E166" s="502">
        <f>C166*11</f>
        <v>11</v>
      </c>
      <c r="F166" s="502"/>
      <c r="G166" s="469">
        <v>1</v>
      </c>
      <c r="H166" s="469"/>
      <c r="I166" s="502">
        <f>G166*11</f>
        <v>11</v>
      </c>
      <c r="J166" s="502"/>
      <c r="K166" s="502">
        <f>E166-I166</f>
        <v>0</v>
      </c>
      <c r="L166" s="502"/>
      <c r="M166" s="500">
        <f>IF(ISERROR(K166/E166),"",K166/E166)</f>
        <v>0</v>
      </c>
      <c r="N166" s="500"/>
      <c r="O166" s="499"/>
      <c r="P166" s="469" t="s">
        <v>201</v>
      </c>
      <c r="Q166" s="469"/>
      <c r="R166" s="498">
        <f>SUM(O28:U28)</f>
        <v>0</v>
      </c>
      <c r="S166" s="498"/>
      <c r="T166" s="493" t="str">
        <f t="array" ref="T166">IF(ISERROR(R166/R173),"",R166/R173)</f>
        <v/>
      </c>
      <c r="U166" s="493"/>
      <c r="V166" s="469" t="s">
        <v>259</v>
      </c>
      <c r="W166" s="469"/>
      <c r="X166" s="496">
        <f>SUM(P27,P85,P120,P136,P147,P161)</f>
        <v>0</v>
      </c>
      <c r="Y166" s="496"/>
      <c r="Z166" s="493" t="str">
        <f t="array" ref="Z166">IF(ISERROR(X166/X173),"",X166/X173)</f>
        <v/>
      </c>
      <c r="AA166" s="493"/>
    </row>
    <row r="167" spans="1:27" ht="20.100000000000001" customHeight="1">
      <c r="A167" s="509"/>
      <c r="B167" s="395" t="s">
        <v>260</v>
      </c>
      <c r="C167" s="491">
        <v>1</v>
      </c>
      <c r="D167" s="492"/>
      <c r="E167" s="502">
        <f>C167*11</f>
        <v>11</v>
      </c>
      <c r="F167" s="502"/>
      <c r="G167" s="469">
        <v>1</v>
      </c>
      <c r="H167" s="469"/>
      <c r="I167" s="502">
        <f>G167*11</f>
        <v>11</v>
      </c>
      <c r="J167" s="502"/>
      <c r="K167" s="502">
        <f>E167-I167</f>
        <v>0</v>
      </c>
      <c r="L167" s="502"/>
      <c r="M167" s="500">
        <f>IF(ISERROR(K167/E167),"",K167/E167)</f>
        <v>0</v>
      </c>
      <c r="N167" s="500"/>
      <c r="O167" s="499"/>
      <c r="P167" s="469" t="s">
        <v>216</v>
      </c>
      <c r="Q167" s="469"/>
      <c r="R167" s="498">
        <f>SUM(O86:U86)</f>
        <v>0</v>
      </c>
      <c r="S167" s="498"/>
      <c r="T167" s="493" t="str">
        <f>IF(ISERROR(R167/R173),"",R167/R173)</f>
        <v/>
      </c>
      <c r="U167" s="493"/>
      <c r="V167" s="469" t="s">
        <v>261</v>
      </c>
      <c r="W167" s="469"/>
      <c r="X167" s="496">
        <f>SUM(P28,P86,P121,P137,P148,P163)</f>
        <v>0</v>
      </c>
      <c r="Y167" s="496"/>
      <c r="Z167" s="493" t="str">
        <f>IF(ISERROR(X167/X173),"",X167/X173)</f>
        <v/>
      </c>
      <c r="AA167" s="493"/>
    </row>
    <row r="168" spans="1:27" ht="20.100000000000001" customHeight="1">
      <c r="A168" s="509"/>
      <c r="B168" s="395" t="s">
        <v>262</v>
      </c>
      <c r="C168" s="491">
        <v>1</v>
      </c>
      <c r="D168" s="492"/>
      <c r="E168" s="502">
        <f>C168*8</f>
        <v>8</v>
      </c>
      <c r="F168" s="502"/>
      <c r="G168" s="469">
        <v>1</v>
      </c>
      <c r="H168" s="469"/>
      <c r="I168" s="502">
        <f>G168*8</f>
        <v>8</v>
      </c>
      <c r="J168" s="502"/>
      <c r="K168" s="502">
        <f>E168-I168</f>
        <v>0</v>
      </c>
      <c r="L168" s="502"/>
      <c r="M168" s="500">
        <f>IF(ISERROR(K168/E168),"",K168/E168)</f>
        <v>0</v>
      </c>
      <c r="N168" s="500"/>
      <c r="O168" s="499"/>
      <c r="P168" s="469" t="s">
        <v>224</v>
      </c>
      <c r="Q168" s="469"/>
      <c r="R168" s="498">
        <f>SUM(O121:U121)</f>
        <v>0</v>
      </c>
      <c r="S168" s="498"/>
      <c r="T168" s="493" t="str">
        <f>IF(ISERROR(R168/R173),"",R168/R173)</f>
        <v/>
      </c>
      <c r="U168" s="493"/>
      <c r="V168" s="469" t="s">
        <v>263</v>
      </c>
      <c r="W168" s="469"/>
      <c r="X168" s="496">
        <f>SUM(P29,P87,P122,P138,P149,P164)</f>
        <v>0</v>
      </c>
      <c r="Y168" s="496"/>
      <c r="Z168" s="493" t="str">
        <f>IF(ISERROR(X168/X173),"",X168/X173)</f>
        <v/>
      </c>
      <c r="AA168" s="493"/>
    </row>
    <row r="169" spans="1:27" ht="20.100000000000001" customHeight="1">
      <c r="A169" s="509"/>
      <c r="B169" s="395" t="s">
        <v>264</v>
      </c>
      <c r="C169" s="491">
        <v>1</v>
      </c>
      <c r="D169" s="492"/>
      <c r="E169" s="502">
        <f>C169*11</f>
        <v>11</v>
      </c>
      <c r="F169" s="502"/>
      <c r="G169" s="469">
        <v>1</v>
      </c>
      <c r="H169" s="469"/>
      <c r="I169" s="502">
        <f>G169*11</f>
        <v>11</v>
      </c>
      <c r="J169" s="502"/>
      <c r="K169" s="502">
        <f>E169-I169</f>
        <v>0</v>
      </c>
      <c r="L169" s="502"/>
      <c r="M169" s="500">
        <f>IF(ISERROR(K169/E169),"",K169/E169)</f>
        <v>0</v>
      </c>
      <c r="N169" s="500"/>
      <c r="O169" s="499"/>
      <c r="P169" s="469" t="s">
        <v>231</v>
      </c>
      <c r="Q169" s="469"/>
      <c r="R169" s="498">
        <f>SUM(O137:U137)</f>
        <v>0</v>
      </c>
      <c r="S169" s="498"/>
      <c r="T169" s="493" t="str">
        <f>IF(ISERROR(R169/R173),"",R169/R173)</f>
        <v/>
      </c>
      <c r="U169" s="493"/>
      <c r="V169" s="469" t="s">
        <v>265</v>
      </c>
      <c r="W169" s="469"/>
      <c r="X169" s="496">
        <f>SUM(P31,P88,P123,P139,P150,P165)</f>
        <v>0</v>
      </c>
      <c r="Y169" s="496"/>
      <c r="Z169" s="493" t="str">
        <f>IF(ISERROR(X169/X173),"",X169/X173)</f>
        <v/>
      </c>
      <c r="AA169" s="493"/>
    </row>
    <row r="170" spans="1:27" ht="20.100000000000001" customHeight="1">
      <c r="A170" s="510"/>
      <c r="B170" s="395" t="s">
        <v>266</v>
      </c>
      <c r="C170" s="501">
        <f>SUM(C166:D169)</f>
        <v>4</v>
      </c>
      <c r="D170" s="475"/>
      <c r="E170" s="502">
        <f>SUM(E166:F169)</f>
        <v>41</v>
      </c>
      <c r="F170" s="502"/>
      <c r="G170" s="469">
        <f>SUM(G166:H169)</f>
        <v>4</v>
      </c>
      <c r="H170" s="469"/>
      <c r="I170" s="502">
        <f>SUM(I166:J169)</f>
        <v>41</v>
      </c>
      <c r="J170" s="502"/>
      <c r="K170" s="502">
        <f>SUM(K166:L169)</f>
        <v>0</v>
      </c>
      <c r="L170" s="502"/>
      <c r="M170" s="500">
        <f>IF(ISERROR(K170/E170),"",K170/E170)</f>
        <v>0</v>
      </c>
      <c r="N170" s="500"/>
      <c r="O170" s="499"/>
      <c r="P170" s="469" t="s">
        <v>234</v>
      </c>
      <c r="Q170" s="469"/>
      <c r="R170" s="498">
        <f>SUM(O148:U148)</f>
        <v>0</v>
      </c>
      <c r="S170" s="498"/>
      <c r="T170" s="493" t="str">
        <f>IF(ISERROR(R170/R173),"",R170/R173)</f>
        <v/>
      </c>
      <c r="U170" s="493"/>
      <c r="V170" s="469" t="s">
        <v>267</v>
      </c>
      <c r="W170" s="469"/>
      <c r="X170" s="496">
        <f>SUM(P32,P89,P124,P140,P151,P166)</f>
        <v>0</v>
      </c>
      <c r="Y170" s="496"/>
      <c r="Z170" s="493" t="str">
        <f>IF(ISERROR(X170/X173),"",X170/X173)</f>
        <v/>
      </c>
      <c r="AA170" s="493"/>
    </row>
    <row r="171" spans="1:27" ht="20.100000000000001" customHeight="1">
      <c r="A171" s="307" t="s">
        <v>477</v>
      </c>
      <c r="B171" s="395">
        <f>G164</f>
        <v>5313</v>
      </c>
      <c r="C171" s="479" t="s">
        <v>269</v>
      </c>
      <c r="D171" s="478"/>
      <c r="E171" s="469">
        <f>H164</f>
        <v>27075.53</v>
      </c>
      <c r="F171" s="469"/>
      <c r="G171" s="469" t="s">
        <v>270</v>
      </c>
      <c r="H171" s="469"/>
      <c r="I171" s="497">
        <f>L164</f>
        <v>24.229198271247082</v>
      </c>
      <c r="J171" s="497"/>
      <c r="K171" s="499" t="s">
        <v>271</v>
      </c>
      <c r="L171" s="499"/>
      <c r="M171" s="497">
        <f>J164</f>
        <v>22.802575107296136</v>
      </c>
      <c r="N171" s="497"/>
      <c r="O171" s="499"/>
      <c r="P171" s="469" t="s">
        <v>244</v>
      </c>
      <c r="Q171" s="469"/>
      <c r="R171" s="498">
        <f>SUM(O163:U163)</f>
        <v>0</v>
      </c>
      <c r="S171" s="498"/>
      <c r="T171" s="493" t="str">
        <f>IF(ISERROR(R171/R173),"",R171/R173)</f>
        <v/>
      </c>
      <c r="U171" s="493"/>
      <c r="V171" s="469" t="s">
        <v>272</v>
      </c>
      <c r="W171" s="469"/>
      <c r="X171" s="496">
        <f>SUM(P33,P90,P125,P141,P152,P167)</f>
        <v>0</v>
      </c>
      <c r="Y171" s="496"/>
      <c r="Z171" s="493" t="str">
        <f>IF(ISERROR(X171/X173),"",X171/X173)</f>
        <v/>
      </c>
      <c r="AA171" s="493"/>
    </row>
    <row r="172" spans="1:27" ht="20.100000000000001" customHeight="1">
      <c r="A172" s="308" t="s">
        <v>478</v>
      </c>
      <c r="B172" s="395">
        <f>I164+C170</f>
        <v>237</v>
      </c>
      <c r="C172" s="476" t="s">
        <v>251</v>
      </c>
      <c r="D172" s="477"/>
      <c r="E172" s="494">
        <f>K164+I170</f>
        <v>260.28088335902407</v>
      </c>
      <c r="F172" s="494"/>
      <c r="G172" s="469" t="s">
        <v>274</v>
      </c>
      <c r="H172" s="469"/>
      <c r="I172" s="497">
        <f>B172-E172</f>
        <v>-23.280883359024074</v>
      </c>
      <c r="J172" s="497"/>
      <c r="K172" s="499" t="s">
        <v>275</v>
      </c>
      <c r="L172" s="499"/>
      <c r="M172" s="500">
        <f>IF(ISERROR(I172/E172),"",I172/E172)</f>
        <v>-8.9445229548076655E-2</v>
      </c>
      <c r="N172" s="500"/>
      <c r="O172" s="499"/>
      <c r="P172" s="469" t="s">
        <v>245</v>
      </c>
      <c r="Q172" s="469"/>
      <c r="R172" s="498"/>
      <c r="S172" s="498"/>
      <c r="T172" s="493" t="str">
        <f>IF(ISERROR(R172/R173),"",R172/R173)</f>
        <v/>
      </c>
      <c r="U172" s="493"/>
      <c r="V172" s="469" t="s">
        <v>264</v>
      </c>
      <c r="W172" s="469"/>
      <c r="X172" s="496"/>
      <c r="Y172" s="496"/>
      <c r="Z172" s="493" t="str">
        <f>IF(ISERROR(X172/X173),"",X172/X173)</f>
        <v/>
      </c>
      <c r="AA172" s="493"/>
    </row>
    <row r="173" spans="1:27" ht="20.100000000000001" customHeight="1">
      <c r="A173" s="308" t="s">
        <v>479</v>
      </c>
      <c r="B173" s="395">
        <f>N164</f>
        <v>0</v>
      </c>
      <c r="C173" s="476" t="s">
        <v>277</v>
      </c>
      <c r="D173" s="477"/>
      <c r="E173" s="493">
        <f>IF(ISERROR(B173/B172),"",B173/B172)</f>
        <v>0</v>
      </c>
      <c r="F173" s="493"/>
      <c r="G173" s="469" t="s">
        <v>278</v>
      </c>
      <c r="H173" s="469"/>
      <c r="I173" s="499">
        <f>V164</f>
        <v>0</v>
      </c>
      <c r="J173" s="499"/>
      <c r="K173" s="499" t="s">
        <v>279</v>
      </c>
      <c r="L173" s="499"/>
      <c r="M173" s="500">
        <f t="array" ref="M173">IF(ISERROR(I173/B171),"",I173/B171)</f>
        <v>0</v>
      </c>
      <c r="N173" s="500"/>
      <c r="O173" s="499"/>
      <c r="P173" s="469" t="s">
        <v>266</v>
      </c>
      <c r="Q173" s="469"/>
      <c r="R173" s="498">
        <f>SUM(R166:S172)</f>
        <v>0</v>
      </c>
      <c r="S173" s="498"/>
      <c r="T173" s="493"/>
      <c r="U173" s="493"/>
      <c r="V173" s="469" t="s">
        <v>266</v>
      </c>
      <c r="W173" s="469"/>
      <c r="X173" s="496">
        <f>SUM(X166:Y172)</f>
        <v>0</v>
      </c>
      <c r="Y173" s="496"/>
      <c r="Z173" s="493"/>
      <c r="AA173" s="493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19" t="s">
        <v>480</v>
      </c>
      <c r="B175" s="522" t="s">
        <v>280</v>
      </c>
      <c r="C175" s="522" t="s">
        <v>281</v>
      </c>
      <c r="D175" s="522" t="s">
        <v>282</v>
      </c>
      <c r="E175" s="525" t="s">
        <v>283</v>
      </c>
      <c r="F175" s="516" t="s">
        <v>284</v>
      </c>
      <c r="G175" s="499" t="s">
        <v>285</v>
      </c>
      <c r="H175" s="499"/>
      <c r="I175" s="522" t="s">
        <v>286</v>
      </c>
      <c r="J175" s="528" t="s">
        <v>271</v>
      </c>
      <c r="K175" s="531" t="s">
        <v>287</v>
      </c>
      <c r="L175" s="522" t="s">
        <v>270</v>
      </c>
      <c r="M175" s="512" t="s">
        <v>288</v>
      </c>
      <c r="N175" s="514" t="s">
        <v>252</v>
      </c>
      <c r="O175" s="499" t="s">
        <v>289</v>
      </c>
      <c r="P175" s="499"/>
      <c r="Q175" s="499"/>
      <c r="R175" s="499"/>
      <c r="S175" s="499"/>
      <c r="T175" s="499"/>
      <c r="U175" s="499"/>
      <c r="V175" s="499" t="s">
        <v>290</v>
      </c>
      <c r="W175" s="514" t="s">
        <v>291</v>
      </c>
      <c r="X175" s="499" t="s">
        <v>292</v>
      </c>
      <c r="Y175" s="499"/>
      <c r="Z175" s="499"/>
      <c r="AA175" s="499"/>
    </row>
    <row r="176" spans="1:27" ht="21.95" customHeight="1">
      <c r="A176" s="520"/>
      <c r="B176" s="523"/>
      <c r="C176" s="523"/>
      <c r="D176" s="523"/>
      <c r="E176" s="526"/>
      <c r="F176" s="517"/>
      <c r="G176" s="499"/>
      <c r="H176" s="499"/>
      <c r="I176" s="523"/>
      <c r="J176" s="529"/>
      <c r="K176" s="532"/>
      <c r="L176" s="523"/>
      <c r="M176" s="513"/>
      <c r="N176" s="514"/>
      <c r="O176" s="499" t="s">
        <v>259</v>
      </c>
      <c r="P176" s="499" t="s">
        <v>261</v>
      </c>
      <c r="Q176" s="499" t="s">
        <v>263</v>
      </c>
      <c r="R176" s="515" t="s">
        <v>265</v>
      </c>
      <c r="S176" s="469" t="s">
        <v>267</v>
      </c>
      <c r="T176" s="499" t="s">
        <v>272</v>
      </c>
      <c r="U176" s="499" t="s">
        <v>264</v>
      </c>
      <c r="V176" s="499"/>
      <c r="W176" s="514"/>
      <c r="X176" s="499" t="s">
        <v>293</v>
      </c>
      <c r="Y176" s="499" t="s">
        <v>294</v>
      </c>
      <c r="Z176" s="499" t="s">
        <v>295</v>
      </c>
      <c r="AA176" s="499" t="s">
        <v>264</v>
      </c>
    </row>
    <row r="177" spans="1:27" ht="21.95" customHeight="1">
      <c r="A177" s="521"/>
      <c r="B177" s="524"/>
      <c r="C177" s="524"/>
      <c r="D177" s="524"/>
      <c r="E177" s="527"/>
      <c r="F177" s="518"/>
      <c r="G177" s="348" t="s">
        <v>539</v>
      </c>
      <c r="H177" s="388" t="s">
        <v>297</v>
      </c>
      <c r="I177" s="524"/>
      <c r="J177" s="530"/>
      <c r="K177" s="533"/>
      <c r="L177" s="524"/>
      <c r="M177" s="513"/>
      <c r="N177" s="514"/>
      <c r="O177" s="499"/>
      <c r="P177" s="499"/>
      <c r="Q177" s="499"/>
      <c r="R177" s="515"/>
      <c r="S177" s="469"/>
      <c r="T177" s="499"/>
      <c r="U177" s="499"/>
      <c r="V177" s="499"/>
      <c r="W177" s="514"/>
      <c r="X177" s="499"/>
      <c r="Y177" s="499"/>
      <c r="Z177" s="499"/>
      <c r="AA177" s="499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v>1</v>
      </c>
      <c r="H181" s="398">
        <f t="shared" si="77"/>
        <v>5.03</v>
      </c>
      <c r="I181" s="129">
        <v>0.05</v>
      </c>
      <c r="J181" s="130">
        <f t="array" ref="J181">IF(ISERROR(G181/I181),"",G181/I181)</f>
        <v>20</v>
      </c>
      <c r="K181" s="131">
        <f t="array" ref="K181">IF(ISERROR(G181/L181),"",G181/L181)</f>
        <v>5.2631578947368418E-2</v>
      </c>
      <c r="L181" s="129">
        <v>19</v>
      </c>
      <c r="M181" s="109">
        <f t="shared" si="78"/>
        <v>-2.6315789473684154E-3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108*3+8</f>
        <v>332</v>
      </c>
      <c r="H182" s="398">
        <f t="shared" si="77"/>
        <v>1669.96</v>
      </c>
      <c r="I182" s="129">
        <f>7*4</f>
        <v>28</v>
      </c>
      <c r="J182" s="130">
        <f t="array" ref="J182">IF(ISERROR(G182/I182),"",G182/I182)</f>
        <v>11.857142857142858</v>
      </c>
      <c r="K182" s="131">
        <f t="array" ref="K182">IF(ISERROR(G182/L182),"",G182/L182)</f>
        <v>16.600000000000001</v>
      </c>
      <c r="L182" s="129">
        <v>20</v>
      </c>
      <c r="M182" s="109">
        <f t="shared" si="78"/>
        <v>11.399999999999999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6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42737</v>
      </c>
      <c r="G187" s="128">
        <f>100*5+63</f>
        <v>563</v>
      </c>
      <c r="H187" s="398">
        <f t="shared" si="77"/>
        <v>2837.52</v>
      </c>
      <c r="I187" s="398">
        <f>7.5*5</f>
        <v>37.5</v>
      </c>
      <c r="J187" s="130">
        <f t="array" ref="J187">IF(ISERROR(G187/I187),"",G187/I187)</f>
        <v>15.013333333333334</v>
      </c>
      <c r="K187" s="131">
        <f t="array" ref="K187">IF(ISERROR(G187/L187),"",G187/L187)</f>
        <v>33.117647058823529</v>
      </c>
      <c r="L187" s="129">
        <v>17</v>
      </c>
      <c r="M187" s="109">
        <f t="shared" si="78"/>
        <v>4.382352941176471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64+9</f>
        <v>73</v>
      </c>
      <c r="H190" s="398">
        <f t="shared" ref="H190:H198" si="82">D190*G190</f>
        <v>369.38</v>
      </c>
      <c r="I190" s="129">
        <v>4</v>
      </c>
      <c r="J190" s="130">
        <f t="array" ref="J190">IF(ISERROR(G190/I190),"",G190/I190)</f>
        <v>18.25</v>
      </c>
      <c r="K190" s="131">
        <f t="array" ref="K190">IF(ISERROR(G190/L190),"",G190/L190)</f>
        <v>3.8421052631578947</v>
      </c>
      <c r="L190" s="129">
        <v>19</v>
      </c>
      <c r="M190" s="109">
        <f t="shared" ref="M190:M198" si="83">IF(ISERROR(I190-K190),"",I190-K190)</f>
        <v>0.15789473684210531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42736</v>
      </c>
      <c r="G191" s="128">
        <f>100*11+83</f>
        <v>1183</v>
      </c>
      <c r="H191" s="398">
        <f t="shared" si="82"/>
        <v>6021.47</v>
      </c>
      <c r="I191" s="129">
        <f>11.5*5</f>
        <v>57.5</v>
      </c>
      <c r="J191" s="130">
        <f t="array" ref="J191">IF(ISERROR(G191/I191),"",G191/I191)</f>
        <v>20.57391304347826</v>
      </c>
      <c r="K191" s="131">
        <f t="array" ref="K191">IF(ISERROR(G191/L191),"",G191/L191)</f>
        <v>51.434782608695649</v>
      </c>
      <c r="L191" s="129">
        <v>23</v>
      </c>
      <c r="M191" s="109">
        <f t="shared" si="83"/>
        <v>6.0652173913043512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24+76</f>
        <v>100</v>
      </c>
      <c r="H192" s="398">
        <f t="shared" si="82"/>
        <v>509</v>
      </c>
      <c r="I192" s="129">
        <v>5</v>
      </c>
      <c r="J192" s="130">
        <f t="array" ref="J192">IF(ISERROR(G192/I192),"",G192/I192)</f>
        <v>20</v>
      </c>
      <c r="K192" s="131">
        <f t="array" ref="K192">IF(ISERROR(G192/L192),"",G192/L192)</f>
        <v>4.3478260869565215</v>
      </c>
      <c r="L192" s="129">
        <v>23</v>
      </c>
      <c r="M192" s="109">
        <f t="shared" si="83"/>
        <v>0.65217391304347849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03" t="s">
        <v>201</v>
      </c>
      <c r="B199" s="504"/>
      <c r="C199" s="396" t="s">
        <v>202</v>
      </c>
      <c r="D199" s="143"/>
      <c r="E199" s="143"/>
      <c r="F199" s="144"/>
      <c r="G199" s="145">
        <f>SUM(G178:G198)</f>
        <v>2252</v>
      </c>
      <c r="H199" s="146">
        <f>SUM(H178:H198)</f>
        <v>11412.36</v>
      </c>
      <c r="I199" s="146">
        <f>SUM(I178:I198)</f>
        <v>132.05000000000001</v>
      </c>
      <c r="J199" s="130">
        <f t="array" ref="J199">IF(ISERROR(G199/I199),"",G199/I199)</f>
        <v>17.054146156758801</v>
      </c>
      <c r="K199" s="146">
        <f>SUM(K178:K198)</f>
        <v>109.39499259658096</v>
      </c>
      <c r="L199" s="147"/>
      <c r="M199" s="150">
        <f t="shared" ref="M199:AA199" si="90">SUM(M178:M198)</f>
        <v>22.655007403419035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/>
      <c r="G208" s="128"/>
      <c r="H208" s="39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108*5+36</f>
        <v>576</v>
      </c>
      <c r="H209" s="398">
        <f t="shared" si="91"/>
        <v>2926.08</v>
      </c>
      <c r="I209" s="129">
        <f>11*4</f>
        <v>44</v>
      </c>
      <c r="J209" s="130">
        <f t="array" ref="J209">IF(ISERROR(G209/I209),"",G209/I209)</f>
        <v>13.090909090909092</v>
      </c>
      <c r="K209" s="131">
        <f t="array" ref="K209">IF(ISERROR(G209/L209),"",G209/L209)</f>
        <v>27.428571428571427</v>
      </c>
      <c r="L209" s="129">
        <v>21</v>
      </c>
      <c r="M209" s="109">
        <f t="shared" si="101"/>
        <v>16.571428571428573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38+95</f>
        <v>133</v>
      </c>
      <c r="H213" s="398">
        <f t="shared" si="91"/>
        <v>675.64</v>
      </c>
      <c r="I213" s="129">
        <f>11*4</f>
        <v>44</v>
      </c>
      <c r="J213" s="130">
        <f t="array" ref="J213">IF(ISERROR(G213/I213),"",G213/I213)</f>
        <v>3.0227272727272729</v>
      </c>
      <c r="K213" s="131">
        <f t="array" ref="K213">IF(ISERROR(G213/L213),"",G213/L213)</f>
        <v>6.333333333333333</v>
      </c>
      <c r="L213" s="129">
        <v>21</v>
      </c>
      <c r="M213" s="109">
        <f t="shared" si="101"/>
        <v>37.666666666666664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/>
      <c r="G216" s="128"/>
      <c r="H216" s="39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f>21+108+24+108</f>
        <v>261</v>
      </c>
      <c r="H217" s="398">
        <f t="shared" si="91"/>
        <v>1312.8300000000002</v>
      </c>
      <c r="I217" s="129">
        <f>2.5*2</f>
        <v>5</v>
      </c>
      <c r="J217" s="130">
        <f t="array" ref="J217">IF(ISERROR(G217/I217),"",G217/I217)</f>
        <v>52.2</v>
      </c>
      <c r="K217" s="131">
        <f t="array" ref="K217">IF(ISERROR(G217/L217),"",G217/L217)</f>
        <v>4.6607142857142856</v>
      </c>
      <c r="L217" s="129">
        <v>56</v>
      </c>
      <c r="M217" s="109">
        <f t="shared" si="101"/>
        <v>0.33928571428571441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108*8</f>
        <v>864</v>
      </c>
      <c r="H218" s="398">
        <f t="shared" si="91"/>
        <v>4345.92</v>
      </c>
      <c r="I218" s="129">
        <f>9*2</f>
        <v>18</v>
      </c>
      <c r="J218" s="130">
        <f t="array" ref="J218">IF(ISERROR(G218/I218),"",G218/I218)</f>
        <v>48</v>
      </c>
      <c r="K218" s="131">
        <f t="array" ref="K218">IF(ISERROR(G218/L218),"",G218/L218)</f>
        <v>15.428571428571429</v>
      </c>
      <c r="L218" s="129">
        <v>56</v>
      </c>
      <c r="M218" s="109">
        <f t="shared" si="101"/>
        <v>2.5714285714285712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42736</v>
      </c>
      <c r="G240" s="128">
        <f>100*2+38+102</f>
        <v>340</v>
      </c>
      <c r="H240" s="398">
        <f t="shared" si="91"/>
        <v>1710.2</v>
      </c>
      <c r="I240" s="129">
        <f>4.5*5</f>
        <v>22.5</v>
      </c>
      <c r="J240" s="130">
        <f t="array" ref="J240">IF(ISERROR(G240/I240),"",G240/I240)</f>
        <v>15.111111111111111</v>
      </c>
      <c r="K240" s="131">
        <f t="array" ref="K240">IF(ISERROR(G240/L240),"",G240/L240)</f>
        <v>15.813953488372093</v>
      </c>
      <c r="L240" s="129">
        <v>21.5</v>
      </c>
      <c r="M240" s="109">
        <f t="shared" si="107"/>
        <v>6.6860465116279073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11" t="s">
        <v>216</v>
      </c>
      <c r="B257" s="511"/>
      <c r="C257" s="396" t="s">
        <v>202</v>
      </c>
      <c r="D257" s="143"/>
      <c r="E257" s="143"/>
      <c r="F257" s="144"/>
      <c r="G257" s="145">
        <f>SUM(G200:G256)</f>
        <v>2174</v>
      </c>
      <c r="H257" s="146">
        <f>SUM(H200:H256)</f>
        <v>10970.670000000002</v>
      </c>
      <c r="I257" s="146">
        <f>SUM(I200:I256)</f>
        <v>133.5</v>
      </c>
      <c r="J257" s="130">
        <f t="array" ref="J257">IF(ISERROR(G257/I257),"",G257/I257)</f>
        <v>16.284644194756556</v>
      </c>
      <c r="K257" s="146">
        <f>SUM(K200:K256)</f>
        <v>69.66514396456256</v>
      </c>
      <c r="L257" s="147"/>
      <c r="M257" s="150">
        <f t="shared" ref="M257:V257" si="114">SUM(M200:M256)</f>
        <v>63.834856035437433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38</v>
      </c>
      <c r="H263" s="398">
        <f t="shared" si="116"/>
        <v>191.14000000000001</v>
      </c>
      <c r="I263" s="129">
        <v>5</v>
      </c>
      <c r="J263" s="130">
        <f t="array" ref="J263">IF(ISERROR(G263/I263),"",G263/I263)</f>
        <v>7.6</v>
      </c>
      <c r="K263" s="131">
        <f t="array" ref="K263">IF(ISERROR(G263/L263),"",G263/L263)</f>
        <v>4.086021505376344</v>
      </c>
      <c r="L263" s="129">
        <v>9.3000000000000007</v>
      </c>
      <c r="M263" s="109">
        <f t="shared" si="117"/>
        <v>0.91397849462365599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>
        <v>42737</v>
      </c>
      <c r="G265" s="128">
        <v>96</v>
      </c>
      <c r="H265" s="398">
        <f t="shared" si="116"/>
        <v>482.88</v>
      </c>
      <c r="I265" s="129">
        <v>11</v>
      </c>
      <c r="J265" s="130">
        <f t="array" ref="J265">IF(ISERROR(G265/I265),"",G265/I265)</f>
        <v>8.7272727272727266</v>
      </c>
      <c r="K265" s="131">
        <f t="array" ref="K265">IF(ISERROR(G265/L265),"",G265/L265)</f>
        <v>10.32258064516129</v>
      </c>
      <c r="L265" s="129">
        <v>9.3000000000000007</v>
      </c>
      <c r="M265" s="109">
        <f t="shared" si="117"/>
        <v>0.67741935483870996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 t="str">
        <f t="array" ref="J287">IF(ISERROR(G287/I287),"",G287/I287)</f>
        <v/>
      </c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>
        <v>42736</v>
      </c>
      <c r="G288" s="128">
        <f>90+90+80</f>
        <v>260</v>
      </c>
      <c r="H288" s="398">
        <f t="shared" si="116"/>
        <v>1307.8</v>
      </c>
      <c r="I288" s="129">
        <f>8*6</f>
        <v>48</v>
      </c>
      <c r="J288" s="130">
        <f t="array" ref="J288">IF(ISERROR(G288/I288),"",G288/I288)</f>
        <v>5.416666666666667</v>
      </c>
      <c r="K288" s="131">
        <f t="array" ref="K288">IF(ISERROR(G288/L288),"",G288/L288)</f>
        <v>10.833333333333334</v>
      </c>
      <c r="L288" s="129">
        <v>24</v>
      </c>
      <c r="M288" s="109">
        <f t="shared" ref="M288" si="127">IF(ISERROR(I288-K288),"",I288-K288)</f>
        <v>37.166666666666664</v>
      </c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03" t="s">
        <v>224</v>
      </c>
      <c r="B292" s="504"/>
      <c r="C292" s="396" t="s">
        <v>202</v>
      </c>
      <c r="D292" s="143"/>
      <c r="E292" s="143"/>
      <c r="F292" s="144"/>
      <c r="G292" s="145">
        <f>SUM(G258:G291)</f>
        <v>394</v>
      </c>
      <c r="H292" s="146">
        <f>SUM(H258:H291)</f>
        <v>1981.82</v>
      </c>
      <c r="I292" s="146">
        <f>SUM(I258:I291)</f>
        <v>64</v>
      </c>
      <c r="J292" s="130">
        <f t="array" ref="J292">IF(ISERROR(G292/I292),"",G292/I292)</f>
        <v>6.15625</v>
      </c>
      <c r="K292" s="146">
        <f>SUM(K258:K291)</f>
        <v>25.241935483870968</v>
      </c>
      <c r="L292" s="147"/>
      <c r="M292" s="150">
        <f t="shared" ref="M292:V292" si="132">SUM(M258:M291)</f>
        <v>38.758064516129032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42737</v>
      </c>
      <c r="G295" s="128">
        <v>88</v>
      </c>
      <c r="H295" s="398">
        <f t="shared" si="133"/>
        <v>443.52</v>
      </c>
      <c r="I295" s="129">
        <f>3*4</f>
        <v>12</v>
      </c>
      <c r="J295" s="130">
        <f t="array" ref="J295">IF(ISERROR(G295/I295),"",G295/I295)</f>
        <v>7.333333333333333</v>
      </c>
      <c r="K295" s="131">
        <f t="array" ref="K295">IF(ISERROR(G295/L295),"",G295/L295)</f>
        <v>4.4000000000000004</v>
      </c>
      <c r="L295" s="129">
        <v>20</v>
      </c>
      <c r="M295" s="109">
        <f t="shared" si="134"/>
        <v>7.6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>
        <f t="shared" si="131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v>47</v>
      </c>
      <c r="H306" s="398">
        <f t="shared" si="133"/>
        <v>237.82</v>
      </c>
      <c r="I306" s="129">
        <v>2</v>
      </c>
      <c r="J306" s="130">
        <f t="array" ref="J306">IF(ISERROR(G306/I306),"",G306/I306)</f>
        <v>23.5</v>
      </c>
      <c r="K306" s="131">
        <f t="array" ref="K306">IF(ISERROR(G306/L306),"",G306/L306)</f>
        <v>1.88</v>
      </c>
      <c r="L306" s="129">
        <v>25</v>
      </c>
      <c r="M306" s="109">
        <f t="shared" si="134"/>
        <v>0.12000000000000011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42737</v>
      </c>
      <c r="G307" s="128">
        <f>90*7+91</f>
        <v>721</v>
      </c>
      <c r="H307" s="398">
        <f t="shared" si="133"/>
        <v>3648.2599999999998</v>
      </c>
      <c r="I307" s="129">
        <f>8.5*4</f>
        <v>34</v>
      </c>
      <c r="J307" s="130">
        <f t="array" ref="J307">IF(ISERROR(G307/I307),"",G307/I307)</f>
        <v>21.205882352941178</v>
      </c>
      <c r="K307" s="131">
        <f t="array" ref="K307">IF(ISERROR(G307/L307),"",G307/L307)</f>
        <v>28.84</v>
      </c>
      <c r="L307" s="129">
        <v>25</v>
      </c>
      <c r="M307" s="109">
        <f t="shared" si="134"/>
        <v>5.16</v>
      </c>
      <c r="N307" s="130">
        <f t="shared" si="135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03" t="s">
        <v>231</v>
      </c>
      <c r="B308" s="504"/>
      <c r="C308" s="396" t="s">
        <v>202</v>
      </c>
      <c r="D308" s="143"/>
      <c r="E308" s="143"/>
      <c r="F308" s="144"/>
      <c r="G308" s="145">
        <f>SUM(G293:G307)</f>
        <v>856</v>
      </c>
      <c r="H308" s="146">
        <f>SUM(H293:H307)</f>
        <v>4329.5999999999995</v>
      </c>
      <c r="I308" s="146">
        <f>SUM(I293:I307)</f>
        <v>48</v>
      </c>
      <c r="J308" s="130">
        <f t="array" ref="J308">IF(ISERROR(G308/I308),"",G308/I308)</f>
        <v>17.833333333333332</v>
      </c>
      <c r="K308" s="146">
        <f>SUM(K293:K307)</f>
        <v>35.119999999999997</v>
      </c>
      <c r="L308" s="146"/>
      <c r="M308" s="150">
        <f>SUM(M293:M307)</f>
        <v>12.879999999999999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9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42727</v>
      </c>
      <c r="G315" s="128">
        <v>6</v>
      </c>
      <c r="H315" s="398">
        <f t="shared" si="137"/>
        <v>30.18</v>
      </c>
      <c r="I315" s="129">
        <v>1</v>
      </c>
      <c r="J315" s="130">
        <f t="array" ref="J315">IF(ISERROR(G315/I315),"",G315/I315)</f>
        <v>6</v>
      </c>
      <c r="K315" s="131">
        <f t="array" ref="K315">IF(ISERROR(G315/L315),"",G315/L315)</f>
        <v>0.44444444444444442</v>
      </c>
      <c r="L315" s="129">
        <v>13.5</v>
      </c>
      <c r="M315" s="109">
        <f t="shared" ref="M315:M316" si="141">IF(ISERROR(I315-K315),"",I315-K315)</f>
        <v>0.55555555555555558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v>90</v>
      </c>
      <c r="H316" s="398">
        <f t="shared" si="137"/>
        <v>452.70000000000005</v>
      </c>
      <c r="I316" s="129">
        <f>3.5*4</f>
        <v>14</v>
      </c>
      <c r="J316" s="130">
        <f t="array" ref="J316">IF(ISERROR(G316/I316),"",G316/I316)</f>
        <v>6.4285714285714288</v>
      </c>
      <c r="K316" s="131">
        <f t="array" ref="K316">IF(ISERROR(G316/L316),"",G316/L316)</f>
        <v>6.666666666666667</v>
      </c>
      <c r="L316" s="129">
        <v>13.5</v>
      </c>
      <c r="M316" s="109">
        <f t="shared" si="141"/>
        <v>7.333333333333333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>
        <v>90</v>
      </c>
      <c r="H317" s="438">
        <f t="shared" si="137"/>
        <v>452.70000000000005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03" t="s">
        <v>234</v>
      </c>
      <c r="B319" s="504"/>
      <c r="C319" s="396" t="s">
        <v>202</v>
      </c>
      <c r="D319" s="143"/>
      <c r="E319" s="143"/>
      <c r="F319" s="144"/>
      <c r="G319" s="145">
        <f>SUM(G309:G318)</f>
        <v>186</v>
      </c>
      <c r="H319" s="146">
        <f>SUM(H309:H318)</f>
        <v>935.58000000000015</v>
      </c>
      <c r="I319" s="146">
        <f>SUM(I309:I318)</f>
        <v>15</v>
      </c>
      <c r="J319" s="130">
        <f t="array" ref="J319">IF(ISERROR(G319/I319),"",G319/I319)</f>
        <v>12.4</v>
      </c>
      <c r="K319" s="146">
        <f>SUM(K309:K318)</f>
        <v>7.1111111111111116</v>
      </c>
      <c r="L319" s="147"/>
      <c r="M319" s="150">
        <f>SUM(M309:M318)</f>
        <v>7.8888888888888884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6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6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03" t="s">
        <v>244</v>
      </c>
      <c r="B334" s="504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05" t="s">
        <v>246</v>
      </c>
      <c r="B335" s="506"/>
      <c r="C335" s="506"/>
      <c r="D335" s="506"/>
      <c r="E335" s="506"/>
      <c r="F335" s="507"/>
      <c r="G335" s="154">
        <f>SUM(G199,G257,G292,G308,G319,G334)</f>
        <v>5862</v>
      </c>
      <c r="H335" s="154">
        <f>SUM(H199,H257,H292,H308,H319,H334)</f>
        <v>29630.030000000002</v>
      </c>
      <c r="I335" s="154">
        <f>SUM(I199,I257,I292,I308,I319,I334)</f>
        <v>392.55</v>
      </c>
      <c r="J335" s="155">
        <f t="array" ref="J335">IF(ISERROR(G335/I335),"",G335/I335)</f>
        <v>14.933129537638518</v>
      </c>
      <c r="K335" s="154">
        <f>SUM(K199,K257,K292,K308,K319,K334)</f>
        <v>246.5331831561256</v>
      </c>
      <c r="L335" s="155">
        <f>IF(ISERROR(G335/K335),"",G335/K335)</f>
        <v>23.777732169578517</v>
      </c>
      <c r="M335" s="154">
        <f t="shared" ref="M335:AA335" si="158">SUM(M199,M257,M292,M308,M319,M334)</f>
        <v>146.01681684387438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08" t="s">
        <v>476</v>
      </c>
      <c r="B336" s="395" t="s">
        <v>247</v>
      </c>
      <c r="C336" s="491" t="s">
        <v>248</v>
      </c>
      <c r="D336" s="492"/>
      <c r="E336" s="499" t="s">
        <v>249</v>
      </c>
      <c r="F336" s="499"/>
      <c r="G336" s="469" t="s">
        <v>250</v>
      </c>
      <c r="H336" s="469"/>
      <c r="I336" s="499" t="s">
        <v>251</v>
      </c>
      <c r="J336" s="499"/>
      <c r="K336" s="499" t="s">
        <v>252</v>
      </c>
      <c r="L336" s="499"/>
      <c r="M336" s="499" t="s">
        <v>253</v>
      </c>
      <c r="N336" s="499"/>
      <c r="O336" s="499" t="s">
        <v>254</v>
      </c>
      <c r="P336" s="469" t="s">
        <v>255</v>
      </c>
      <c r="Q336" s="469"/>
      <c r="R336" s="469" t="s">
        <v>252</v>
      </c>
      <c r="S336" s="469"/>
      <c r="T336" s="469" t="s">
        <v>256</v>
      </c>
      <c r="U336" s="469"/>
      <c r="V336" s="469" t="s">
        <v>257</v>
      </c>
      <c r="W336" s="469"/>
      <c r="X336" s="469" t="s">
        <v>252</v>
      </c>
      <c r="Y336" s="469"/>
      <c r="Z336" s="469" t="s">
        <v>256</v>
      </c>
      <c r="AA336" s="469"/>
    </row>
    <row r="337" spans="1:27" ht="20.100000000000001" customHeight="1">
      <c r="A337" s="509"/>
      <c r="B337" s="395" t="s">
        <v>258</v>
      </c>
      <c r="C337" s="534">
        <v>1</v>
      </c>
      <c r="D337" s="535"/>
      <c r="E337" s="502">
        <f>C337*11</f>
        <v>11</v>
      </c>
      <c r="F337" s="502"/>
      <c r="G337" s="469">
        <v>1</v>
      </c>
      <c r="H337" s="469"/>
      <c r="I337" s="502">
        <f>G337*11</f>
        <v>11</v>
      </c>
      <c r="J337" s="502"/>
      <c r="K337" s="502">
        <f>E337-I337</f>
        <v>0</v>
      </c>
      <c r="L337" s="502"/>
      <c r="M337" s="500">
        <f>IF(ISERROR(K337/E337),"",K337/E337)</f>
        <v>0</v>
      </c>
      <c r="N337" s="500"/>
      <c r="O337" s="499"/>
      <c r="P337" s="469" t="s">
        <v>201</v>
      </c>
      <c r="Q337" s="469"/>
      <c r="R337" s="498">
        <f>SUM(O199:U199)</f>
        <v>0</v>
      </c>
      <c r="S337" s="498"/>
      <c r="T337" s="493" t="str">
        <f t="array" ref="T337">IF(ISERROR(R337/R344),"",R337/R344)</f>
        <v/>
      </c>
      <c r="U337" s="493"/>
      <c r="V337" s="469" t="s">
        <v>259</v>
      </c>
      <c r="W337" s="469"/>
      <c r="X337" s="470">
        <f>SUM(P198,P256,P291,P307,P318,P333)</f>
        <v>0</v>
      </c>
      <c r="Y337" s="471"/>
      <c r="Z337" s="493" t="str">
        <f t="array" ref="Z337">IF(ISERROR(X337/X344),"",X337/X344)</f>
        <v/>
      </c>
      <c r="AA337" s="493"/>
    </row>
    <row r="338" spans="1:27" ht="20.100000000000001" customHeight="1">
      <c r="A338" s="509"/>
      <c r="B338" s="395" t="s">
        <v>260</v>
      </c>
      <c r="C338" s="491">
        <v>0</v>
      </c>
      <c r="D338" s="492"/>
      <c r="E338" s="502">
        <f>C338*11</f>
        <v>0</v>
      </c>
      <c r="F338" s="502"/>
      <c r="G338" s="469">
        <v>0</v>
      </c>
      <c r="H338" s="469"/>
      <c r="I338" s="502">
        <f>G338*11</f>
        <v>0</v>
      </c>
      <c r="J338" s="502"/>
      <c r="K338" s="502">
        <f>E338-I338</f>
        <v>0</v>
      </c>
      <c r="L338" s="502"/>
      <c r="M338" s="500" t="str">
        <f>IF(ISERROR(K338/E338),"",K338/E338)</f>
        <v/>
      </c>
      <c r="N338" s="500"/>
      <c r="O338" s="499"/>
      <c r="P338" s="469" t="s">
        <v>216</v>
      </c>
      <c r="Q338" s="469"/>
      <c r="R338" s="498">
        <f>SUM(O257:U257)</f>
        <v>0</v>
      </c>
      <c r="S338" s="498"/>
      <c r="T338" s="493" t="str">
        <f>IF(ISERROR(R338/R344),"",R338/R344)</f>
        <v/>
      </c>
      <c r="U338" s="493"/>
      <c r="V338" s="469" t="s">
        <v>261</v>
      </c>
      <c r="W338" s="469"/>
      <c r="X338" s="470">
        <f>SUM(P199,P257,P292,P308,P319,P334)</f>
        <v>0</v>
      </c>
      <c r="Y338" s="471"/>
      <c r="Z338" s="493" t="str">
        <f>IF(ISERROR(X338/X344),"",X338/X344)</f>
        <v/>
      </c>
      <c r="AA338" s="493"/>
    </row>
    <row r="339" spans="1:27" ht="20.100000000000001" customHeight="1">
      <c r="A339" s="509"/>
      <c r="B339" s="395" t="s">
        <v>262</v>
      </c>
      <c r="C339" s="491">
        <v>0</v>
      </c>
      <c r="D339" s="492"/>
      <c r="E339" s="502">
        <f>C339*8</f>
        <v>0</v>
      </c>
      <c r="F339" s="502"/>
      <c r="G339" s="469">
        <v>1</v>
      </c>
      <c r="H339" s="469"/>
      <c r="I339" s="502">
        <f>G339*8</f>
        <v>8</v>
      </c>
      <c r="J339" s="502"/>
      <c r="K339" s="502">
        <f>E339-I339</f>
        <v>-8</v>
      </c>
      <c r="L339" s="502"/>
      <c r="M339" s="500" t="str">
        <f>IF(ISERROR(K339/E339),"",K339/E339)</f>
        <v/>
      </c>
      <c r="N339" s="500"/>
      <c r="O339" s="499"/>
      <c r="P339" s="469" t="s">
        <v>224</v>
      </c>
      <c r="Q339" s="469"/>
      <c r="R339" s="498">
        <f>SUM(O292:U292)</f>
        <v>0</v>
      </c>
      <c r="S339" s="498"/>
      <c r="T339" s="493" t="str">
        <f>IF(ISERROR(R339/R344),"",R339/R344)</f>
        <v/>
      </c>
      <c r="U339" s="493"/>
      <c r="V339" s="469" t="s">
        <v>263</v>
      </c>
      <c r="W339" s="469"/>
      <c r="X339" s="470">
        <f>SUM(P200,P258,P293,P309,P320,P335)</f>
        <v>0</v>
      </c>
      <c r="Y339" s="471"/>
      <c r="Z339" s="493" t="str">
        <f>IF(ISERROR(X339/X344),"",X339/X344)</f>
        <v/>
      </c>
      <c r="AA339" s="493"/>
    </row>
    <row r="340" spans="1:27" ht="20.100000000000001" customHeight="1">
      <c r="A340" s="509"/>
      <c r="B340" s="395" t="s">
        <v>264</v>
      </c>
      <c r="C340" s="491">
        <v>1</v>
      </c>
      <c r="D340" s="492"/>
      <c r="E340" s="502">
        <f>C340*11</f>
        <v>11</v>
      </c>
      <c r="F340" s="502"/>
      <c r="G340" s="469">
        <v>1</v>
      </c>
      <c r="H340" s="469"/>
      <c r="I340" s="502">
        <f>G340*11</f>
        <v>11</v>
      </c>
      <c r="J340" s="502"/>
      <c r="K340" s="502">
        <f>E340-I340</f>
        <v>0</v>
      </c>
      <c r="L340" s="502"/>
      <c r="M340" s="500">
        <f>IF(ISERROR(K340/E340),"",K340/E340)</f>
        <v>0</v>
      </c>
      <c r="N340" s="500"/>
      <c r="O340" s="499"/>
      <c r="P340" s="469" t="s">
        <v>231</v>
      </c>
      <c r="Q340" s="469"/>
      <c r="R340" s="498">
        <f>SUM(O308:U308)</f>
        <v>0</v>
      </c>
      <c r="S340" s="498"/>
      <c r="T340" s="493" t="str">
        <f>IF(ISERROR(R340/R344),"",R340/R344)</f>
        <v/>
      </c>
      <c r="U340" s="493"/>
      <c r="V340" s="469" t="s">
        <v>265</v>
      </c>
      <c r="W340" s="469"/>
      <c r="X340" s="470">
        <f>SUM(P202,P259,P294,P310,P321,P336)</f>
        <v>0</v>
      </c>
      <c r="Y340" s="471"/>
      <c r="Z340" s="493" t="str">
        <f>IF(ISERROR(X340/X344),"",X340/X344)</f>
        <v/>
      </c>
      <c r="AA340" s="493"/>
    </row>
    <row r="341" spans="1:27" ht="20.100000000000001" customHeight="1">
      <c r="A341" s="510"/>
      <c r="B341" s="395" t="s">
        <v>266</v>
      </c>
      <c r="C341" s="501">
        <f>SUM(C337:D340)</f>
        <v>2</v>
      </c>
      <c r="D341" s="475"/>
      <c r="E341" s="502">
        <f>SUM(E337:F340)</f>
        <v>22</v>
      </c>
      <c r="F341" s="502"/>
      <c r="G341" s="469">
        <f>SUM(G337:H340)</f>
        <v>3</v>
      </c>
      <c r="H341" s="469"/>
      <c r="I341" s="502">
        <f>SUM(I337:J340)</f>
        <v>30</v>
      </c>
      <c r="J341" s="502"/>
      <c r="K341" s="502">
        <f>SUM(K337:L340)</f>
        <v>-8</v>
      </c>
      <c r="L341" s="502"/>
      <c r="M341" s="500">
        <f>IF(ISERROR(K341/E341),"",K341/E341)</f>
        <v>-0.36363636363636365</v>
      </c>
      <c r="N341" s="500"/>
      <c r="O341" s="499"/>
      <c r="P341" s="469" t="s">
        <v>234</v>
      </c>
      <c r="Q341" s="469"/>
      <c r="R341" s="498">
        <f>SUM(O319:U319)</f>
        <v>0</v>
      </c>
      <c r="S341" s="498"/>
      <c r="T341" s="493" t="str">
        <f>IF(ISERROR(R341/R344),"",R341/R344)</f>
        <v/>
      </c>
      <c r="U341" s="493"/>
      <c r="V341" s="469" t="s">
        <v>267</v>
      </c>
      <c r="W341" s="469"/>
      <c r="X341" s="470">
        <f>SUM(P203,P260,P295,P311,P322,P337)</f>
        <v>0</v>
      </c>
      <c r="Y341" s="471"/>
      <c r="Z341" s="493" t="str">
        <f>IF(ISERROR(X341/X344),"",X341/X344)</f>
        <v/>
      </c>
      <c r="AA341" s="493"/>
    </row>
    <row r="342" spans="1:27" ht="20.100000000000001" customHeight="1">
      <c r="A342" s="309" t="s">
        <v>477</v>
      </c>
      <c r="B342" s="395">
        <f>G335</f>
        <v>5862</v>
      </c>
      <c r="C342" s="479" t="s">
        <v>269</v>
      </c>
      <c r="D342" s="478"/>
      <c r="E342" s="469">
        <f>H335</f>
        <v>29630.030000000002</v>
      </c>
      <c r="F342" s="469"/>
      <c r="G342" s="469" t="s">
        <v>270</v>
      </c>
      <c r="H342" s="469"/>
      <c r="I342" s="497">
        <f>L335</f>
        <v>23.777732169578517</v>
      </c>
      <c r="J342" s="497"/>
      <c r="K342" s="499" t="s">
        <v>271</v>
      </c>
      <c r="L342" s="499"/>
      <c r="M342" s="497">
        <f>J335</f>
        <v>14.933129537638518</v>
      </c>
      <c r="N342" s="497"/>
      <c r="O342" s="499"/>
      <c r="P342" s="469" t="s">
        <v>244</v>
      </c>
      <c r="Q342" s="469"/>
      <c r="R342" s="498">
        <f>SUM(O334:U334)</f>
        <v>0</v>
      </c>
      <c r="S342" s="498"/>
      <c r="T342" s="493" t="str">
        <f>IF(ISERROR(R342/R344),"",R342/R344)</f>
        <v/>
      </c>
      <c r="U342" s="493"/>
      <c r="V342" s="469" t="s">
        <v>272</v>
      </c>
      <c r="W342" s="469"/>
      <c r="X342" s="470">
        <f>SUM(P204,P261,P296,P312,P323,P338)</f>
        <v>0</v>
      </c>
      <c r="Y342" s="471"/>
      <c r="Z342" s="493" t="str">
        <f>IF(ISERROR(X342/X344),"",X342/X344)</f>
        <v/>
      </c>
      <c r="AA342" s="493"/>
    </row>
    <row r="343" spans="1:27" ht="20.100000000000001" customHeight="1">
      <c r="A343" s="310" t="s">
        <v>478</v>
      </c>
      <c r="B343" s="395">
        <f>I335+C341</f>
        <v>394.55</v>
      </c>
      <c r="C343" s="476" t="s">
        <v>251</v>
      </c>
      <c r="D343" s="477"/>
      <c r="E343" s="494">
        <f>K335+I341</f>
        <v>276.53318315612557</v>
      </c>
      <c r="F343" s="494"/>
      <c r="G343" s="469" t="s">
        <v>274</v>
      </c>
      <c r="H343" s="469"/>
      <c r="I343" s="497">
        <f>B343-E343</f>
        <v>118.01681684387444</v>
      </c>
      <c r="J343" s="497"/>
      <c r="K343" s="499" t="s">
        <v>275</v>
      </c>
      <c r="L343" s="499"/>
      <c r="M343" s="500">
        <f>IF(ISERROR(I343/E343),"",I343/E343)</f>
        <v>0.42677271312225956</v>
      </c>
      <c r="N343" s="500"/>
      <c r="O343" s="499"/>
      <c r="P343" s="469" t="s">
        <v>245</v>
      </c>
      <c r="Q343" s="469"/>
      <c r="R343" s="498"/>
      <c r="S343" s="498"/>
      <c r="T343" s="493" t="str">
        <f>IF(ISERROR(R343/R344),"",R343/R344)</f>
        <v/>
      </c>
      <c r="U343" s="493"/>
      <c r="V343" s="469" t="s">
        <v>264</v>
      </c>
      <c r="W343" s="469"/>
      <c r="X343" s="470">
        <f>SUM(P205,P262,P297,P313,P324,P339)</f>
        <v>0</v>
      </c>
      <c r="Y343" s="471"/>
      <c r="Z343" s="493" t="str">
        <f>IF(ISERROR(X343/X344),"",X343/X344)</f>
        <v/>
      </c>
      <c r="AA343" s="493"/>
    </row>
    <row r="344" spans="1:27" ht="20.100000000000001" customHeight="1">
      <c r="A344" s="310" t="s">
        <v>479</v>
      </c>
      <c r="B344" s="395">
        <f>N335</f>
        <v>0</v>
      </c>
      <c r="C344" s="476" t="s">
        <v>277</v>
      </c>
      <c r="D344" s="477"/>
      <c r="E344" s="493">
        <f>IF(ISERROR(B344/B343),"",B344/B343)</f>
        <v>0</v>
      </c>
      <c r="F344" s="493"/>
      <c r="G344" s="469" t="s">
        <v>278</v>
      </c>
      <c r="H344" s="469"/>
      <c r="I344" s="499">
        <f>V335</f>
        <v>0</v>
      </c>
      <c r="J344" s="499"/>
      <c r="K344" s="499" t="s">
        <v>279</v>
      </c>
      <c r="L344" s="499"/>
      <c r="M344" s="500">
        <f t="array" ref="M344">IF(ISERROR(I344/B342),"",I344/B342)</f>
        <v>0</v>
      </c>
      <c r="N344" s="500"/>
      <c r="O344" s="499"/>
      <c r="P344" s="469" t="s">
        <v>266</v>
      </c>
      <c r="Q344" s="469"/>
      <c r="R344" s="498">
        <f>SUM(R337:S343)</f>
        <v>0</v>
      </c>
      <c r="S344" s="498"/>
      <c r="T344" s="493"/>
      <c r="U344" s="493"/>
      <c r="V344" s="469" t="s">
        <v>266</v>
      </c>
      <c r="W344" s="469"/>
      <c r="X344" s="496">
        <f>SUM(X337:Y343)</f>
        <v>0</v>
      </c>
      <c r="Y344" s="496"/>
      <c r="Z344" s="493"/>
      <c r="AA344" s="493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19" t="s">
        <v>480</v>
      </c>
      <c r="B346" s="522" t="s">
        <v>280</v>
      </c>
      <c r="C346" s="522" t="s">
        <v>281</v>
      </c>
      <c r="D346" s="522" t="s">
        <v>282</v>
      </c>
      <c r="E346" s="525" t="s">
        <v>283</v>
      </c>
      <c r="F346" s="516" t="s">
        <v>284</v>
      </c>
      <c r="G346" s="499" t="s">
        <v>285</v>
      </c>
      <c r="H346" s="499"/>
      <c r="I346" s="522" t="s">
        <v>286</v>
      </c>
      <c r="J346" s="528" t="s">
        <v>271</v>
      </c>
      <c r="K346" s="531" t="s">
        <v>287</v>
      </c>
      <c r="L346" s="522" t="s">
        <v>270</v>
      </c>
      <c r="M346" s="512" t="s">
        <v>288</v>
      </c>
      <c r="N346" s="514" t="s">
        <v>252</v>
      </c>
      <c r="O346" s="499" t="s">
        <v>289</v>
      </c>
      <c r="P346" s="499"/>
      <c r="Q346" s="499"/>
      <c r="R346" s="499"/>
      <c r="S346" s="499"/>
      <c r="T346" s="499"/>
      <c r="U346" s="499"/>
      <c r="V346" s="499" t="s">
        <v>290</v>
      </c>
      <c r="W346" s="514" t="s">
        <v>291</v>
      </c>
      <c r="X346" s="499" t="s">
        <v>292</v>
      </c>
      <c r="Y346" s="499"/>
      <c r="Z346" s="499"/>
      <c r="AA346" s="499"/>
    </row>
    <row r="347" spans="1:27" ht="21.95" customHeight="1">
      <c r="A347" s="520"/>
      <c r="B347" s="523"/>
      <c r="C347" s="523"/>
      <c r="D347" s="523"/>
      <c r="E347" s="526"/>
      <c r="F347" s="517"/>
      <c r="G347" s="499"/>
      <c r="H347" s="499"/>
      <c r="I347" s="523"/>
      <c r="J347" s="529"/>
      <c r="K347" s="532"/>
      <c r="L347" s="523"/>
      <c r="M347" s="513"/>
      <c r="N347" s="514"/>
      <c r="O347" s="499" t="s">
        <v>259</v>
      </c>
      <c r="P347" s="499" t="s">
        <v>261</v>
      </c>
      <c r="Q347" s="499" t="s">
        <v>263</v>
      </c>
      <c r="R347" s="515" t="s">
        <v>265</v>
      </c>
      <c r="S347" s="469" t="s">
        <v>267</v>
      </c>
      <c r="T347" s="499" t="s">
        <v>272</v>
      </c>
      <c r="U347" s="499" t="s">
        <v>264</v>
      </c>
      <c r="V347" s="499"/>
      <c r="W347" s="514"/>
      <c r="X347" s="499" t="s">
        <v>293</v>
      </c>
      <c r="Y347" s="499" t="s">
        <v>294</v>
      </c>
      <c r="Z347" s="499" t="s">
        <v>295</v>
      </c>
      <c r="AA347" s="499" t="s">
        <v>264</v>
      </c>
    </row>
    <row r="348" spans="1:27" ht="21.95" customHeight="1">
      <c r="A348" s="521"/>
      <c r="B348" s="524"/>
      <c r="C348" s="524"/>
      <c r="D348" s="524"/>
      <c r="E348" s="527"/>
      <c r="F348" s="518"/>
      <c r="G348" s="348" t="s">
        <v>296</v>
      </c>
      <c r="H348" s="388" t="s">
        <v>297</v>
      </c>
      <c r="I348" s="524"/>
      <c r="J348" s="530"/>
      <c r="K348" s="533"/>
      <c r="L348" s="524"/>
      <c r="M348" s="513"/>
      <c r="N348" s="514"/>
      <c r="O348" s="499"/>
      <c r="P348" s="499"/>
      <c r="Q348" s="499"/>
      <c r="R348" s="515"/>
      <c r="S348" s="469"/>
      <c r="T348" s="499"/>
      <c r="U348" s="499"/>
      <c r="V348" s="499"/>
      <c r="W348" s="514"/>
      <c r="X348" s="499"/>
      <c r="Y348" s="499"/>
      <c r="Z348" s="499"/>
      <c r="AA348" s="499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9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9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9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9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03" t="s">
        <v>201</v>
      </c>
      <c r="B370" s="504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2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11" t="s">
        <v>216</v>
      </c>
      <c r="B428" s="511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/>
      <c r="G429" s="128"/>
      <c r="H429" s="39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5+5</f>
        <v>10</v>
      </c>
      <c r="H434" s="398">
        <f t="shared" si="197"/>
        <v>50.300000000000004</v>
      </c>
      <c r="I434" s="129">
        <f>0.5*2</f>
        <v>1</v>
      </c>
      <c r="J434" s="130">
        <f t="array" ref="J434">IF(ISERROR(G434/I434),"",G434/I434)</f>
        <v>10</v>
      </c>
      <c r="K434" s="131">
        <f t="array" ref="K434">IF(ISERROR(G434/L434),"",G434/L434)</f>
        <v>1.075268817204301</v>
      </c>
      <c r="L434" s="129">
        <v>9.3000000000000007</v>
      </c>
      <c r="M434" s="109">
        <f t="shared" si="198"/>
        <v>-7.5268817204301008E-2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200"/>
        <v>0</v>
      </c>
      <c r="W434" s="133">
        <f t="shared" si="196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>
        <v>42737</v>
      </c>
      <c r="G436" s="128">
        <f>121+111+164+84+96+68+70+120</f>
        <v>834</v>
      </c>
      <c r="H436" s="398">
        <f t="shared" si="197"/>
        <v>4195.0200000000004</v>
      </c>
      <c r="I436" s="129">
        <f>6.5*2+10.5+10.5+8+9+8+8+10</f>
        <v>77</v>
      </c>
      <c r="J436" s="130">
        <f t="array" ref="J436">IF(ISERROR(G436/I436),"",G436/I436)</f>
        <v>10.831168831168831</v>
      </c>
      <c r="K436" s="131">
        <f t="array" ref="K436">IF(ISERROR(G436/L436),"",G436/L436)</f>
        <v>89.677419354838705</v>
      </c>
      <c r="L436" s="129">
        <v>9.3000000000000007</v>
      </c>
      <c r="M436" s="109">
        <f t="shared" si="198"/>
        <v>-12.677419354838705</v>
      </c>
      <c r="N436" s="130">
        <f t="shared" si="199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7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03" t="s">
        <v>224</v>
      </c>
      <c r="B463" s="504"/>
      <c r="C463" s="396" t="s">
        <v>202</v>
      </c>
      <c r="D463" s="143"/>
      <c r="E463" s="143"/>
      <c r="F463" s="144"/>
      <c r="G463" s="145">
        <f>SUM(G429:G462)</f>
        <v>844</v>
      </c>
      <c r="H463" s="146">
        <f>SUM(H429:H462)</f>
        <v>4245.3200000000006</v>
      </c>
      <c r="I463" s="146">
        <f>SUM(I429:I462)</f>
        <v>78</v>
      </c>
      <c r="J463" s="130">
        <f t="array" ref="J463">IF(ISERROR(G463/I463),"",G463/I463)</f>
        <v>10.820512820512821</v>
      </c>
      <c r="K463" s="146">
        <f>SUM(K429:K462)</f>
        <v>90.752688172043008</v>
      </c>
      <c r="L463" s="147"/>
      <c r="M463" s="150">
        <f t="shared" ref="M463:V463" si="211">SUM(M429:M462)</f>
        <v>-12.752688172043005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03" t="s">
        <v>231</v>
      </c>
      <c r="B479" s="504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03" t="s">
        <v>234</v>
      </c>
      <c r="B490" s="504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4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4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4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4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4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03" t="s">
        <v>244</v>
      </c>
      <c r="B506" s="504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05" t="s">
        <v>246</v>
      </c>
      <c r="B507" s="506"/>
      <c r="C507" s="506"/>
      <c r="D507" s="506"/>
      <c r="E507" s="506"/>
      <c r="F507" s="507"/>
      <c r="G507" s="154">
        <f>SUM(G370,G428,G463,G479,G490,G506)</f>
        <v>844</v>
      </c>
      <c r="H507" s="154">
        <f>SUM(H370,H428,H463,H479,H490,H506)</f>
        <v>4245.3200000000006</v>
      </c>
      <c r="I507" s="154">
        <f>SUM(I370,I428,I463,I479,I490,I506)</f>
        <v>78</v>
      </c>
      <c r="J507" s="155">
        <f t="array" ref="J507">IF(ISERROR(G507/I507),"",G507/I507)</f>
        <v>10.820512820512821</v>
      </c>
      <c r="K507" s="154">
        <f>SUM(K370,K428,K463,K479,K490,K506)</f>
        <v>90.752688172043008</v>
      </c>
      <c r="L507" s="155">
        <f>IF(ISERROR(G507/K507),"",G507/K507)</f>
        <v>9.3000000000000007</v>
      </c>
      <c r="M507" s="154">
        <f t="shared" ref="M507:V507" si="237">SUM(M370,M428,M463,M479,M490,M506)</f>
        <v>-12.752688172043005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08" t="s">
        <v>476</v>
      </c>
      <c r="B508" s="395" t="s">
        <v>247</v>
      </c>
      <c r="C508" s="491" t="s">
        <v>248</v>
      </c>
      <c r="D508" s="492"/>
      <c r="E508" s="499" t="s">
        <v>249</v>
      </c>
      <c r="F508" s="499"/>
      <c r="G508" s="469" t="s">
        <v>250</v>
      </c>
      <c r="H508" s="469"/>
      <c r="I508" s="499" t="s">
        <v>251</v>
      </c>
      <c r="J508" s="499"/>
      <c r="K508" s="499" t="s">
        <v>252</v>
      </c>
      <c r="L508" s="499"/>
      <c r="M508" s="499" t="s">
        <v>253</v>
      </c>
      <c r="N508" s="499"/>
      <c r="O508" s="499" t="s">
        <v>254</v>
      </c>
      <c r="P508" s="469" t="s">
        <v>255</v>
      </c>
      <c r="Q508" s="469"/>
      <c r="R508" s="469" t="s">
        <v>252</v>
      </c>
      <c r="S508" s="469"/>
      <c r="T508" s="469" t="s">
        <v>256</v>
      </c>
      <c r="U508" s="469"/>
      <c r="V508" s="469" t="s">
        <v>257</v>
      </c>
      <c r="W508" s="469"/>
      <c r="X508" s="469" t="s">
        <v>252</v>
      </c>
      <c r="Y508" s="469"/>
      <c r="Z508" s="469" t="s">
        <v>256</v>
      </c>
      <c r="AA508" s="469"/>
    </row>
    <row r="509" spans="1:27" ht="20.100000000000001" customHeight="1">
      <c r="A509" s="509"/>
      <c r="B509" s="395" t="s">
        <v>258</v>
      </c>
      <c r="C509" s="491">
        <v>0</v>
      </c>
      <c r="D509" s="492"/>
      <c r="E509" s="502">
        <f>C509*11</f>
        <v>0</v>
      </c>
      <c r="F509" s="502"/>
      <c r="G509" s="469">
        <v>0</v>
      </c>
      <c r="H509" s="469"/>
      <c r="I509" s="502">
        <f>G509*11</f>
        <v>0</v>
      </c>
      <c r="J509" s="502"/>
      <c r="K509" s="502">
        <f>E509-I509</f>
        <v>0</v>
      </c>
      <c r="L509" s="502"/>
      <c r="M509" s="500" t="str">
        <f>IF(ISERROR(K509/E509),"",K509/E509)</f>
        <v/>
      </c>
      <c r="N509" s="500"/>
      <c r="O509" s="499"/>
      <c r="P509" s="469" t="s">
        <v>201</v>
      </c>
      <c r="Q509" s="469"/>
      <c r="R509" s="498">
        <f>SUM(O370:U370)</f>
        <v>0</v>
      </c>
      <c r="S509" s="498"/>
      <c r="T509" s="493" t="str">
        <f t="array" ref="T509">IF(ISERROR(R509/R516),"",R509/R516)</f>
        <v/>
      </c>
      <c r="U509" s="493"/>
      <c r="V509" s="469" t="s">
        <v>259</v>
      </c>
      <c r="W509" s="469"/>
      <c r="X509" s="496">
        <f>SUM(O370,O428,O463,O479,O490,O506)</f>
        <v>0</v>
      </c>
      <c r="Y509" s="496"/>
      <c r="Z509" s="493" t="str">
        <f t="array" ref="Z509">IF(ISERROR(X509/X516),"",X509/X516)</f>
        <v/>
      </c>
      <c r="AA509" s="493"/>
    </row>
    <row r="510" spans="1:27" ht="20.100000000000001" customHeight="1">
      <c r="A510" s="509"/>
      <c r="B510" s="395" t="s">
        <v>260</v>
      </c>
      <c r="C510" s="491">
        <v>0</v>
      </c>
      <c r="D510" s="492"/>
      <c r="E510" s="502">
        <f>C510*11</f>
        <v>0</v>
      </c>
      <c r="F510" s="502"/>
      <c r="G510" s="469">
        <v>0</v>
      </c>
      <c r="H510" s="469"/>
      <c r="I510" s="502">
        <f>G510*11</f>
        <v>0</v>
      </c>
      <c r="J510" s="502"/>
      <c r="K510" s="502">
        <f>E510-I510</f>
        <v>0</v>
      </c>
      <c r="L510" s="502"/>
      <c r="M510" s="500" t="str">
        <f>IF(ISERROR(K510/E510),"",K510/E510)</f>
        <v/>
      </c>
      <c r="N510" s="500"/>
      <c r="O510" s="499"/>
      <c r="P510" s="469" t="s">
        <v>216</v>
      </c>
      <c r="Q510" s="469"/>
      <c r="R510" s="498">
        <f>SUM(O428:U428)</f>
        <v>0</v>
      </c>
      <c r="S510" s="498"/>
      <c r="T510" s="493" t="str">
        <f>IF(ISERROR(R510/R516),"",R510/R516)</f>
        <v/>
      </c>
      <c r="U510" s="493"/>
      <c r="V510" s="469" t="s">
        <v>261</v>
      </c>
      <c r="W510" s="469"/>
      <c r="X510" s="496">
        <f>SUM(O371,O429,O464,O480,O491,O507)</f>
        <v>0</v>
      </c>
      <c r="Y510" s="496"/>
      <c r="Z510" s="493" t="str">
        <f>IF(ISERROR(X510/X516),"",X510/X516)</f>
        <v/>
      </c>
      <c r="AA510" s="493"/>
    </row>
    <row r="511" spans="1:27" ht="20.100000000000001" customHeight="1">
      <c r="A511" s="509"/>
      <c r="B511" s="395" t="s">
        <v>262</v>
      </c>
      <c r="C511" s="491">
        <v>0</v>
      </c>
      <c r="D511" s="492"/>
      <c r="E511" s="502">
        <f>C511*11</f>
        <v>0</v>
      </c>
      <c r="F511" s="502"/>
      <c r="G511" s="469">
        <v>0</v>
      </c>
      <c r="H511" s="469"/>
      <c r="I511" s="502">
        <f>G511*11</f>
        <v>0</v>
      </c>
      <c r="J511" s="502"/>
      <c r="K511" s="502">
        <f>E511-I511</f>
        <v>0</v>
      </c>
      <c r="L511" s="502"/>
      <c r="M511" s="500" t="str">
        <f>IF(ISERROR(K511/E511),"",K511/E511)</f>
        <v/>
      </c>
      <c r="N511" s="500"/>
      <c r="O511" s="499"/>
      <c r="P511" s="469" t="s">
        <v>224</v>
      </c>
      <c r="Q511" s="469"/>
      <c r="R511" s="498">
        <f>SUM(O463:U463)</f>
        <v>0</v>
      </c>
      <c r="S511" s="498"/>
      <c r="T511" s="493" t="str">
        <f>IF(ISERROR(R511/R516),"",R511/R516)</f>
        <v/>
      </c>
      <c r="U511" s="493"/>
      <c r="V511" s="469" t="s">
        <v>263</v>
      </c>
      <c r="W511" s="469"/>
      <c r="X511" s="496">
        <f>SUM(O373,O430,O465,O481,O492,O508)</f>
        <v>0</v>
      </c>
      <c r="Y511" s="496"/>
      <c r="Z511" s="493" t="str">
        <f>IF(ISERROR(X511/X516),"",X511/X516)</f>
        <v/>
      </c>
      <c r="AA511" s="493"/>
    </row>
    <row r="512" spans="1:27" ht="20.100000000000001" customHeight="1">
      <c r="A512" s="509"/>
      <c r="B512" s="395" t="s">
        <v>264</v>
      </c>
      <c r="C512" s="491">
        <v>1</v>
      </c>
      <c r="D512" s="492"/>
      <c r="E512" s="502">
        <f>C512*11</f>
        <v>11</v>
      </c>
      <c r="F512" s="502"/>
      <c r="G512" s="469">
        <v>1</v>
      </c>
      <c r="H512" s="469"/>
      <c r="I512" s="502">
        <f>G512*11</f>
        <v>11</v>
      </c>
      <c r="J512" s="502"/>
      <c r="K512" s="502">
        <f>E512-I512</f>
        <v>0</v>
      </c>
      <c r="L512" s="502"/>
      <c r="M512" s="500">
        <f>IF(ISERROR(K512/E512),"",K512/E512)</f>
        <v>0</v>
      </c>
      <c r="N512" s="500"/>
      <c r="O512" s="499"/>
      <c r="P512" s="469" t="s">
        <v>231</v>
      </c>
      <c r="Q512" s="469"/>
      <c r="R512" s="498">
        <f>SUM(O479:U479)</f>
        <v>0</v>
      </c>
      <c r="S512" s="498"/>
      <c r="T512" s="493" t="str">
        <f>IF(ISERROR(R512/R516),"",R512/R516)</f>
        <v/>
      </c>
      <c r="U512" s="493"/>
      <c r="V512" s="469" t="s">
        <v>265</v>
      </c>
      <c r="W512" s="469"/>
      <c r="X512" s="496">
        <f>SUM(O374,O431,O466,O482,O493,O509)</f>
        <v>0</v>
      </c>
      <c r="Y512" s="496"/>
      <c r="Z512" s="493" t="str">
        <f>IF(ISERROR(X512/X516),"",X512/X516)</f>
        <v/>
      </c>
      <c r="AA512" s="493"/>
    </row>
    <row r="513" spans="1:27" ht="20.100000000000001" customHeight="1">
      <c r="A513" s="510"/>
      <c r="B513" s="395" t="s">
        <v>266</v>
      </c>
      <c r="C513" s="501">
        <f>SUM(C509:D512)</f>
        <v>1</v>
      </c>
      <c r="D513" s="475"/>
      <c r="E513" s="502">
        <f>SUM(E509:F512)</f>
        <v>11</v>
      </c>
      <c r="F513" s="502"/>
      <c r="G513" s="469">
        <f>SUM(G509:H512)</f>
        <v>1</v>
      </c>
      <c r="H513" s="469"/>
      <c r="I513" s="502">
        <f>SUM(I509:J512)</f>
        <v>11</v>
      </c>
      <c r="J513" s="502"/>
      <c r="K513" s="502">
        <f>SUM(K509:L512)</f>
        <v>0</v>
      </c>
      <c r="L513" s="502"/>
      <c r="M513" s="500">
        <f>IF(ISERROR(K513/E513),"",K513/E513)</f>
        <v>0</v>
      </c>
      <c r="N513" s="500"/>
      <c r="O513" s="499"/>
      <c r="P513" s="469" t="s">
        <v>234</v>
      </c>
      <c r="Q513" s="469"/>
      <c r="R513" s="498">
        <f>SUM(O490:U490)</f>
        <v>0</v>
      </c>
      <c r="S513" s="498"/>
      <c r="T513" s="493" t="str">
        <f>IF(ISERROR(R513/R516),"",R513/R516)</f>
        <v/>
      </c>
      <c r="U513" s="493"/>
      <c r="V513" s="469" t="s">
        <v>267</v>
      </c>
      <c r="W513" s="469"/>
      <c r="X513" s="496">
        <f>SUM(O375,O432,O467,O483,O494,O510)</f>
        <v>0</v>
      </c>
      <c r="Y513" s="496"/>
      <c r="Z513" s="493" t="str">
        <f>IF(ISERROR(X513/X516),"",X513/X516)</f>
        <v/>
      </c>
      <c r="AA513" s="493"/>
    </row>
    <row r="514" spans="1:27" ht="20.100000000000001" customHeight="1">
      <c r="A514" s="307" t="s">
        <v>477</v>
      </c>
      <c r="B514" s="395">
        <f>G507</f>
        <v>844</v>
      </c>
      <c r="C514" s="479" t="s">
        <v>269</v>
      </c>
      <c r="D514" s="478"/>
      <c r="E514" s="469">
        <f>H507</f>
        <v>4245.3200000000006</v>
      </c>
      <c r="F514" s="469"/>
      <c r="G514" s="469" t="s">
        <v>270</v>
      </c>
      <c r="H514" s="469"/>
      <c r="I514" s="497">
        <f>L507</f>
        <v>9.3000000000000007</v>
      </c>
      <c r="J514" s="497"/>
      <c r="K514" s="499" t="s">
        <v>271</v>
      </c>
      <c r="L514" s="499"/>
      <c r="M514" s="497">
        <f>J507</f>
        <v>10.820512820512821</v>
      </c>
      <c r="N514" s="497"/>
      <c r="O514" s="499"/>
      <c r="P514" s="469" t="s">
        <v>244</v>
      </c>
      <c r="Q514" s="469"/>
      <c r="R514" s="498">
        <f>SUM(O506:U506)</f>
        <v>0</v>
      </c>
      <c r="S514" s="498"/>
      <c r="T514" s="493" t="str">
        <f>IF(ISERROR(R514/R516),"",R514/R516)</f>
        <v/>
      </c>
      <c r="U514" s="493"/>
      <c r="V514" s="469" t="s">
        <v>272</v>
      </c>
      <c r="W514" s="469"/>
      <c r="X514" s="496">
        <f>SUM(O376,O433,O468,O484,O495,O511)</f>
        <v>0</v>
      </c>
      <c r="Y514" s="496"/>
      <c r="Z514" s="493" t="str">
        <f>IF(ISERROR(X514/X516),"",X514/X516)</f>
        <v/>
      </c>
      <c r="AA514" s="493"/>
    </row>
    <row r="515" spans="1:27" ht="20.100000000000001" customHeight="1">
      <c r="A515" s="308" t="s">
        <v>478</v>
      </c>
      <c r="B515" s="395">
        <f>I507+C513</f>
        <v>79</v>
      </c>
      <c r="C515" s="476" t="s">
        <v>251</v>
      </c>
      <c r="D515" s="477"/>
      <c r="E515" s="494">
        <f>K507+I513</f>
        <v>101.75268817204301</v>
      </c>
      <c r="F515" s="494"/>
      <c r="G515" s="469" t="s">
        <v>274</v>
      </c>
      <c r="H515" s="469"/>
      <c r="I515" s="497">
        <f>B515-E515</f>
        <v>-22.752688172043008</v>
      </c>
      <c r="J515" s="497"/>
      <c r="K515" s="499" t="s">
        <v>275</v>
      </c>
      <c r="L515" s="499"/>
      <c r="M515" s="500">
        <f>IF(ISERROR(I515/E515),"",I515/E515)</f>
        <v>-0.22360773539046813</v>
      </c>
      <c r="N515" s="500"/>
      <c r="O515" s="499"/>
      <c r="P515" s="469" t="s">
        <v>245</v>
      </c>
      <c r="Q515" s="469"/>
      <c r="R515" s="498"/>
      <c r="S515" s="498"/>
      <c r="T515" s="493" t="str">
        <f>IF(ISERROR(R515/R516),"",R515/R516)</f>
        <v/>
      </c>
      <c r="U515" s="493"/>
      <c r="V515" s="469" t="s">
        <v>264</v>
      </c>
      <c r="W515" s="469"/>
      <c r="X515" s="496">
        <f>SUM(O377,O434,O469,O489,O496,O512)</f>
        <v>0</v>
      </c>
      <c r="Y515" s="496"/>
      <c r="Z515" s="493" t="str">
        <f>IF(ISERROR(X515/X516),"",X515/X516)</f>
        <v/>
      </c>
      <c r="AA515" s="493"/>
    </row>
    <row r="516" spans="1:27" ht="20.100000000000001" customHeight="1">
      <c r="A516" s="308" t="s">
        <v>479</v>
      </c>
      <c r="B516" s="395">
        <f>N507</f>
        <v>0</v>
      </c>
      <c r="C516" s="476" t="s">
        <v>277</v>
      </c>
      <c r="D516" s="477"/>
      <c r="E516" s="493">
        <f>IF(ISERROR(B516/B515),"",B516/B515)</f>
        <v>0</v>
      </c>
      <c r="F516" s="493"/>
      <c r="G516" s="469" t="s">
        <v>278</v>
      </c>
      <c r="H516" s="469"/>
      <c r="I516" s="499">
        <f>V507</f>
        <v>0</v>
      </c>
      <c r="J516" s="499"/>
      <c r="K516" s="499" t="s">
        <v>279</v>
      </c>
      <c r="L516" s="499"/>
      <c r="M516" s="500">
        <f t="array" ref="M516">IF(ISERROR(I516/B514),"",I516/B514)</f>
        <v>0</v>
      </c>
      <c r="N516" s="500"/>
      <c r="O516" s="499"/>
      <c r="P516" s="469" t="s">
        <v>266</v>
      </c>
      <c r="Q516" s="469"/>
      <c r="R516" s="498">
        <f>SUM(R509:S515)</f>
        <v>0</v>
      </c>
      <c r="S516" s="498"/>
      <c r="T516" s="493"/>
      <c r="U516" s="493"/>
      <c r="V516" s="469" t="s">
        <v>266</v>
      </c>
      <c r="W516" s="469"/>
      <c r="X516" s="496">
        <f>SUM(X509:Y515)</f>
        <v>0</v>
      </c>
      <c r="Y516" s="496"/>
      <c r="Z516" s="493"/>
      <c r="AA516" s="493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495" t="str">
        <f>IF(ISERROR(#REF!/#REF!),"",#REF!/#REF!)</f>
        <v/>
      </c>
      <c r="H517" s="495"/>
      <c r="I517" s="495"/>
      <c r="J517" s="125"/>
      <c r="K517" s="160"/>
      <c r="L517" s="122"/>
      <c r="M517" s="122"/>
      <c r="N517" s="495" t="str">
        <f>IF(ISERROR(G517/#REF!),"",G517/#REF!)</f>
        <v/>
      </c>
      <c r="O517" s="495"/>
      <c r="P517" s="495"/>
      <c r="Q517" s="495"/>
      <c r="R517" s="495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482" t="s">
        <v>268</v>
      </c>
      <c r="B519" s="482"/>
      <c r="C519" s="491">
        <f>SUM(B171,B342,B514)</f>
        <v>12019</v>
      </c>
      <c r="D519" s="492"/>
      <c r="E519" s="482" t="s">
        <v>269</v>
      </c>
      <c r="F519" s="482"/>
      <c r="G519" s="494">
        <f>SUM(E171,E342,E514)</f>
        <v>60950.879999999997</v>
      </c>
      <c r="H519" s="494"/>
      <c r="I519" s="469" t="s">
        <v>270</v>
      </c>
      <c r="J519" s="482"/>
      <c r="K519" s="491">
        <f>IF(ISERROR(C519/G520),"",C519/G520)</f>
        <v>18.821837986049882</v>
      </c>
      <c r="L519" s="492"/>
      <c r="M519" s="469" t="s">
        <v>271</v>
      </c>
      <c r="N519" s="469"/>
      <c r="O519" s="470">
        <f t="array" ref="O519">IF(ISERROR(C519/C520),"",C519/C520)</f>
        <v>16.91506579410316</v>
      </c>
      <c r="P519" s="471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469" t="s">
        <v>273</v>
      </c>
      <c r="B520" s="469"/>
      <c r="C520" s="491">
        <f>SUM(B172,B343,B515)</f>
        <v>710.55</v>
      </c>
      <c r="D520" s="492"/>
      <c r="E520" s="469" t="s">
        <v>251</v>
      </c>
      <c r="F520" s="469"/>
      <c r="G520" s="494">
        <f>SUM(E172,E343,E515)</f>
        <v>638.56675468719266</v>
      </c>
      <c r="H520" s="494"/>
      <c r="I520" s="476" t="s">
        <v>274</v>
      </c>
      <c r="J520" s="477"/>
      <c r="K520" s="479">
        <f>C520-G520</f>
        <v>71.983245312807298</v>
      </c>
      <c r="L520" s="478"/>
      <c r="M520" s="479" t="s">
        <v>275</v>
      </c>
      <c r="N520" s="478"/>
      <c r="O520" s="483">
        <f>IF(ISERROR(K520/C520),"",K520/C520)</f>
        <v>0.10130637578327677</v>
      </c>
      <c r="P520" s="484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476" t="s">
        <v>276</v>
      </c>
      <c r="B521" s="477"/>
      <c r="C521" s="491">
        <f>SUM(B173,B344,B516)</f>
        <v>0</v>
      </c>
      <c r="D521" s="492"/>
      <c r="E521" s="476" t="s">
        <v>277</v>
      </c>
      <c r="F521" s="477"/>
      <c r="G521" s="493">
        <f>IF(ISERROR(C521/C520),"",C521/C520)</f>
        <v>0</v>
      </c>
      <c r="H521" s="493"/>
      <c r="I521" s="469" t="s">
        <v>278</v>
      </c>
      <c r="J521" s="482"/>
      <c r="K521" s="494">
        <f>SUM(I173,I344,I516)</f>
        <v>0</v>
      </c>
      <c r="L521" s="494"/>
      <c r="M521" s="482" t="s">
        <v>279</v>
      </c>
      <c r="N521" s="482"/>
      <c r="O521" s="483">
        <f t="array" ref="O521">IF(ISERROR(K521/C519),"",K521/C519)</f>
        <v>0</v>
      </c>
      <c r="P521" s="484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476" t="s">
        <v>298</v>
      </c>
      <c r="B523" s="477"/>
      <c r="C523" s="476" t="s">
        <v>299</v>
      </c>
      <c r="D523" s="477"/>
      <c r="E523" s="476" t="s">
        <v>256</v>
      </c>
      <c r="F523" s="477"/>
      <c r="G523" s="485" t="s">
        <v>254</v>
      </c>
      <c r="H523" s="486"/>
      <c r="I523" s="476" t="s">
        <v>255</v>
      </c>
      <c r="J523" s="478"/>
      <c r="K523" s="476" t="s">
        <v>300</v>
      </c>
      <c r="L523" s="477"/>
      <c r="M523" s="476" t="s">
        <v>256</v>
      </c>
      <c r="N523" s="477"/>
      <c r="O523" s="469" t="s">
        <v>257</v>
      </c>
      <c r="P523" s="469"/>
      <c r="Q523" s="476" t="s">
        <v>300</v>
      </c>
      <c r="R523" s="477"/>
      <c r="S523" s="476" t="s">
        <v>256</v>
      </c>
      <c r="T523" s="477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481" t="s">
        <v>201</v>
      </c>
      <c r="B524" s="477"/>
      <c r="C524" s="476">
        <f>SUM(G28,G199,G370)</f>
        <v>3666</v>
      </c>
      <c r="D524" s="477"/>
      <c r="E524" s="472">
        <f>IF(ISERROR(C524/C530),"",C524/C530)</f>
        <v>0.30501705632748149</v>
      </c>
      <c r="F524" s="473"/>
      <c r="G524" s="487"/>
      <c r="H524" s="488"/>
      <c r="I524" s="474" t="s">
        <v>301</v>
      </c>
      <c r="J524" s="480"/>
      <c r="K524" s="479">
        <f t="shared" ref="K524:K529" si="239">SUM(R166,U337,U509)</f>
        <v>0</v>
      </c>
      <c r="L524" s="478"/>
      <c r="M524" s="472" t="str">
        <f t="array" ref="M524">IF(ISERROR(K524/K530),"",K524/K530)</f>
        <v/>
      </c>
      <c r="N524" s="473"/>
      <c r="O524" s="469" t="s">
        <v>259</v>
      </c>
      <c r="P524" s="469"/>
      <c r="Q524" s="470">
        <f t="shared" ref="Q524:Q529" si="240">SUM(X166,AA337,AA509)</f>
        <v>0</v>
      </c>
      <c r="R524" s="471"/>
      <c r="S524" s="472" t="str">
        <f t="array" ref="S524">IF(ISERROR(Q524/Q530),"",Q524/Q530)</f>
        <v/>
      </c>
      <c r="T524" s="473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81" t="s">
        <v>216</v>
      </c>
      <c r="B525" s="477"/>
      <c r="C525" s="476">
        <f>SUM(G86,G257,G428)</f>
        <v>4556</v>
      </c>
      <c r="D525" s="477"/>
      <c r="E525" s="472">
        <f>IF(ISERROR(C525/C530),"",C525/C530)</f>
        <v>0.37906647807637905</v>
      </c>
      <c r="F525" s="473"/>
      <c r="G525" s="487"/>
      <c r="H525" s="488"/>
      <c r="I525" s="474" t="s">
        <v>302</v>
      </c>
      <c r="J525" s="480"/>
      <c r="K525" s="479">
        <f t="shared" si="239"/>
        <v>0</v>
      </c>
      <c r="L525" s="478"/>
      <c r="M525" s="472" t="str">
        <f>IF(ISERROR(K525/K530),"",K525/K530)</f>
        <v/>
      </c>
      <c r="N525" s="473"/>
      <c r="O525" s="469" t="s">
        <v>261</v>
      </c>
      <c r="P525" s="469"/>
      <c r="Q525" s="470">
        <f t="shared" si="240"/>
        <v>0</v>
      </c>
      <c r="R525" s="471"/>
      <c r="S525" s="472" t="str">
        <f>IF(ISERROR(Q525/Q530),"",Q525/Q530)</f>
        <v/>
      </c>
      <c r="T525" s="473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81" t="s">
        <v>224</v>
      </c>
      <c r="B526" s="477"/>
      <c r="C526" s="476">
        <f>SUM(G121,G292,G463)</f>
        <v>1902</v>
      </c>
      <c r="D526" s="477"/>
      <c r="E526" s="472">
        <f>IF(ISERROR(C526/C530),"",C526/C530)</f>
        <v>0.15824943838921707</v>
      </c>
      <c r="F526" s="473"/>
      <c r="G526" s="487"/>
      <c r="H526" s="488"/>
      <c r="I526" s="474" t="s">
        <v>303</v>
      </c>
      <c r="J526" s="480"/>
      <c r="K526" s="479">
        <f t="shared" si="239"/>
        <v>0</v>
      </c>
      <c r="L526" s="478"/>
      <c r="M526" s="472" t="str">
        <f>IF(ISERROR(K526/K530),"",K526/K530)</f>
        <v/>
      </c>
      <c r="N526" s="473"/>
      <c r="O526" s="469" t="s">
        <v>263</v>
      </c>
      <c r="P526" s="469"/>
      <c r="Q526" s="470">
        <f t="shared" si="240"/>
        <v>0</v>
      </c>
      <c r="R526" s="471"/>
      <c r="S526" s="472" t="str">
        <f>IF(ISERROR(Q526/Q530),"",Q526/Q530)</f>
        <v/>
      </c>
      <c r="T526" s="473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81" t="s">
        <v>231</v>
      </c>
      <c r="B527" s="477"/>
      <c r="C527" s="476">
        <f>SUM(G137,G308,G479)</f>
        <v>1613</v>
      </c>
      <c r="D527" s="477"/>
      <c r="E527" s="472">
        <f>IF(ISERROR(C527/C530),"",C527/C530)</f>
        <v>0.13420417672019302</v>
      </c>
      <c r="F527" s="473"/>
      <c r="G527" s="487"/>
      <c r="H527" s="488"/>
      <c r="I527" s="474" t="s">
        <v>304</v>
      </c>
      <c r="J527" s="480"/>
      <c r="K527" s="479">
        <f t="shared" si="239"/>
        <v>0</v>
      </c>
      <c r="L527" s="478"/>
      <c r="M527" s="472" t="str">
        <f>IF(ISERROR(K527/K530),"",K527/K530)</f>
        <v/>
      </c>
      <c r="N527" s="473"/>
      <c r="O527" s="469" t="s">
        <v>305</v>
      </c>
      <c r="P527" s="469"/>
      <c r="Q527" s="470">
        <f t="shared" si="240"/>
        <v>0</v>
      </c>
      <c r="R527" s="471"/>
      <c r="S527" s="472" t="str">
        <f>IF(ISERROR(Q527/Q530),"",Q527/Q530)</f>
        <v/>
      </c>
      <c r="T527" s="473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481" t="s">
        <v>234</v>
      </c>
      <c r="B528" s="477"/>
      <c r="C528" s="476">
        <f>SUM(G148,G319,G490)</f>
        <v>186</v>
      </c>
      <c r="D528" s="477"/>
      <c r="E528" s="472">
        <f>IF(ISERROR(C528/C530),"",C528/C530)</f>
        <v>1.5475497129544886E-2</v>
      </c>
      <c r="F528" s="473"/>
      <c r="G528" s="487"/>
      <c r="H528" s="488"/>
      <c r="I528" s="474" t="s">
        <v>306</v>
      </c>
      <c r="J528" s="480"/>
      <c r="K528" s="479">
        <f t="shared" si="239"/>
        <v>0</v>
      </c>
      <c r="L528" s="478"/>
      <c r="M528" s="472" t="str">
        <f>IF(ISERROR(K528/K530),"",K528/K530)</f>
        <v/>
      </c>
      <c r="N528" s="473"/>
      <c r="O528" s="469" t="s">
        <v>267</v>
      </c>
      <c r="P528" s="469"/>
      <c r="Q528" s="470">
        <f t="shared" si="240"/>
        <v>0</v>
      </c>
      <c r="R528" s="471"/>
      <c r="S528" s="472" t="str">
        <f>IF(ISERROR(Q528/Q530),"",Q528/Q530)</f>
        <v/>
      </c>
      <c r="T528" s="473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481" t="s">
        <v>244</v>
      </c>
      <c r="B529" s="477"/>
      <c r="C529" s="476">
        <f>SUM(G163,G334,G506)</f>
        <v>96</v>
      </c>
      <c r="D529" s="477"/>
      <c r="E529" s="472">
        <f>IF(ISERROR(C529/C530),"",C529/C530)</f>
        <v>7.9873533571844582E-3</v>
      </c>
      <c r="F529" s="473"/>
      <c r="G529" s="487"/>
      <c r="H529" s="488"/>
      <c r="I529" s="474" t="s">
        <v>307</v>
      </c>
      <c r="J529" s="480"/>
      <c r="K529" s="479">
        <f t="shared" si="239"/>
        <v>0</v>
      </c>
      <c r="L529" s="478"/>
      <c r="M529" s="472" t="str">
        <f>IF(ISERROR(K529/K530),"",K529/K530)</f>
        <v/>
      </c>
      <c r="N529" s="473"/>
      <c r="O529" s="469" t="s">
        <v>272</v>
      </c>
      <c r="P529" s="469"/>
      <c r="Q529" s="470">
        <f t="shared" si="240"/>
        <v>0</v>
      </c>
      <c r="R529" s="471"/>
      <c r="S529" s="472" t="str">
        <f>IF(ISERROR(Q529/Q530),"",Q529/Q530)</f>
        <v/>
      </c>
      <c r="T529" s="473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476" t="s">
        <v>266</v>
      </c>
      <c r="B530" s="477"/>
      <c r="C530" s="476">
        <f>SUM(C524:C529)</f>
        <v>12019</v>
      </c>
      <c r="D530" s="477"/>
      <c r="E530" s="472">
        <f>SUM(E524:F529)</f>
        <v>0.99999999999999989</v>
      </c>
      <c r="F530" s="473"/>
      <c r="G530" s="489"/>
      <c r="H530" s="490"/>
      <c r="I530" s="476" t="s">
        <v>266</v>
      </c>
      <c r="J530" s="478"/>
      <c r="K530" s="479">
        <f>SUM(R173,U344,U516)</f>
        <v>0</v>
      </c>
      <c r="L530" s="478"/>
      <c r="M530" s="472"/>
      <c r="N530" s="473"/>
      <c r="O530" s="469" t="s">
        <v>266</v>
      </c>
      <c r="P530" s="469"/>
      <c r="Q530" s="470">
        <f>SUM(Q524:R529)</f>
        <v>0</v>
      </c>
      <c r="R530" s="471"/>
      <c r="S530" s="472">
        <f>SUM(S524:T529)</f>
        <v>0</v>
      </c>
      <c r="T530" s="473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474" t="s">
        <v>308</v>
      </c>
      <c r="B532" s="475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465" t="s">
        <v>327</v>
      </c>
      <c r="B533" s="466"/>
      <c r="C533" s="106">
        <f>D533+E533+F533-G533-O533-P533</f>
        <v>38</v>
      </c>
      <c r="D533" s="106">
        <f>+'1'!C533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465" t="s">
        <v>328</v>
      </c>
      <c r="B534" s="466"/>
      <c r="C534" s="106">
        <f>D534+E534+F534-G534-O534-P534</f>
        <v>44</v>
      </c>
      <c r="D534" s="106">
        <f>+'1'!C534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3</v>
      </c>
      <c r="L534" s="106"/>
      <c r="M534" s="106"/>
      <c r="N534" s="106"/>
      <c r="O534" s="110"/>
      <c r="P534" s="111"/>
      <c r="Q534" s="106">
        <f>J534-K534-L534</f>
        <v>41</v>
      </c>
      <c r="R534" s="109">
        <f>Q534*11-M534-N534</f>
        <v>451</v>
      </c>
      <c r="S534" s="391">
        <f t="array" ref="S534">IF(ISERROR(Q534/J534),"",Q534/J534)</f>
        <v>0.93181818181818177</v>
      </c>
      <c r="T534" s="39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465" t="s">
        <v>329</v>
      </c>
      <c r="B535" s="466"/>
      <c r="C535" s="106">
        <f>D535+E535+F535-G535-O535-P535</f>
        <v>10</v>
      </c>
      <c r="D535" s="106">
        <f>+'1'!C535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467" t="s">
        <v>330</v>
      </c>
      <c r="B536" s="468"/>
      <c r="C536" s="112">
        <f>SUM(C533:C535)</f>
        <v>92</v>
      </c>
      <c r="D536" s="112">
        <f t="shared" ref="D536:N536" si="241">SUM(D533:D535)</f>
        <v>92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92</v>
      </c>
      <c r="K536" s="112">
        <f t="shared" si="241"/>
        <v>3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89</v>
      </c>
      <c r="R536" s="114">
        <f>SUM(R533:R535)</f>
        <v>979</v>
      </c>
      <c r="S536" s="115">
        <f t="array" ref="S536">IF(ISERROR(Q536/J536),"",Q536/J536)</f>
        <v>0.96739130434782605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5" activePane="bottomRight" state="frozen"/>
      <selection activeCell="E487" sqref="E487"/>
      <selection pane="topRight" activeCell="E487" sqref="E487"/>
      <selection pane="bottomLeft" activeCell="E487" sqref="E487"/>
      <selection pane="bottomRight" activeCell="E124" sqref="E12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8" t="s">
        <v>413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</row>
    <row r="2" spans="1:27" ht="18.75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0" t="s">
        <v>12</v>
      </c>
      <c r="B4" s="540" t="s">
        <v>25</v>
      </c>
      <c r="C4" s="540" t="s">
        <v>26</v>
      </c>
      <c r="D4" s="540" t="s">
        <v>27</v>
      </c>
      <c r="E4" s="543" t="s">
        <v>28</v>
      </c>
      <c r="F4" s="546" t="s">
        <v>29</v>
      </c>
      <c r="G4" s="536" t="s">
        <v>30</v>
      </c>
      <c r="H4" s="536"/>
      <c r="I4" s="540" t="s">
        <v>31</v>
      </c>
      <c r="J4" s="551" t="s">
        <v>32</v>
      </c>
      <c r="K4" s="554" t="s">
        <v>33</v>
      </c>
      <c r="L4" s="540" t="s">
        <v>34</v>
      </c>
      <c r="M4" s="557" t="s">
        <v>35</v>
      </c>
      <c r="N4" s="537" t="s">
        <v>36</v>
      </c>
      <c r="O4" s="536" t="s">
        <v>37</v>
      </c>
      <c r="P4" s="536"/>
      <c r="Q4" s="536"/>
      <c r="R4" s="536"/>
      <c r="S4" s="536"/>
      <c r="T4" s="536"/>
      <c r="U4" s="536"/>
      <c r="V4" s="536" t="s">
        <v>38</v>
      </c>
      <c r="W4" s="537" t="s">
        <v>39</v>
      </c>
      <c r="X4" s="536" t="s">
        <v>40</v>
      </c>
      <c r="Y4" s="536"/>
      <c r="Z4" s="536"/>
      <c r="AA4" s="536"/>
    </row>
    <row r="5" spans="1:27" s="104" customFormat="1" ht="15" customHeight="1">
      <c r="A5" s="541"/>
      <c r="B5" s="541"/>
      <c r="C5" s="541"/>
      <c r="D5" s="541"/>
      <c r="E5" s="544"/>
      <c r="F5" s="547"/>
      <c r="G5" s="536"/>
      <c r="H5" s="536"/>
      <c r="I5" s="541"/>
      <c r="J5" s="552"/>
      <c r="K5" s="555"/>
      <c r="L5" s="541"/>
      <c r="M5" s="558"/>
      <c r="N5" s="537"/>
      <c r="O5" s="536" t="s">
        <v>41</v>
      </c>
      <c r="P5" s="536" t="s">
        <v>42</v>
      </c>
      <c r="Q5" s="536" t="s">
        <v>43</v>
      </c>
      <c r="R5" s="549" t="s">
        <v>44</v>
      </c>
      <c r="S5" s="550" t="s">
        <v>45</v>
      </c>
      <c r="T5" s="536" t="s">
        <v>46</v>
      </c>
      <c r="U5" s="536" t="s">
        <v>47</v>
      </c>
      <c r="V5" s="536"/>
      <c r="W5" s="537"/>
      <c r="X5" s="536" t="s">
        <v>13</v>
      </c>
      <c r="Y5" s="536" t="s">
        <v>48</v>
      </c>
      <c r="Z5" s="536" t="s">
        <v>49</v>
      </c>
      <c r="AA5" s="536" t="s">
        <v>47</v>
      </c>
    </row>
    <row r="6" spans="1:27" s="104" customFormat="1" ht="27.75" customHeight="1">
      <c r="A6" s="542"/>
      <c r="B6" s="542"/>
      <c r="C6" s="542"/>
      <c r="D6" s="542"/>
      <c r="E6" s="545"/>
      <c r="F6" s="548"/>
      <c r="G6" s="350" t="s">
        <v>50</v>
      </c>
      <c r="H6" s="412" t="s">
        <v>51</v>
      </c>
      <c r="I6" s="542"/>
      <c r="J6" s="553"/>
      <c r="K6" s="556"/>
      <c r="L6" s="542"/>
      <c r="M6" s="558"/>
      <c r="N6" s="537"/>
      <c r="O6" s="536"/>
      <c r="P6" s="536"/>
      <c r="Q6" s="536"/>
      <c r="R6" s="549"/>
      <c r="S6" s="550"/>
      <c r="T6" s="536"/>
      <c r="U6" s="536"/>
      <c r="V6" s="536"/>
      <c r="W6" s="537"/>
      <c r="X6" s="536"/>
      <c r="Y6" s="536"/>
      <c r="Z6" s="536"/>
      <c r="AA6" s="536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3" t="s">
        <v>201</v>
      </c>
      <c r="B28" s="504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511" t="s">
        <v>216</v>
      </c>
      <c r="B86" s="511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03" t="s">
        <v>224</v>
      </c>
      <c r="B121" s="504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03" t="s">
        <v>231</v>
      </c>
      <c r="B137" s="504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6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3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1">IF(ISERROR(I147-K147),"",I147-K147)</f>
        <v>0</v>
      </c>
      <c r="N147" s="130">
        <f t="shared" ref="N147" si="62">SUM(O147:U147)</f>
        <v>0</v>
      </c>
      <c r="O147" s="415"/>
      <c r="P147" s="415"/>
      <c r="Q147" s="415"/>
      <c r="R147" s="415"/>
      <c r="S147" s="415"/>
      <c r="T147" s="415"/>
      <c r="U147" s="415"/>
      <c r="V147" s="132">
        <f t="shared" ref="V147" si="63">SUM(X147:AA147)</f>
        <v>0</v>
      </c>
      <c r="W147" s="133" t="str">
        <f t="shared" ref="W147:W152" si="64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03" t="s">
        <v>234</v>
      </c>
      <c r="B148" s="504"/>
      <c r="C148" s="421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44</v>
      </c>
      <c r="J148" s="130">
        <f t="array" ref="J148">IF(ISERROR(G148/I148),"",G148/I148)</f>
        <v>14.318181818181818</v>
      </c>
      <c r="K148" s="146">
        <f>SUM(K138:K147)</f>
        <v>46.666666666666664</v>
      </c>
      <c r="L148" s="147"/>
      <c r="M148" s="150">
        <f>SUM(M138:M147)</f>
        <v>-2.6666666666666643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4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13"/>
      <c r="D149" s="108">
        <v>3.65</v>
      </c>
      <c r="E149" s="108"/>
      <c r="F149" s="153"/>
      <c r="G149" s="128"/>
      <c r="H149" s="423">
        <f t="shared" ref="H149:H162" si="65">D149*G149</f>
        <v>0</v>
      </c>
      <c r="I149" s="129"/>
      <c r="J149" s="130" t="str">
        <f t="array" ref="J149">IF(ISERROR(G149/I149),"",G149/I149)</f>
        <v/>
      </c>
      <c r="K149" s="423">
        <f t="array" ref="K149">IF(ISERROR(G149/L149),"",G149/L149)</f>
        <v>0</v>
      </c>
      <c r="L149" s="129">
        <v>5</v>
      </c>
      <c r="M149" s="109">
        <f t="shared" ref="M149:M152" si="66">IF(ISERROR(I149-K149),"",I149-K149)</f>
        <v>0</v>
      </c>
      <c r="N149" s="130">
        <f t="shared" ref="N149:N152" si="67">SUM(O149:U149)</f>
        <v>0</v>
      </c>
      <c r="O149" s="415"/>
      <c r="P149" s="415"/>
      <c r="Q149" s="415"/>
      <c r="R149" s="415"/>
      <c r="S149" s="415"/>
      <c r="T149" s="415"/>
      <c r="U149" s="415"/>
      <c r="V149" s="132">
        <f t="shared" ref="V149:V152" si="68">SUM(X149:AA149)</f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13"/>
      <c r="D150" s="108">
        <v>6.58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13"/>
      <c r="D151" s="108">
        <v>7.8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13"/>
      <c r="D152" s="108">
        <v>4.4000000000000004</v>
      </c>
      <c r="E152" s="108"/>
      <c r="F152" s="127"/>
      <c r="G152" s="128"/>
      <c r="H152" s="423">
        <f t="shared" si="65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6"/>
        <v>0</v>
      </c>
      <c r="N152" s="130">
        <f t="shared" si="67"/>
        <v>0</v>
      </c>
      <c r="O152" s="415"/>
      <c r="P152" s="415"/>
      <c r="Q152" s="415"/>
      <c r="R152" s="415"/>
      <c r="S152" s="415"/>
      <c r="T152" s="415"/>
      <c r="U152" s="415"/>
      <c r="V152" s="132">
        <f t="shared" si="68"/>
        <v>0</v>
      </c>
      <c r="W152" s="133" t="str">
        <f t="shared" si="64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3">
        <f t="shared" si="65"/>
        <v>0</v>
      </c>
      <c r="I153" s="129"/>
      <c r="J153" s="130"/>
      <c r="K153" s="131"/>
      <c r="L153" s="129">
        <v>6</v>
      </c>
      <c r="M153" s="109"/>
      <c r="N153" s="130"/>
      <c r="O153" s="415"/>
      <c r="P153" s="415"/>
      <c r="Q153" s="415"/>
      <c r="R153" s="415"/>
      <c r="S153" s="415"/>
      <c r="T153" s="415"/>
      <c r="U153" s="41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13" t="s">
        <v>239</v>
      </c>
      <c r="C154" s="413" t="s">
        <v>179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9">IF(ISERROR(I154-K154),"",I154-K154)</f>
        <v>0</v>
      </c>
      <c r="N154" s="130">
        <f t="shared" ref="N154:N155" si="70">SUM(O154:U154)</f>
        <v>0</v>
      </c>
      <c r="O154" s="415"/>
      <c r="P154" s="415"/>
      <c r="Q154" s="415"/>
      <c r="R154" s="415"/>
      <c r="S154" s="415"/>
      <c r="T154" s="415"/>
      <c r="U154" s="415"/>
      <c r="V154" s="132">
        <f t="shared" ref="V154:V155" si="71">SUM(X154:AA154)</f>
        <v>0</v>
      </c>
      <c r="W154" s="133" t="str">
        <f t="shared" ref="W154:W155" si="72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13" t="s">
        <v>239</v>
      </c>
      <c r="C155" s="413" t="s">
        <v>186</v>
      </c>
      <c r="D155" s="108">
        <v>6.04</v>
      </c>
      <c r="E155" s="108"/>
      <c r="F155" s="127"/>
      <c r="G155" s="128"/>
      <c r="H155" s="423">
        <f t="shared" si="65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9"/>
        <v>0</v>
      </c>
      <c r="N155" s="130">
        <f t="shared" si="70"/>
        <v>0</v>
      </c>
      <c r="O155" s="415"/>
      <c r="P155" s="415"/>
      <c r="Q155" s="415"/>
      <c r="R155" s="415"/>
      <c r="S155" s="415"/>
      <c r="T155" s="415"/>
      <c r="U155" s="415"/>
      <c r="V155" s="132">
        <f t="shared" si="71"/>
        <v>0</v>
      </c>
      <c r="W155" s="133" t="str">
        <f t="shared" si="72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13" t="s">
        <v>443</v>
      </c>
      <c r="C156" s="413" t="s">
        <v>179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/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13" t="s">
        <v>443</v>
      </c>
      <c r="C157" s="413" t="s">
        <v>60</v>
      </c>
      <c r="D157" s="108">
        <v>6</v>
      </c>
      <c r="E157" s="108"/>
      <c r="F157" s="127"/>
      <c r="G157" s="128"/>
      <c r="H157" s="423">
        <f t="shared" si="65"/>
        <v>0</v>
      </c>
      <c r="I157" s="129"/>
      <c r="J157" s="130"/>
      <c r="K157" s="131"/>
      <c r="L157" s="129">
        <v>6</v>
      </c>
      <c r="M157" s="109"/>
      <c r="N157" s="130"/>
      <c r="O157" s="415"/>
      <c r="P157" s="415"/>
      <c r="Q157" s="415"/>
      <c r="R157" s="415"/>
      <c r="S157" s="415"/>
      <c r="T157" s="415"/>
      <c r="U157" s="41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14" t="s">
        <v>240</v>
      </c>
      <c r="C158" s="126"/>
      <c r="D158" s="108">
        <v>7.3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3">IF(ISERROR(I158-K158),"",I158-K158)</f>
        <v/>
      </c>
      <c r="N158" s="130">
        <f t="shared" ref="N158:N159" si="74">SUM(O158:U158)</f>
        <v>0</v>
      </c>
      <c r="O158" s="415"/>
      <c r="P158" s="415"/>
      <c r="Q158" s="415"/>
      <c r="R158" s="415"/>
      <c r="S158" s="415"/>
      <c r="T158" s="415"/>
      <c r="U158" s="415"/>
      <c r="V158" s="132">
        <f t="shared" ref="V158:V159" si="75">SUM(X158:AA158)</f>
        <v>0</v>
      </c>
      <c r="W158" s="133" t="str">
        <f t="shared" ref="W158:W159" si="76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14" t="s">
        <v>241</v>
      </c>
      <c r="C159" s="126"/>
      <c r="D159" s="108">
        <f>78*120/1000</f>
        <v>9.36</v>
      </c>
      <c r="E159" s="108"/>
      <c r="F159" s="127"/>
      <c r="G159" s="128"/>
      <c r="H159" s="423">
        <f t="shared" si="65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4"/>
        <v>0</v>
      </c>
      <c r="O159" s="415"/>
      <c r="P159" s="415"/>
      <c r="Q159" s="415"/>
      <c r="R159" s="415"/>
      <c r="S159" s="415"/>
      <c r="T159" s="415"/>
      <c r="U159" s="415"/>
      <c r="V159" s="132">
        <f t="shared" si="75"/>
        <v>0</v>
      </c>
      <c r="W159" s="133" t="str">
        <f t="shared" si="76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14" t="s">
        <v>242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14" t="s">
        <v>243</v>
      </c>
      <c r="C161" s="126"/>
      <c r="D161" s="108">
        <v>4.5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3">
        <f t="shared" si="65"/>
        <v>0</v>
      </c>
      <c r="I162" s="129"/>
      <c r="J162" s="130"/>
      <c r="K162" s="131"/>
      <c r="L162" s="129"/>
      <c r="M162" s="109"/>
      <c r="N162" s="130"/>
      <c r="O162" s="415"/>
      <c r="P162" s="415"/>
      <c r="Q162" s="415"/>
      <c r="R162" s="415"/>
      <c r="S162" s="415"/>
      <c r="T162" s="415"/>
      <c r="U162" s="415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03" t="s">
        <v>244</v>
      </c>
      <c r="B163" s="504"/>
      <c r="C163" s="421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7">SUM(M149:M159)</f>
        <v>0</v>
      </c>
      <c r="N163" s="146">
        <f t="shared" si="77"/>
        <v>0</v>
      </c>
      <c r="O163" s="148">
        <f t="shared" si="77"/>
        <v>0</v>
      </c>
      <c r="P163" s="148">
        <f t="shared" si="77"/>
        <v>0</v>
      </c>
      <c r="Q163" s="148">
        <f t="shared" si="77"/>
        <v>0</v>
      </c>
      <c r="R163" s="148">
        <f t="shared" si="77"/>
        <v>0</v>
      </c>
      <c r="S163" s="148">
        <f t="shared" si="77"/>
        <v>0</v>
      </c>
      <c r="T163" s="148">
        <f t="shared" si="77"/>
        <v>0</v>
      </c>
      <c r="U163" s="148">
        <f t="shared" si="77"/>
        <v>0</v>
      </c>
      <c r="V163" s="149">
        <f t="shared" si="77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05" t="s">
        <v>246</v>
      </c>
      <c r="B164" s="506"/>
      <c r="C164" s="506"/>
      <c r="D164" s="506"/>
      <c r="E164" s="506"/>
      <c r="F164" s="507"/>
      <c r="G164" s="154">
        <f>SUM(G28,G86,G121,G137,G148,G163)</f>
        <v>6009</v>
      </c>
      <c r="H164" s="154">
        <f>SUM(H28,H86,H121,H137,H148,H163)</f>
        <v>30305.98</v>
      </c>
      <c r="I164" s="154">
        <f>SUM(I28,I86,I121,I137,I148,I163)</f>
        <v>309.5</v>
      </c>
      <c r="J164" s="155">
        <f t="array" ref="J164">IF(ISERROR(G164/I164),"",G164/I164)</f>
        <v>19.41518578352181</v>
      </c>
      <c r="K164" s="154">
        <f>SUM(K28,K86,K121,K137,K148,K163)</f>
        <v>330.92951411608499</v>
      </c>
      <c r="L164" s="155">
        <f>IF(ISERROR(G164/K164),"",G164/K164)</f>
        <v>18.15794525323642</v>
      </c>
      <c r="M164" s="154">
        <f t="shared" ref="M164:AA164" si="78">SUM(M28,M86,M121,M137,M148,M163)</f>
        <v>-21.429514116084952</v>
      </c>
      <c r="N164" s="154">
        <f t="shared" si="78"/>
        <v>0</v>
      </c>
      <c r="O164" s="154">
        <f t="shared" si="78"/>
        <v>0</v>
      </c>
      <c r="P164" s="154">
        <f t="shared" si="78"/>
        <v>0</v>
      </c>
      <c r="Q164" s="154">
        <f t="shared" si="78"/>
        <v>0</v>
      </c>
      <c r="R164" s="154">
        <f t="shared" si="78"/>
        <v>0</v>
      </c>
      <c r="S164" s="154">
        <f t="shared" si="78"/>
        <v>0</v>
      </c>
      <c r="T164" s="154">
        <f t="shared" si="78"/>
        <v>0</v>
      </c>
      <c r="U164" s="154">
        <f t="shared" si="78"/>
        <v>0</v>
      </c>
      <c r="V164" s="154">
        <f t="shared" si="78"/>
        <v>0</v>
      </c>
      <c r="W164" s="154">
        <f t="shared" si="78"/>
        <v>0</v>
      </c>
      <c r="X164" s="154">
        <f t="shared" si="78"/>
        <v>0</v>
      </c>
      <c r="Y164" s="154">
        <f t="shared" si="78"/>
        <v>0</v>
      </c>
      <c r="Z164" s="154">
        <f t="shared" si="78"/>
        <v>0</v>
      </c>
      <c r="AA164" s="154">
        <f t="shared" si="78"/>
        <v>0</v>
      </c>
    </row>
    <row r="165" spans="1:27" ht="20.100000000000001" customHeight="1">
      <c r="A165" s="508" t="s">
        <v>476</v>
      </c>
      <c r="B165" s="420" t="s">
        <v>247</v>
      </c>
      <c r="C165" s="491" t="s">
        <v>248</v>
      </c>
      <c r="D165" s="492"/>
      <c r="E165" s="499" t="s">
        <v>249</v>
      </c>
      <c r="F165" s="499"/>
      <c r="G165" s="469" t="s">
        <v>250</v>
      </c>
      <c r="H165" s="469"/>
      <c r="I165" s="499" t="s">
        <v>251</v>
      </c>
      <c r="J165" s="499"/>
      <c r="K165" s="499" t="s">
        <v>252</v>
      </c>
      <c r="L165" s="499"/>
      <c r="M165" s="499" t="s">
        <v>253</v>
      </c>
      <c r="N165" s="499"/>
      <c r="O165" s="499" t="s">
        <v>254</v>
      </c>
      <c r="P165" s="469" t="s">
        <v>255</v>
      </c>
      <c r="Q165" s="469"/>
      <c r="R165" s="469" t="s">
        <v>252</v>
      </c>
      <c r="S165" s="469"/>
      <c r="T165" s="469" t="s">
        <v>256</v>
      </c>
      <c r="U165" s="469"/>
      <c r="V165" s="469" t="s">
        <v>257</v>
      </c>
      <c r="W165" s="469"/>
      <c r="X165" s="469" t="s">
        <v>252</v>
      </c>
      <c r="Y165" s="469"/>
      <c r="Z165" s="469" t="s">
        <v>256</v>
      </c>
      <c r="AA165" s="469"/>
    </row>
    <row r="166" spans="1:27" ht="20.100000000000001" customHeight="1">
      <c r="A166" s="509"/>
      <c r="B166" s="420" t="s">
        <v>258</v>
      </c>
      <c r="C166" s="491">
        <v>1</v>
      </c>
      <c r="D166" s="492"/>
      <c r="E166" s="502">
        <f>C166*11</f>
        <v>11</v>
      </c>
      <c r="F166" s="502"/>
      <c r="G166" s="469">
        <v>1</v>
      </c>
      <c r="H166" s="469"/>
      <c r="I166" s="502">
        <f>G166*11</f>
        <v>11</v>
      </c>
      <c r="J166" s="502"/>
      <c r="K166" s="502">
        <f>E166-I166</f>
        <v>0</v>
      </c>
      <c r="L166" s="502"/>
      <c r="M166" s="500">
        <f>IF(ISERROR(K166/E166),"",K166/E166)</f>
        <v>0</v>
      </c>
      <c r="N166" s="500"/>
      <c r="O166" s="499"/>
      <c r="P166" s="469" t="s">
        <v>201</v>
      </c>
      <c r="Q166" s="469"/>
      <c r="R166" s="498">
        <f>SUM(O28:U28)</f>
        <v>0</v>
      </c>
      <c r="S166" s="498"/>
      <c r="T166" s="493" t="str">
        <f t="array" ref="T166">IF(ISERROR(R166/R173),"",R166/R173)</f>
        <v/>
      </c>
      <c r="U166" s="493"/>
      <c r="V166" s="469" t="s">
        <v>259</v>
      </c>
      <c r="W166" s="469"/>
      <c r="X166" s="496">
        <f>SUM(P27,P85,P120,P136,P147,P161)</f>
        <v>0</v>
      </c>
      <c r="Y166" s="496"/>
      <c r="Z166" s="493" t="str">
        <f t="array" ref="Z166">IF(ISERROR(X166/X173),"",X166/X173)</f>
        <v/>
      </c>
      <c r="AA166" s="493"/>
    </row>
    <row r="167" spans="1:27" ht="20.100000000000001" customHeight="1">
      <c r="A167" s="509"/>
      <c r="B167" s="420" t="s">
        <v>260</v>
      </c>
      <c r="C167" s="491">
        <v>1</v>
      </c>
      <c r="D167" s="492"/>
      <c r="E167" s="502">
        <f>C167*11</f>
        <v>11</v>
      </c>
      <c r="F167" s="502"/>
      <c r="G167" s="469">
        <v>1</v>
      </c>
      <c r="H167" s="469"/>
      <c r="I167" s="502">
        <f>G167*11</f>
        <v>11</v>
      </c>
      <c r="J167" s="502"/>
      <c r="K167" s="502">
        <f>E167-I167</f>
        <v>0</v>
      </c>
      <c r="L167" s="502"/>
      <c r="M167" s="500">
        <f>IF(ISERROR(K167/E167),"",K167/E167)</f>
        <v>0</v>
      </c>
      <c r="N167" s="500"/>
      <c r="O167" s="499"/>
      <c r="P167" s="469" t="s">
        <v>216</v>
      </c>
      <c r="Q167" s="469"/>
      <c r="R167" s="498">
        <f>SUM(O86:U86)</f>
        <v>0</v>
      </c>
      <c r="S167" s="498"/>
      <c r="T167" s="493" t="str">
        <f>IF(ISERROR(R167/R173),"",R167/R173)</f>
        <v/>
      </c>
      <c r="U167" s="493"/>
      <c r="V167" s="469" t="s">
        <v>261</v>
      </c>
      <c r="W167" s="469"/>
      <c r="X167" s="496">
        <f>SUM(P28,P86,P121,P137,P148,P163)</f>
        <v>0</v>
      </c>
      <c r="Y167" s="496"/>
      <c r="Z167" s="493" t="str">
        <f>IF(ISERROR(X167/X173),"",X167/X173)</f>
        <v/>
      </c>
      <c r="AA167" s="493"/>
    </row>
    <row r="168" spans="1:27" ht="20.100000000000001" customHeight="1">
      <c r="A168" s="509"/>
      <c r="B168" s="420" t="s">
        <v>262</v>
      </c>
      <c r="C168" s="491">
        <v>1</v>
      </c>
      <c r="D168" s="492"/>
      <c r="E168" s="502">
        <f>C168*8</f>
        <v>8</v>
      </c>
      <c r="F168" s="502"/>
      <c r="G168" s="469">
        <v>1</v>
      </c>
      <c r="H168" s="469"/>
      <c r="I168" s="502">
        <f>G168*8</f>
        <v>8</v>
      </c>
      <c r="J168" s="502"/>
      <c r="K168" s="502">
        <f>E168-I168</f>
        <v>0</v>
      </c>
      <c r="L168" s="502"/>
      <c r="M168" s="500">
        <f>IF(ISERROR(K168/E168),"",K168/E168)</f>
        <v>0</v>
      </c>
      <c r="N168" s="500"/>
      <c r="O168" s="499"/>
      <c r="P168" s="469" t="s">
        <v>224</v>
      </c>
      <c r="Q168" s="469"/>
      <c r="R168" s="498">
        <f>SUM(O121:U121)</f>
        <v>0</v>
      </c>
      <c r="S168" s="498"/>
      <c r="T168" s="493" t="str">
        <f>IF(ISERROR(R168/R173),"",R168/R173)</f>
        <v/>
      </c>
      <c r="U168" s="493"/>
      <c r="V168" s="469" t="s">
        <v>263</v>
      </c>
      <c r="W168" s="469"/>
      <c r="X168" s="496">
        <f>SUM(P29,P87,P122,P138,P149,P164)</f>
        <v>0</v>
      </c>
      <c r="Y168" s="496"/>
      <c r="Z168" s="493" t="str">
        <f>IF(ISERROR(X168/X173),"",X168/X173)</f>
        <v/>
      </c>
      <c r="AA168" s="493"/>
    </row>
    <row r="169" spans="1:27" ht="20.100000000000001" customHeight="1">
      <c r="A169" s="509"/>
      <c r="B169" s="420" t="s">
        <v>264</v>
      </c>
      <c r="C169" s="491">
        <v>1</v>
      </c>
      <c r="D169" s="492"/>
      <c r="E169" s="502">
        <f>C169*11</f>
        <v>11</v>
      </c>
      <c r="F169" s="502"/>
      <c r="G169" s="469">
        <v>1</v>
      </c>
      <c r="H169" s="469"/>
      <c r="I169" s="502">
        <f>G169*11</f>
        <v>11</v>
      </c>
      <c r="J169" s="502"/>
      <c r="K169" s="502">
        <f>E169-I169</f>
        <v>0</v>
      </c>
      <c r="L169" s="502"/>
      <c r="M169" s="500">
        <f>IF(ISERROR(K169/E169),"",K169/E169)</f>
        <v>0</v>
      </c>
      <c r="N169" s="500"/>
      <c r="O169" s="499"/>
      <c r="P169" s="469" t="s">
        <v>231</v>
      </c>
      <c r="Q169" s="469"/>
      <c r="R169" s="498">
        <f>SUM(O137:U137)</f>
        <v>0</v>
      </c>
      <c r="S169" s="498"/>
      <c r="T169" s="493" t="str">
        <f>IF(ISERROR(R169/R173),"",R169/R173)</f>
        <v/>
      </c>
      <c r="U169" s="493"/>
      <c r="V169" s="469" t="s">
        <v>265</v>
      </c>
      <c r="W169" s="469"/>
      <c r="X169" s="496">
        <f>SUM(P31,P88,P123,P139,P150,P165)</f>
        <v>0</v>
      </c>
      <c r="Y169" s="496"/>
      <c r="Z169" s="493" t="str">
        <f>IF(ISERROR(X169/X173),"",X169/X173)</f>
        <v/>
      </c>
      <c r="AA169" s="493"/>
    </row>
    <row r="170" spans="1:27" ht="20.100000000000001" customHeight="1">
      <c r="A170" s="510"/>
      <c r="B170" s="420" t="s">
        <v>266</v>
      </c>
      <c r="C170" s="501">
        <f>SUM(C166:D169)</f>
        <v>4</v>
      </c>
      <c r="D170" s="475"/>
      <c r="E170" s="502">
        <f>SUM(E166:F169)</f>
        <v>41</v>
      </c>
      <c r="F170" s="502"/>
      <c r="G170" s="469">
        <f>SUM(G166:H169)</f>
        <v>4</v>
      </c>
      <c r="H170" s="469"/>
      <c r="I170" s="502">
        <f>SUM(I166:J169)</f>
        <v>41</v>
      </c>
      <c r="J170" s="502"/>
      <c r="K170" s="502">
        <f>SUM(K166:L169)</f>
        <v>0</v>
      </c>
      <c r="L170" s="502"/>
      <c r="M170" s="500">
        <f>IF(ISERROR(K170/E170),"",K170/E170)</f>
        <v>0</v>
      </c>
      <c r="N170" s="500"/>
      <c r="O170" s="499"/>
      <c r="P170" s="469" t="s">
        <v>234</v>
      </c>
      <c r="Q170" s="469"/>
      <c r="R170" s="498">
        <f>SUM(O148:U148)</f>
        <v>0</v>
      </c>
      <c r="S170" s="498"/>
      <c r="T170" s="493" t="str">
        <f>IF(ISERROR(R170/R173),"",R170/R173)</f>
        <v/>
      </c>
      <c r="U170" s="493"/>
      <c r="V170" s="469" t="s">
        <v>267</v>
      </c>
      <c r="W170" s="469"/>
      <c r="X170" s="496">
        <f>SUM(P32,P89,P124,P140,P151,P166)</f>
        <v>0</v>
      </c>
      <c r="Y170" s="496"/>
      <c r="Z170" s="493" t="str">
        <f>IF(ISERROR(X170/X173),"",X170/X173)</f>
        <v/>
      </c>
      <c r="AA170" s="493"/>
    </row>
    <row r="171" spans="1:27" ht="20.100000000000001" customHeight="1">
      <c r="A171" s="307" t="s">
        <v>477</v>
      </c>
      <c r="B171" s="420">
        <f>G164</f>
        <v>6009</v>
      </c>
      <c r="C171" s="479" t="s">
        <v>269</v>
      </c>
      <c r="D171" s="478"/>
      <c r="E171" s="469">
        <f>H164</f>
        <v>30305.98</v>
      </c>
      <c r="F171" s="469"/>
      <c r="G171" s="469" t="s">
        <v>270</v>
      </c>
      <c r="H171" s="469"/>
      <c r="I171" s="497">
        <f>L164</f>
        <v>18.15794525323642</v>
      </c>
      <c r="J171" s="497"/>
      <c r="K171" s="499" t="s">
        <v>271</v>
      </c>
      <c r="L171" s="499"/>
      <c r="M171" s="497">
        <f>J164</f>
        <v>19.41518578352181</v>
      </c>
      <c r="N171" s="497"/>
      <c r="O171" s="499"/>
      <c r="P171" s="469" t="s">
        <v>244</v>
      </c>
      <c r="Q171" s="469"/>
      <c r="R171" s="498">
        <f>SUM(O163:U163)</f>
        <v>0</v>
      </c>
      <c r="S171" s="498"/>
      <c r="T171" s="493" t="str">
        <f>IF(ISERROR(R171/R173),"",R171/R173)</f>
        <v/>
      </c>
      <c r="U171" s="493"/>
      <c r="V171" s="469" t="s">
        <v>272</v>
      </c>
      <c r="W171" s="469"/>
      <c r="X171" s="496">
        <f>SUM(P33,P90,P125,P141,P152,P167)</f>
        <v>0</v>
      </c>
      <c r="Y171" s="496"/>
      <c r="Z171" s="493" t="str">
        <f>IF(ISERROR(X171/X173),"",X171/X173)</f>
        <v/>
      </c>
      <c r="AA171" s="493"/>
    </row>
    <row r="172" spans="1:27" ht="20.100000000000001" customHeight="1">
      <c r="A172" s="308" t="s">
        <v>478</v>
      </c>
      <c r="B172" s="420">
        <f>I164+C170</f>
        <v>313.5</v>
      </c>
      <c r="C172" s="476" t="s">
        <v>251</v>
      </c>
      <c r="D172" s="477"/>
      <c r="E172" s="494">
        <f>K164+I170</f>
        <v>371.92951411608499</v>
      </c>
      <c r="F172" s="494"/>
      <c r="G172" s="469" t="s">
        <v>274</v>
      </c>
      <c r="H172" s="469"/>
      <c r="I172" s="497">
        <f>B172-E172</f>
        <v>-58.429514116084988</v>
      </c>
      <c r="J172" s="497"/>
      <c r="K172" s="499" t="s">
        <v>275</v>
      </c>
      <c r="L172" s="499"/>
      <c r="M172" s="500">
        <f>IF(ISERROR(I172/E172),"",I172/E172)</f>
        <v>-0.15709835304398087</v>
      </c>
      <c r="N172" s="500"/>
      <c r="O172" s="499"/>
      <c r="P172" s="469" t="s">
        <v>245</v>
      </c>
      <c r="Q172" s="469"/>
      <c r="R172" s="498"/>
      <c r="S172" s="498"/>
      <c r="T172" s="493" t="str">
        <f>IF(ISERROR(R172/R173),"",R172/R173)</f>
        <v/>
      </c>
      <c r="U172" s="493"/>
      <c r="V172" s="469" t="s">
        <v>264</v>
      </c>
      <c r="W172" s="469"/>
      <c r="X172" s="496"/>
      <c r="Y172" s="496"/>
      <c r="Z172" s="493" t="str">
        <f>IF(ISERROR(X172/X173),"",X172/X173)</f>
        <v/>
      </c>
      <c r="AA172" s="493"/>
    </row>
    <row r="173" spans="1:27" ht="20.100000000000001" customHeight="1">
      <c r="A173" s="308" t="s">
        <v>479</v>
      </c>
      <c r="B173" s="420">
        <f>N164</f>
        <v>0</v>
      </c>
      <c r="C173" s="476" t="s">
        <v>277</v>
      </c>
      <c r="D173" s="477"/>
      <c r="E173" s="493">
        <f>IF(ISERROR(B173/B172),"",B173/B172)</f>
        <v>0</v>
      </c>
      <c r="F173" s="493"/>
      <c r="G173" s="469" t="s">
        <v>278</v>
      </c>
      <c r="H173" s="469"/>
      <c r="I173" s="499">
        <f>V164</f>
        <v>0</v>
      </c>
      <c r="J173" s="499"/>
      <c r="K173" s="499" t="s">
        <v>279</v>
      </c>
      <c r="L173" s="499"/>
      <c r="M173" s="500">
        <f t="array" ref="M173">IF(ISERROR(I173/B171),"",I173/B171)</f>
        <v>0</v>
      </c>
      <c r="N173" s="500"/>
      <c r="O173" s="499"/>
      <c r="P173" s="469" t="s">
        <v>266</v>
      </c>
      <c r="Q173" s="469"/>
      <c r="R173" s="498">
        <f>SUM(R166:S172)</f>
        <v>0</v>
      </c>
      <c r="S173" s="498"/>
      <c r="T173" s="493"/>
      <c r="U173" s="493"/>
      <c r="V173" s="469" t="s">
        <v>266</v>
      </c>
      <c r="W173" s="469"/>
      <c r="X173" s="496">
        <f>SUM(X166:Y172)</f>
        <v>0</v>
      </c>
      <c r="Y173" s="496"/>
      <c r="Z173" s="493"/>
      <c r="AA173" s="493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19" t="s">
        <v>480</v>
      </c>
      <c r="B175" s="522" t="s">
        <v>280</v>
      </c>
      <c r="C175" s="522" t="s">
        <v>281</v>
      </c>
      <c r="D175" s="522" t="s">
        <v>282</v>
      </c>
      <c r="E175" s="525" t="s">
        <v>283</v>
      </c>
      <c r="F175" s="516" t="s">
        <v>284</v>
      </c>
      <c r="G175" s="499" t="s">
        <v>285</v>
      </c>
      <c r="H175" s="499"/>
      <c r="I175" s="522" t="s">
        <v>286</v>
      </c>
      <c r="J175" s="528" t="s">
        <v>271</v>
      </c>
      <c r="K175" s="531" t="s">
        <v>287</v>
      </c>
      <c r="L175" s="522" t="s">
        <v>270</v>
      </c>
      <c r="M175" s="512" t="s">
        <v>288</v>
      </c>
      <c r="N175" s="514" t="s">
        <v>252</v>
      </c>
      <c r="O175" s="499" t="s">
        <v>289</v>
      </c>
      <c r="P175" s="499"/>
      <c r="Q175" s="499"/>
      <c r="R175" s="499"/>
      <c r="S175" s="499"/>
      <c r="T175" s="499"/>
      <c r="U175" s="499"/>
      <c r="V175" s="499" t="s">
        <v>290</v>
      </c>
      <c r="W175" s="514" t="s">
        <v>291</v>
      </c>
      <c r="X175" s="499" t="s">
        <v>292</v>
      </c>
      <c r="Y175" s="499"/>
      <c r="Z175" s="499"/>
      <c r="AA175" s="499"/>
    </row>
    <row r="176" spans="1:27" ht="21.95" customHeight="1">
      <c r="A176" s="520"/>
      <c r="B176" s="523"/>
      <c r="C176" s="523"/>
      <c r="D176" s="523"/>
      <c r="E176" s="526"/>
      <c r="F176" s="517"/>
      <c r="G176" s="499"/>
      <c r="H176" s="499"/>
      <c r="I176" s="523"/>
      <c r="J176" s="529"/>
      <c r="K176" s="532"/>
      <c r="L176" s="523"/>
      <c r="M176" s="513"/>
      <c r="N176" s="514"/>
      <c r="O176" s="499" t="s">
        <v>259</v>
      </c>
      <c r="P176" s="499" t="s">
        <v>261</v>
      </c>
      <c r="Q176" s="499" t="s">
        <v>263</v>
      </c>
      <c r="R176" s="515" t="s">
        <v>265</v>
      </c>
      <c r="S176" s="469" t="s">
        <v>267</v>
      </c>
      <c r="T176" s="499" t="s">
        <v>272</v>
      </c>
      <c r="U176" s="499" t="s">
        <v>264</v>
      </c>
      <c r="V176" s="499"/>
      <c r="W176" s="514"/>
      <c r="X176" s="499" t="s">
        <v>293</v>
      </c>
      <c r="Y176" s="499" t="s">
        <v>294</v>
      </c>
      <c r="Z176" s="499" t="s">
        <v>295</v>
      </c>
      <c r="AA176" s="499" t="s">
        <v>264</v>
      </c>
    </row>
    <row r="177" spans="1:27" ht="21.95" customHeight="1">
      <c r="A177" s="521"/>
      <c r="B177" s="524"/>
      <c r="C177" s="524"/>
      <c r="D177" s="524"/>
      <c r="E177" s="527"/>
      <c r="F177" s="518"/>
      <c r="G177" s="348" t="s">
        <v>540</v>
      </c>
      <c r="H177" s="413" t="s">
        <v>297</v>
      </c>
      <c r="I177" s="524"/>
      <c r="J177" s="530"/>
      <c r="K177" s="533"/>
      <c r="L177" s="524"/>
      <c r="M177" s="513"/>
      <c r="N177" s="514"/>
      <c r="O177" s="499"/>
      <c r="P177" s="499"/>
      <c r="Q177" s="499"/>
      <c r="R177" s="515"/>
      <c r="S177" s="469"/>
      <c r="T177" s="499"/>
      <c r="U177" s="499"/>
      <c r="V177" s="499"/>
      <c r="W177" s="514"/>
      <c r="X177" s="499"/>
      <c r="Y177" s="499"/>
      <c r="Z177" s="499"/>
      <c r="AA177" s="499"/>
    </row>
    <row r="178" spans="1:27" ht="20.100000000000001" hidden="1" customHeight="1">
      <c r="A178" s="299">
        <v>30100030</v>
      </c>
      <c r="B178" s="414" t="s">
        <v>178</v>
      </c>
      <c r="C178" s="126" t="s">
        <v>179</v>
      </c>
      <c r="D178" s="108">
        <v>5.03</v>
      </c>
      <c r="E178" s="108"/>
      <c r="F178" s="127"/>
      <c r="G178" s="128"/>
      <c r="H178" s="423">
        <f t="shared" ref="H178:H187" si="79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80">IF(ISERROR(I178-K178),"",I178-K178)</f>
        <v>0</v>
      </c>
      <c r="N178" s="130">
        <f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ref="V178:V183" si="81">SUM(X178:AA178)</f>
        <v>0</v>
      </c>
      <c r="W178" s="133" t="str">
        <f t="shared" ref="W178:W183" si="82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ref="N179:N187" si="83">SUM(O179:U179)</f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3">
        <f t="shared" si="79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80"/>
        <v>0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 t="str">
        <f t="shared" si="82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108+108*4+75+27</f>
        <v>642</v>
      </c>
      <c r="H182" s="423">
        <f t="shared" si="79"/>
        <v>3229.26</v>
      </c>
      <c r="I182" s="129">
        <f>8.5*4</f>
        <v>34</v>
      </c>
      <c r="J182" s="130">
        <f t="array" ref="J182">IF(ISERROR(G182/I182),"",G182/I182)</f>
        <v>18.882352941176471</v>
      </c>
      <c r="K182" s="131">
        <f t="array" ref="K182">IF(ISERROR(G182/L182),"",G182/L182)</f>
        <v>32.1</v>
      </c>
      <c r="L182" s="129">
        <v>20</v>
      </c>
      <c r="M182" s="109">
        <f t="shared" si="80"/>
        <v>1.8999999999999986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100+100</f>
        <v>200</v>
      </c>
      <c r="H183" s="423">
        <f t="shared" si="79"/>
        <v>1008</v>
      </c>
      <c r="I183" s="129">
        <f>5*4</f>
        <v>20</v>
      </c>
      <c r="J183" s="130">
        <f t="array" ref="J183">IF(ISERROR(G183/I183),"",G183/I183)</f>
        <v>10</v>
      </c>
      <c r="K183" s="131">
        <f t="array" ref="K183">IF(ISERROR(G183/L183),"",G183/L183)</f>
        <v>10.526315789473685</v>
      </c>
      <c r="L183" s="129">
        <v>19</v>
      </c>
      <c r="M183" s="109">
        <f t="shared" si="80"/>
        <v>9.473684210526315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>
        <f t="shared" si="81"/>
        <v>0</v>
      </c>
      <c r="W183" s="133">
        <f t="shared" si="82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3">
        <f t="shared" si="79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3">
        <f t="shared" si="79"/>
        <v>0</v>
      </c>
      <c r="I187" s="423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80"/>
        <v>0</v>
      </c>
      <c r="N187" s="130">
        <f t="shared" si="83"/>
        <v>0</v>
      </c>
      <c r="O187" s="415"/>
      <c r="P187" s="415"/>
      <c r="Q187" s="415"/>
      <c r="R187" s="415"/>
      <c r="S187" s="415"/>
      <c r="T187" s="415"/>
      <c r="U187" s="415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3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15"/>
      <c r="P189" s="415"/>
      <c r="Q189" s="415"/>
      <c r="R189" s="415"/>
      <c r="S189" s="415"/>
      <c r="T189" s="415"/>
      <c r="U189" s="415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3">
        <f t="shared" ref="H190:H198" si="84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5">IF(ISERROR(I190-K190),"",I190-K190)</f>
        <v>0</v>
      </c>
      <c r="N190" s="130">
        <f t="shared" ref="N190:N192" si="86">SUM(O190:U190)</f>
        <v>0</v>
      </c>
      <c r="O190" s="415"/>
      <c r="P190" s="415"/>
      <c r="Q190" s="415"/>
      <c r="R190" s="415"/>
      <c r="S190" s="415"/>
      <c r="T190" s="415"/>
      <c r="U190" s="415"/>
      <c r="V190" s="132">
        <f t="shared" ref="V190:V192" si="87">SUM(X190:AA190)</f>
        <v>0</v>
      </c>
      <c r="W190" s="133" t="str">
        <f t="shared" ref="W190:W192" si="88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42738</v>
      </c>
      <c r="G191" s="128">
        <f>100+56+100</f>
        <v>256</v>
      </c>
      <c r="H191" s="423">
        <f t="shared" si="84"/>
        <v>1303.04</v>
      </c>
      <c r="I191" s="129">
        <f>4.5*5</f>
        <v>22.5</v>
      </c>
      <c r="J191" s="130">
        <f t="array" ref="J191">IF(ISERROR(G191/I191),"",G191/I191)</f>
        <v>11.377777777777778</v>
      </c>
      <c r="K191" s="131">
        <f t="array" ref="K191">IF(ISERROR(G191/L191),"",G191/L191)</f>
        <v>11.130434782608695</v>
      </c>
      <c r="L191" s="129">
        <v>23</v>
      </c>
      <c r="M191" s="109">
        <f t="shared" si="85"/>
        <v>11.369565217391305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>
        <f t="shared" si="88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3">
        <f t="shared" si="84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5"/>
        <v>0</v>
      </c>
      <c r="N192" s="130">
        <f t="shared" si="86"/>
        <v>0</v>
      </c>
      <c r="O192" s="415"/>
      <c r="P192" s="415"/>
      <c r="Q192" s="415"/>
      <c r="R192" s="415"/>
      <c r="S192" s="415"/>
      <c r="T192" s="415"/>
      <c r="U192" s="415"/>
      <c r="V192" s="132">
        <f t="shared" si="87"/>
        <v>0</v>
      </c>
      <c r="W192" s="133" t="str">
        <f t="shared" si="88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13" t="s">
        <v>190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13" t="s">
        <v>187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13" t="s">
        <v>179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13" t="s">
        <v>199</v>
      </c>
      <c r="D196" s="108">
        <v>4.8</v>
      </c>
      <c r="E196" s="108"/>
      <c r="F196" s="127"/>
      <c r="G196" s="128"/>
      <c r="H196" s="423">
        <f t="shared" si="84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5"/>
        <v>0</v>
      </c>
      <c r="N196" s="130"/>
      <c r="O196" s="415"/>
      <c r="P196" s="415"/>
      <c r="Q196" s="415"/>
      <c r="R196" s="415"/>
      <c r="S196" s="415"/>
      <c r="T196" s="415"/>
      <c r="U196" s="415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3">
        <f t="shared" si="84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5"/>
        <v>0</v>
      </c>
      <c r="N197" s="130">
        <f t="shared" ref="N197:N198" si="89">SUM(O197:U197)</f>
        <v>0</v>
      </c>
      <c r="O197" s="415"/>
      <c r="P197" s="415"/>
      <c r="Q197" s="415"/>
      <c r="R197" s="415"/>
      <c r="S197" s="415"/>
      <c r="T197" s="415"/>
      <c r="U197" s="415"/>
      <c r="V197" s="132">
        <f t="shared" ref="V197:V198" si="90">SUM(X197:AA197)</f>
        <v>0</v>
      </c>
      <c r="W197" s="133" t="str">
        <f t="shared" ref="W197:W198" si="91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42738</v>
      </c>
      <c r="G198" s="128">
        <f>100*7</f>
        <v>700</v>
      </c>
      <c r="H198" s="423">
        <f t="shared" si="84"/>
        <v>3493</v>
      </c>
      <c r="I198" s="129">
        <f>7*5</f>
        <v>35</v>
      </c>
      <c r="J198" s="130">
        <f t="array" ref="J198">IF(ISERROR(G198/I198),"",G198/I198)</f>
        <v>20</v>
      </c>
      <c r="K198" s="131">
        <f t="array" ref="K198">IF(ISERROR(G198/L198),"",G198/L198)</f>
        <v>29.787234042553191</v>
      </c>
      <c r="L198" s="129">
        <v>23.5</v>
      </c>
      <c r="M198" s="109">
        <f t="shared" si="85"/>
        <v>5.212765957446809</v>
      </c>
      <c r="N198" s="130">
        <f t="shared" si="89"/>
        <v>0</v>
      </c>
      <c r="O198" s="415"/>
      <c r="P198" s="415"/>
      <c r="Q198" s="415"/>
      <c r="R198" s="415"/>
      <c r="S198" s="415"/>
      <c r="T198" s="415"/>
      <c r="U198" s="415"/>
      <c r="V198" s="132">
        <f t="shared" si="90"/>
        <v>0</v>
      </c>
      <c r="W198" s="133">
        <f t="shared" si="91"/>
        <v>0</v>
      </c>
      <c r="X198" s="132"/>
      <c r="Y198" s="132"/>
      <c r="Z198" s="132"/>
      <c r="AA198" s="132"/>
    </row>
    <row r="199" spans="1:27" ht="20.100000000000001" customHeight="1">
      <c r="A199" s="503" t="s">
        <v>201</v>
      </c>
      <c r="B199" s="504"/>
      <c r="C199" s="421" t="s">
        <v>202</v>
      </c>
      <c r="D199" s="143"/>
      <c r="E199" s="143"/>
      <c r="F199" s="144"/>
      <c r="G199" s="145">
        <f>SUM(G178:G198)</f>
        <v>1798</v>
      </c>
      <c r="H199" s="146">
        <f>SUM(H178:H198)</f>
        <v>9033.2999999999993</v>
      </c>
      <c r="I199" s="146">
        <f>SUM(I178:I198)</f>
        <v>111.5</v>
      </c>
      <c r="J199" s="130">
        <f t="array" ref="J199">IF(ISERROR(G199/I199),"",G199/I199)</f>
        <v>16.125560538116591</v>
      </c>
      <c r="K199" s="146">
        <f>SUM(K178:K198)</f>
        <v>83.543984614635576</v>
      </c>
      <c r="L199" s="147"/>
      <c r="M199" s="150">
        <f t="shared" ref="M199:AA199" si="92">SUM(M178:M198)</f>
        <v>27.956015385364427</v>
      </c>
      <c r="N199" s="146">
        <f t="shared" si="92"/>
        <v>0</v>
      </c>
      <c r="O199" s="148">
        <f t="shared" si="92"/>
        <v>0</v>
      </c>
      <c r="P199" s="148">
        <f t="shared" si="92"/>
        <v>0</v>
      </c>
      <c r="Q199" s="148">
        <f t="shared" si="92"/>
        <v>0</v>
      </c>
      <c r="R199" s="148">
        <f t="shared" si="92"/>
        <v>0</v>
      </c>
      <c r="S199" s="148">
        <f t="shared" si="92"/>
        <v>0</v>
      </c>
      <c r="T199" s="148">
        <f t="shared" si="92"/>
        <v>0</v>
      </c>
      <c r="U199" s="148">
        <f t="shared" si="92"/>
        <v>0</v>
      </c>
      <c r="V199" s="149">
        <f t="shared" si="92"/>
        <v>0</v>
      </c>
      <c r="W199" s="133">
        <f t="shared" si="92"/>
        <v>0</v>
      </c>
      <c r="X199" s="149">
        <f t="shared" si="92"/>
        <v>0</v>
      </c>
      <c r="Y199" s="149">
        <f t="shared" si="92"/>
        <v>0</v>
      </c>
      <c r="Z199" s="149">
        <f t="shared" si="92"/>
        <v>0</v>
      </c>
      <c r="AA199" s="149">
        <f t="shared" si="92"/>
        <v>0</v>
      </c>
    </row>
    <row r="200" spans="1:27" ht="20.100000000000001" hidden="1" customHeight="1">
      <c r="A200" s="300">
        <v>30100012</v>
      </c>
      <c r="B200" s="414" t="s">
        <v>206</v>
      </c>
      <c r="C200" s="126" t="s">
        <v>199</v>
      </c>
      <c r="D200" s="108">
        <v>5.03</v>
      </c>
      <c r="E200" s="108"/>
      <c r="F200" s="127"/>
      <c r="G200" s="128"/>
      <c r="H200" s="423">
        <f t="shared" ref="H200:H256" si="93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7" si="94">IF(ISERROR(I200-K200),"",I200-K200)</f>
        <v>0</v>
      </c>
      <c r="N200" s="130">
        <f t="shared" ref="N200" si="95">SUM(O200:U200)</f>
        <v>0</v>
      </c>
      <c r="O200" s="418"/>
      <c r="P200" s="418"/>
      <c r="Q200" s="418"/>
      <c r="R200" s="418"/>
      <c r="S200" s="418"/>
      <c r="T200" s="418"/>
      <c r="U200" s="418"/>
      <c r="V200" s="132">
        <f t="shared" ref="V200" si="96">SUM(X200:AA200)</f>
        <v>0</v>
      </c>
      <c r="W200" s="133" t="str">
        <f t="shared" ref="W200" si="97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14" t="s">
        <v>425</v>
      </c>
      <c r="C201" s="187" t="s">
        <v>427</v>
      </c>
      <c r="D201" s="108">
        <v>5.03</v>
      </c>
      <c r="E201" s="108"/>
      <c r="F201" s="127">
        <v>42738</v>
      </c>
      <c r="G201" s="128">
        <f>108*5+84+108</f>
        <v>732</v>
      </c>
      <c r="H201" s="423">
        <f t="shared" si="93"/>
        <v>3681.96</v>
      </c>
      <c r="I201" s="129">
        <f>5*2</f>
        <v>10</v>
      </c>
      <c r="J201" s="130">
        <f t="array" ref="J201">IF(ISERROR(G201/I201),"",G201/I201)</f>
        <v>73.2</v>
      </c>
      <c r="K201" s="131">
        <f t="array" ref="K201">IF(ISERROR(G201/L201),"",G201/L201)</f>
        <v>14.076923076923077</v>
      </c>
      <c r="L201" s="129">
        <v>52</v>
      </c>
      <c r="M201" s="109">
        <f t="shared" si="94"/>
        <v>-4.0769230769230766</v>
      </c>
      <c r="N201" s="130"/>
      <c r="O201" s="418"/>
      <c r="P201" s="418"/>
      <c r="Q201" s="418"/>
      <c r="R201" s="418"/>
      <c r="S201" s="418"/>
      <c r="T201" s="418"/>
      <c r="U201" s="41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14" t="s">
        <v>206</v>
      </c>
      <c r="C202" s="126" t="s">
        <v>186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ref="N202:N204" si="98">SUM(O202:U202)</f>
        <v>0</v>
      </c>
      <c r="O202" s="418"/>
      <c r="P202" s="418"/>
      <c r="Q202" s="418"/>
      <c r="R202" s="418"/>
      <c r="S202" s="418"/>
      <c r="T202" s="418"/>
      <c r="U202" s="41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14" t="s">
        <v>206</v>
      </c>
      <c r="C203" s="126" t="s">
        <v>203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14" t="s">
        <v>206</v>
      </c>
      <c r="C204" s="126" t="s">
        <v>207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>
        <f t="shared" si="98"/>
        <v>0</v>
      </c>
      <c r="O204" s="418"/>
      <c r="P204" s="418"/>
      <c r="Q204" s="418"/>
      <c r="R204" s="418"/>
      <c r="S204" s="418"/>
      <c r="T204" s="418"/>
      <c r="U204" s="41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14" t="s">
        <v>414</v>
      </c>
      <c r="C205" s="187" t="s">
        <v>415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14" t="s">
        <v>414</v>
      </c>
      <c r="C206" s="187" t="s">
        <v>416</v>
      </c>
      <c r="D206" s="108">
        <v>5.03</v>
      </c>
      <c r="E206" s="108"/>
      <c r="F206" s="127"/>
      <c r="G206" s="128"/>
      <c r="H206" s="423">
        <f t="shared" si="93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52</v>
      </c>
      <c r="M206" s="109">
        <f t="shared" si="94"/>
        <v>0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414" t="s">
        <v>414</v>
      </c>
      <c r="C207" s="187" t="s">
        <v>61</v>
      </c>
      <c r="D207" s="108">
        <v>5.03</v>
      </c>
      <c r="E207" s="108"/>
      <c r="F207" s="127">
        <v>42737</v>
      </c>
      <c r="G207" s="128">
        <f>108*6+88</f>
        <v>736</v>
      </c>
      <c r="H207" s="423">
        <f t="shared" si="93"/>
        <v>3702.0800000000004</v>
      </c>
      <c r="I207" s="129">
        <f>4.5*2</f>
        <v>9</v>
      </c>
      <c r="J207" s="130">
        <f t="array" ref="J207">IF(ISERROR(G207/I207),"",G207/I207)</f>
        <v>81.777777777777771</v>
      </c>
      <c r="K207" s="131">
        <f t="array" ref="K207">IF(ISERROR(G207/L207),"",G207/L207)</f>
        <v>14.153846153846153</v>
      </c>
      <c r="L207" s="129">
        <v>52</v>
      </c>
      <c r="M207" s="109">
        <f t="shared" si="94"/>
        <v>-5.1538461538461533</v>
      </c>
      <c r="N207" s="130"/>
      <c r="O207" s="418"/>
      <c r="P207" s="418"/>
      <c r="Q207" s="418"/>
      <c r="R207" s="418"/>
      <c r="S207" s="418"/>
      <c r="T207" s="418"/>
      <c r="U207" s="41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14" t="s">
        <v>208</v>
      </c>
      <c r="C208" s="126" t="s">
        <v>179</v>
      </c>
      <c r="D208" s="108">
        <v>5.08</v>
      </c>
      <c r="E208" s="108"/>
      <c r="F208" s="127"/>
      <c r="G208" s="128"/>
      <c r="H208" s="423">
        <f t="shared" si="93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18"/>
      <c r="P208" s="418"/>
      <c r="Q208" s="418"/>
      <c r="R208" s="418"/>
      <c r="S208" s="418"/>
      <c r="T208" s="418"/>
      <c r="U208" s="418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414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v>5</v>
      </c>
      <c r="H209" s="423">
        <f t="shared" si="93"/>
        <v>25.4</v>
      </c>
      <c r="I209" s="129">
        <v>0.5</v>
      </c>
      <c r="J209" s="130">
        <f t="array" ref="J209">IF(ISERROR(G209/I209),"",G209/I209)</f>
        <v>10</v>
      </c>
      <c r="K209" s="131">
        <f t="array" ref="K209">IF(ISERROR(G209/L209),"",G209/L209)</f>
        <v>0.23809523809523808</v>
      </c>
      <c r="L209" s="129">
        <v>21</v>
      </c>
      <c r="M209" s="109">
        <f t="shared" si="101"/>
        <v>0.26190476190476192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14" t="s">
        <v>208</v>
      </c>
      <c r="C210" s="126" t="s">
        <v>205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14" t="s">
        <v>208</v>
      </c>
      <c r="C211" s="126" t="s">
        <v>186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14" t="s">
        <v>208</v>
      </c>
      <c r="C212" s="126" t="s">
        <v>203</v>
      </c>
      <c r="D212" s="108">
        <v>5.08</v>
      </c>
      <c r="E212" s="108"/>
      <c r="F212" s="127"/>
      <c r="G212" s="128"/>
      <c r="H212" s="423">
        <f t="shared" si="93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18"/>
      <c r="P212" s="418"/>
      <c r="Q212" s="418"/>
      <c r="R212" s="418"/>
      <c r="S212" s="418"/>
      <c r="T212" s="418"/>
      <c r="U212" s="41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14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108*4+84</f>
        <v>516</v>
      </c>
      <c r="H213" s="423">
        <f t="shared" si="93"/>
        <v>2621.2800000000002</v>
      </c>
      <c r="I213" s="129">
        <f>8.5*4</f>
        <v>34</v>
      </c>
      <c r="J213" s="130">
        <f t="array" ref="J213">IF(ISERROR(G213/I213),"",G213/I213)</f>
        <v>15.176470588235293</v>
      </c>
      <c r="K213" s="131">
        <f t="array" ref="K213">IF(ISERROR(G213/L213),"",G213/L213)</f>
        <v>24.571428571428573</v>
      </c>
      <c r="L213" s="129">
        <v>21</v>
      </c>
      <c r="M213" s="109">
        <f t="shared" si="101"/>
        <v>9.428571428571427</v>
      </c>
      <c r="N213" s="130">
        <f t="shared" si="102"/>
        <v>0</v>
      </c>
      <c r="O213" s="415"/>
      <c r="P213" s="415"/>
      <c r="Q213" s="415"/>
      <c r="R213" s="415"/>
      <c r="S213" s="415"/>
      <c r="T213" s="415"/>
      <c r="U213" s="415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14" t="s">
        <v>208</v>
      </c>
      <c r="C214" s="126" t="s">
        <v>187</v>
      </c>
      <c r="D214" s="108">
        <v>5.08</v>
      </c>
      <c r="E214" s="108"/>
      <c r="F214" s="127"/>
      <c r="G214" s="128"/>
      <c r="H214" s="423">
        <f t="shared" si="93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18"/>
      <c r="P214" s="418"/>
      <c r="Q214" s="418"/>
      <c r="R214" s="418"/>
      <c r="S214" s="418"/>
      <c r="T214" s="418"/>
      <c r="U214" s="41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1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108+70</f>
        <v>178</v>
      </c>
      <c r="H215" s="423">
        <f t="shared" si="93"/>
        <v>904.24</v>
      </c>
      <c r="I215" s="129">
        <f>3*4</f>
        <v>12</v>
      </c>
      <c r="J215" s="130">
        <f t="array" ref="J215">IF(ISERROR(G215/I215),"",G215/I215)</f>
        <v>14.833333333333334</v>
      </c>
      <c r="K215" s="131">
        <f t="array" ref="K215">IF(ISERROR(G215/L215),"",G215/L215)</f>
        <v>8.4761904761904763</v>
      </c>
      <c r="L215" s="129">
        <v>21</v>
      </c>
      <c r="M215" s="109">
        <f t="shared" si="101"/>
        <v>3.5238095238095237</v>
      </c>
      <c r="N215" s="130">
        <f t="shared" si="102"/>
        <v>0</v>
      </c>
      <c r="O215" s="415"/>
      <c r="P215" s="415"/>
      <c r="Q215" s="415"/>
      <c r="R215" s="415"/>
      <c r="S215" s="415"/>
      <c r="T215" s="415"/>
      <c r="U215" s="415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414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414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</v>
      </c>
      <c r="H217" s="423">
        <f t="shared" si="93"/>
        <v>5.03</v>
      </c>
      <c r="I217" s="129">
        <v>0.02</v>
      </c>
      <c r="J217" s="130">
        <f t="array" ref="J217">IF(ISERROR(G217/I217),"",G217/I217)</f>
        <v>50</v>
      </c>
      <c r="K217" s="131">
        <f t="array" ref="K217">IF(ISERROR(G217/L217),"",G217/L217)</f>
        <v>1.7857142857142856E-2</v>
      </c>
      <c r="L217" s="129">
        <v>56</v>
      </c>
      <c r="M217" s="109">
        <f t="shared" si="101"/>
        <v>2.1428571428571443E-3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14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8</v>
      </c>
      <c r="H218" s="423">
        <f t="shared" si="93"/>
        <v>40.24</v>
      </c>
      <c r="I218" s="129">
        <v>0.14000000000000001</v>
      </c>
      <c r="J218" s="130">
        <f t="array" ref="J218">IF(ISERROR(G218/I218),"",G218/I218)</f>
        <v>57.142857142857139</v>
      </c>
      <c r="K218" s="131">
        <f t="array" ref="K218">IF(ISERROR(G218/L218),"",G218/L218)</f>
        <v>0.14285714285714285</v>
      </c>
      <c r="L218" s="129">
        <v>56</v>
      </c>
      <c r="M218" s="109">
        <f t="shared" si="101"/>
        <v>-2.8571428571428359E-3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14" t="s">
        <v>209</v>
      </c>
      <c r="C219" s="126" t="s">
        <v>204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14" t="s">
        <v>382</v>
      </c>
      <c r="C220" s="187" t="s">
        <v>383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14" t="s">
        <v>382</v>
      </c>
      <c r="C221" s="187" t="s">
        <v>384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14" t="s">
        <v>382</v>
      </c>
      <c r="C222" s="187" t="s">
        <v>389</v>
      </c>
      <c r="D222" s="108">
        <v>5.03</v>
      </c>
      <c r="E222" s="108"/>
      <c r="F222" s="127"/>
      <c r="G222" s="128"/>
      <c r="H222" s="423">
        <f t="shared" si="93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414" t="s">
        <v>382</v>
      </c>
      <c r="C223" s="187" t="s">
        <v>391</v>
      </c>
      <c r="D223" s="108">
        <v>5.03</v>
      </c>
      <c r="E223" s="108"/>
      <c r="F223" s="127">
        <v>42739</v>
      </c>
      <c r="G223" s="128">
        <f>90+55</f>
        <v>145</v>
      </c>
      <c r="H223" s="423">
        <f t="shared" si="93"/>
        <v>729.35</v>
      </c>
      <c r="I223" s="129">
        <v>3</v>
      </c>
      <c r="J223" s="130">
        <f t="array" ref="J223">IF(ISERROR(G223/I223),"",G223/I223)</f>
        <v>48.333333333333336</v>
      </c>
      <c r="K223" s="131">
        <f t="array" ref="K223">IF(ISERROR(G223/L223),"",G223/L223)</f>
        <v>2.6851851851851851</v>
      </c>
      <c r="L223" s="129">
        <v>54</v>
      </c>
      <c r="M223" s="109">
        <f t="shared" si="101"/>
        <v>0.31481481481481488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14" t="s">
        <v>418</v>
      </c>
      <c r="C224" s="187" t="s">
        <v>364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14" t="s">
        <v>418</v>
      </c>
      <c r="C225" s="187" t="s">
        <v>365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14" t="s">
        <v>418</v>
      </c>
      <c r="C226" s="187" t="s">
        <v>366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14" t="s">
        <v>418</v>
      </c>
      <c r="C227" s="187" t="s">
        <v>367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18"/>
      <c r="P227" s="418"/>
      <c r="Q227" s="418"/>
      <c r="R227" s="418"/>
      <c r="S227" s="418"/>
      <c r="T227" s="418"/>
      <c r="U227" s="41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15"/>
      <c r="P237" s="415"/>
      <c r="Q237" s="415"/>
      <c r="R237" s="415"/>
      <c r="S237" s="415"/>
      <c r="T237" s="415"/>
      <c r="U237" s="415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3">
        <f t="shared" si="93"/>
        <v>0</v>
      </c>
      <c r="I238" s="129"/>
      <c r="J238" s="130"/>
      <c r="K238" s="131"/>
      <c r="L238" s="129">
        <v>50</v>
      </c>
      <c r="M238" s="109"/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3">
        <f t="shared" si="93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15"/>
      <c r="P239" s="415"/>
      <c r="Q239" s="415"/>
      <c r="R239" s="415"/>
      <c r="S239" s="415"/>
      <c r="T239" s="415"/>
      <c r="U239" s="41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15"/>
      <c r="P240" s="415"/>
      <c r="Q240" s="415"/>
      <c r="R240" s="415"/>
      <c r="S240" s="415"/>
      <c r="T240" s="415"/>
      <c r="U240" s="415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3">
        <f t="shared" si="93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15"/>
      <c r="P241" s="415"/>
      <c r="Q241" s="415"/>
      <c r="R241" s="415"/>
      <c r="S241" s="415"/>
      <c r="T241" s="415"/>
      <c r="U241" s="415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3">
        <f t="shared" si="93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15"/>
      <c r="P242" s="415"/>
      <c r="Q242" s="415"/>
      <c r="R242" s="415"/>
      <c r="S242" s="415"/>
      <c r="T242" s="415"/>
      <c r="U242" s="415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15"/>
      <c r="P243" s="415"/>
      <c r="Q243" s="415"/>
      <c r="R243" s="415"/>
      <c r="S243" s="415"/>
      <c r="T243" s="415"/>
      <c r="U243" s="415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3">
        <f t="shared" si="93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15"/>
      <c r="P246" s="415"/>
      <c r="Q246" s="415"/>
      <c r="R246" s="415"/>
      <c r="S246" s="415"/>
      <c r="T246" s="415"/>
      <c r="U246" s="415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3">
        <f t="shared" si="93"/>
        <v>0</v>
      </c>
      <c r="I256" s="129"/>
      <c r="J256" s="130"/>
      <c r="K256" s="131"/>
      <c r="L256" s="129">
        <v>4</v>
      </c>
      <c r="M256" s="109"/>
      <c r="N256" s="130"/>
      <c r="O256" s="415"/>
      <c r="P256" s="415"/>
      <c r="Q256" s="415"/>
      <c r="R256" s="415"/>
      <c r="S256" s="415"/>
      <c r="T256" s="415"/>
      <c r="U256" s="415"/>
      <c r="V256" s="132"/>
      <c r="W256" s="133"/>
      <c r="X256" s="132"/>
      <c r="Y256" s="132"/>
      <c r="Z256" s="132"/>
      <c r="AA256" s="132"/>
    </row>
    <row r="257" spans="1:27" ht="20.100000000000001" customHeight="1">
      <c r="A257" s="511" t="s">
        <v>216</v>
      </c>
      <c r="B257" s="511"/>
      <c r="C257" s="421" t="s">
        <v>202</v>
      </c>
      <c r="D257" s="143"/>
      <c r="E257" s="143"/>
      <c r="F257" s="144"/>
      <c r="G257" s="145">
        <f>SUM(G200:G256)</f>
        <v>2322</v>
      </c>
      <c r="H257" s="146">
        <f>SUM(H200:H256)</f>
        <v>11714.610000000002</v>
      </c>
      <c r="I257" s="146">
        <f>SUM(I200:I256)</f>
        <v>68.679999999999993</v>
      </c>
      <c r="J257" s="130">
        <f t="array" ref="J257">IF(ISERROR(G257/I257),"",G257/I257)</f>
        <v>33.808969132207345</v>
      </c>
      <c r="K257" s="146">
        <f>SUM(K200:K256)</f>
        <v>64.380240130240139</v>
      </c>
      <c r="L257" s="147"/>
      <c r="M257" s="150">
        <f t="shared" ref="M257:V257" si="114">SUM(M200:M256)</f>
        <v>4.2997598697598702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14" t="s">
        <v>217</v>
      </c>
      <c r="C258" s="126" t="s">
        <v>179</v>
      </c>
      <c r="D258" s="108">
        <v>5.03</v>
      </c>
      <c r="E258" s="108"/>
      <c r="F258" s="127"/>
      <c r="G258" s="128"/>
      <c r="H258" s="423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15"/>
      <c r="P258" s="415"/>
      <c r="Q258" s="415"/>
      <c r="R258" s="415"/>
      <c r="S258" s="415"/>
      <c r="T258" s="415"/>
      <c r="U258" s="415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14" t="s">
        <v>217</v>
      </c>
      <c r="C259" s="126" t="s">
        <v>186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14" t="s">
        <v>217</v>
      </c>
      <c r="C260" s="126" t="s">
        <v>204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15"/>
      <c r="P265" s="415"/>
      <c r="Q265" s="415"/>
      <c r="R265" s="415"/>
      <c r="S265" s="415"/>
      <c r="T265" s="415"/>
      <c r="U265" s="415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15"/>
      <c r="P270" s="415"/>
      <c r="Q270" s="415"/>
      <c r="R270" s="415"/>
      <c r="S270" s="415"/>
      <c r="T270" s="415"/>
      <c r="U270" s="415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14" t="s">
        <v>222</v>
      </c>
      <c r="C274" s="126" t="s">
        <v>181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14" t="s">
        <v>222</v>
      </c>
      <c r="C275" s="126" t="s">
        <v>179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14" t="s">
        <v>222</v>
      </c>
      <c r="C276" s="126" t="s">
        <v>221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14" t="s">
        <v>222</v>
      </c>
      <c r="C277" s="126" t="s">
        <v>186</v>
      </c>
      <c r="D277" s="108">
        <v>9.36</v>
      </c>
      <c r="E277" s="108"/>
      <c r="F277" s="127"/>
      <c r="G277" s="128"/>
      <c r="H277" s="423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14" t="s">
        <v>393</v>
      </c>
      <c r="C278" s="187" t="s">
        <v>395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414" t="s">
        <v>393</v>
      </c>
      <c r="C279" s="187" t="s">
        <v>402</v>
      </c>
      <c r="D279" s="108">
        <v>5</v>
      </c>
      <c r="E279" s="108"/>
      <c r="F279" s="127">
        <v>42738</v>
      </c>
      <c r="G279" s="128">
        <f>90*5+81</f>
        <v>531</v>
      </c>
      <c r="H279" s="423">
        <f t="shared" si="116"/>
        <v>2655</v>
      </c>
      <c r="I279" s="129">
        <f>8*9</f>
        <v>72</v>
      </c>
      <c r="J279" s="130">
        <f t="array" ref="J279">IF(ISERROR(G279/I279),"",G279/I279)</f>
        <v>7.375</v>
      </c>
      <c r="K279" s="131">
        <f t="array" ref="K279">IF(ISERROR(G279/L279),"",G279/L279)</f>
        <v>106.2</v>
      </c>
      <c r="L279" s="129">
        <v>5</v>
      </c>
      <c r="M279" s="109">
        <f t="shared" si="120"/>
        <v>-34.200000000000003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14" t="s">
        <v>404</v>
      </c>
      <c r="C280" s="187" t="s">
        <v>405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14" t="s">
        <v>342</v>
      </c>
      <c r="C281" s="187" t="s">
        <v>372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14" t="s">
        <v>343</v>
      </c>
      <c r="C282" s="126" t="s">
        <v>345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14" t="s">
        <v>343</v>
      </c>
      <c r="C283" s="126" t="s">
        <v>347</v>
      </c>
      <c r="D283" s="108">
        <v>5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3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15"/>
      <c r="P285" s="415"/>
      <c r="Q285" s="415"/>
      <c r="R285" s="415"/>
      <c r="S285" s="415"/>
      <c r="T285" s="415"/>
      <c r="U285" s="415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v>15</v>
      </c>
      <c r="H286" s="423">
        <f t="shared" si="116"/>
        <v>75.45</v>
      </c>
      <c r="I286" s="129">
        <f>3.5*9</f>
        <v>31.5</v>
      </c>
      <c r="J286" s="130">
        <f t="array" ref="J286">IF(ISERROR(G286/I286),"",G286/I286)</f>
        <v>0.47619047619047616</v>
      </c>
      <c r="K286" s="131">
        <f t="array" ref="K286">IF(ISERROR(G286/L286),"",G286/L286)</f>
        <v>0.625</v>
      </c>
      <c r="L286" s="129">
        <v>24</v>
      </c>
      <c r="M286" s="109">
        <f t="shared" si="120"/>
        <v>30.875</v>
      </c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3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15"/>
      <c r="P288" s="415"/>
      <c r="Q288" s="415"/>
      <c r="R288" s="415"/>
      <c r="S288" s="415"/>
      <c r="T288" s="415"/>
      <c r="U288" s="415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15"/>
      <c r="P289" s="415"/>
      <c r="Q289" s="415"/>
      <c r="R289" s="415"/>
      <c r="S289" s="415"/>
      <c r="T289" s="415"/>
      <c r="U289" s="415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3">
        <f t="shared" si="116"/>
        <v>0</v>
      </c>
      <c r="I291" s="129"/>
      <c r="J291" s="130" t="str">
        <f t="array" ref="J291">IF(ISERROR(G291/I291),"",G291/I291)</f>
        <v/>
      </c>
      <c r="K291" s="423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15"/>
      <c r="P291" s="415"/>
      <c r="Q291" s="415"/>
      <c r="R291" s="415"/>
      <c r="S291" s="415"/>
      <c r="T291" s="415"/>
      <c r="U291" s="415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03" t="s">
        <v>224</v>
      </c>
      <c r="B292" s="504"/>
      <c r="C292" s="421" t="s">
        <v>202</v>
      </c>
      <c r="D292" s="143"/>
      <c r="E292" s="143"/>
      <c r="F292" s="144"/>
      <c r="G292" s="145">
        <f>SUM(G258:G291)</f>
        <v>546</v>
      </c>
      <c r="H292" s="146">
        <f>SUM(H258:H291)</f>
        <v>2730.45</v>
      </c>
      <c r="I292" s="146">
        <f>SUM(I258:I291)</f>
        <v>103.5</v>
      </c>
      <c r="J292" s="130">
        <f t="array" ref="J292">IF(ISERROR(G292/I292),"",G292/I292)</f>
        <v>5.27536231884058</v>
      </c>
      <c r="K292" s="146">
        <f>SUM(K258:K291)</f>
        <v>106.825</v>
      </c>
      <c r="L292" s="147"/>
      <c r="M292" s="150">
        <f t="shared" ref="M292:V292" si="131">SUM(M258:M291)</f>
        <v>-3.3250000000000028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3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15"/>
      <c r="P293" s="415"/>
      <c r="Q293" s="415"/>
      <c r="R293" s="415"/>
      <c r="S293" s="415"/>
      <c r="T293" s="415"/>
      <c r="U293" s="415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42738</v>
      </c>
      <c r="G295" s="128">
        <f>75+100+100+100</f>
        <v>375</v>
      </c>
      <c r="H295" s="423">
        <f t="shared" si="132"/>
        <v>1890</v>
      </c>
      <c r="I295" s="129">
        <f>6.5*4</f>
        <v>26</v>
      </c>
      <c r="J295" s="130">
        <f t="array" ref="J295">IF(ISERROR(G295/I295),"",G295/I295)</f>
        <v>14.423076923076923</v>
      </c>
      <c r="K295" s="131">
        <f t="array" ref="K295">IF(ISERROR(G295/L295),"",G295/L295)</f>
        <v>18.75</v>
      </c>
      <c r="L295" s="129">
        <v>20</v>
      </c>
      <c r="M295" s="109">
        <f t="shared" si="133"/>
        <v>7.25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19" t="s">
        <v>203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19" t="s">
        <v>228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19" t="s">
        <v>212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19" t="s">
        <v>203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19" t="s">
        <v>186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19" t="s">
        <v>228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19" t="s">
        <v>199</v>
      </c>
      <c r="D305" s="108">
        <v>5.03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23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15"/>
      <c r="P307" s="415"/>
      <c r="Q307" s="415"/>
      <c r="R307" s="415"/>
      <c r="S307" s="415"/>
      <c r="T307" s="415"/>
      <c r="U307" s="415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03" t="s">
        <v>231</v>
      </c>
      <c r="B308" s="504"/>
      <c r="C308" s="421" t="s">
        <v>202</v>
      </c>
      <c r="D308" s="143"/>
      <c r="E308" s="143"/>
      <c r="F308" s="144"/>
      <c r="G308" s="145">
        <f>SUM(G293:G307)</f>
        <v>375</v>
      </c>
      <c r="H308" s="146">
        <f>SUM(H293:H307)</f>
        <v>1890</v>
      </c>
      <c r="I308" s="146">
        <f>SUM(I293:I307)</f>
        <v>26</v>
      </c>
      <c r="J308" s="130">
        <f t="array" ref="J308">IF(ISERROR(G308/I308),"",G308/I308)</f>
        <v>14.423076923076923</v>
      </c>
      <c r="K308" s="146">
        <f>SUM(K293:K307)</f>
        <v>18.75</v>
      </c>
      <c r="L308" s="146"/>
      <c r="M308" s="150">
        <f>SUM(M293:M307)</f>
        <v>7.25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3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15"/>
      <c r="P309" s="415"/>
      <c r="Q309" s="415"/>
      <c r="R309" s="415"/>
      <c r="S309" s="415"/>
      <c r="T309" s="415"/>
      <c r="U309" s="415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3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15"/>
      <c r="P313" s="415"/>
      <c r="Q313" s="415"/>
      <c r="R313" s="415"/>
      <c r="S313" s="415"/>
      <c r="T313" s="415"/>
      <c r="U313" s="415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v>46</v>
      </c>
      <c r="H315" s="423">
        <f t="shared" si="136"/>
        <v>231.38000000000002</v>
      </c>
      <c r="I315" s="129">
        <f>1*4</f>
        <v>4</v>
      </c>
      <c r="J315" s="130">
        <f t="array" ref="J315">IF(ISERROR(G315/I315),"",G315/I315)</f>
        <v>11.5</v>
      </c>
      <c r="K315" s="131">
        <f t="array" ref="K315">IF(ISERROR(G315/L315),"",G315/L315)</f>
        <v>3.4074074074074074</v>
      </c>
      <c r="L315" s="129">
        <v>13.5</v>
      </c>
      <c r="M315" s="109">
        <f t="shared" ref="M315:M316" si="140">IF(ISERROR(I315-K315),"",I315-K315)</f>
        <v>0.59259259259259256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f>90*5+50</f>
        <v>500</v>
      </c>
      <c r="H316" s="423">
        <f t="shared" si="136"/>
        <v>2515</v>
      </c>
      <c r="I316" s="129">
        <f>10.5*4</f>
        <v>42</v>
      </c>
      <c r="J316" s="130">
        <f t="array" ref="J316">IF(ISERROR(G316/I316),"",G316/I316)</f>
        <v>11.904761904761905</v>
      </c>
      <c r="K316" s="131">
        <f t="array" ref="K316">IF(ISERROR(G316/L316),"",G316/L316)</f>
        <v>37.037037037037038</v>
      </c>
      <c r="L316" s="129">
        <v>13.5</v>
      </c>
      <c r="M316" s="109">
        <f t="shared" si="140"/>
        <v>4.9629629629629619</v>
      </c>
      <c r="N316" s="130"/>
      <c r="O316" s="415"/>
      <c r="P316" s="415"/>
      <c r="Q316" s="415"/>
      <c r="R316" s="415"/>
      <c r="S316" s="415"/>
      <c r="T316" s="415"/>
      <c r="U316" s="415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>
        <f>90*5+50</f>
        <v>500</v>
      </c>
      <c r="H317" s="438">
        <f t="shared" si="136"/>
        <v>2515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3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03" t="s">
        <v>234</v>
      </c>
      <c r="B319" s="504"/>
      <c r="C319" s="421" t="s">
        <v>202</v>
      </c>
      <c r="D319" s="143"/>
      <c r="E319" s="143"/>
      <c r="F319" s="144"/>
      <c r="G319" s="145">
        <f>SUM(G309:G318)</f>
        <v>1046</v>
      </c>
      <c r="H319" s="146">
        <f>SUM(H309:H318)</f>
        <v>5261.38</v>
      </c>
      <c r="I319" s="146">
        <f>SUM(I309:I318)</f>
        <v>46</v>
      </c>
      <c r="J319" s="130">
        <f t="array" ref="J319">IF(ISERROR(G319/I319),"",G319/I319)</f>
        <v>22.739130434782609</v>
      </c>
      <c r="K319" s="146">
        <f>SUM(K309:K318)</f>
        <v>40.444444444444443</v>
      </c>
      <c r="L319" s="147"/>
      <c r="M319" s="150">
        <f>SUM(M309:M318)</f>
        <v>5.5555555555555545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4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13"/>
      <c r="D320" s="108">
        <v>3.65</v>
      </c>
      <c r="E320" s="108"/>
      <c r="F320" s="153"/>
      <c r="G320" s="128"/>
      <c r="H320" s="423">
        <f t="shared" ref="H320:H333" si="145">D320*G320</f>
        <v>0</v>
      </c>
      <c r="I320" s="129"/>
      <c r="J320" s="130" t="str">
        <f t="array" ref="J320">IF(ISERROR(G320/I320),"",G320/I320)</f>
        <v/>
      </c>
      <c r="K320" s="423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415"/>
      <c r="P320" s="415"/>
      <c r="Q320" s="415"/>
      <c r="R320" s="415"/>
      <c r="S320" s="415"/>
      <c r="T320" s="415"/>
      <c r="U320" s="415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13"/>
      <c r="D321" s="108">
        <v>6.58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13"/>
      <c r="D322" s="108">
        <v>7.8</v>
      </c>
      <c r="E322" s="108"/>
      <c r="F322" s="127"/>
      <c r="G322" s="128"/>
      <c r="H322" s="423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415"/>
      <c r="P322" s="415"/>
      <c r="Q322" s="415"/>
      <c r="R322" s="415"/>
      <c r="S322" s="415"/>
      <c r="T322" s="415"/>
      <c r="U322" s="415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13"/>
      <c r="D323" s="108">
        <v>4.4000000000000004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415"/>
      <c r="P323" s="415"/>
      <c r="Q323" s="415"/>
      <c r="R323" s="415"/>
      <c r="S323" s="415"/>
      <c r="T323" s="415"/>
      <c r="U323" s="415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13"/>
      <c r="D324" s="108"/>
      <c r="E324" s="108"/>
      <c r="F324" s="127"/>
      <c r="G324" s="128"/>
      <c r="H324" s="423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415"/>
      <c r="P324" s="415"/>
      <c r="Q324" s="415"/>
      <c r="R324" s="415"/>
      <c r="S324" s="415"/>
      <c r="T324" s="415"/>
      <c r="U324" s="415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13" t="s">
        <v>239</v>
      </c>
      <c r="C325" s="413" t="s">
        <v>179</v>
      </c>
      <c r="D325" s="108">
        <v>6.04</v>
      </c>
      <c r="E325" s="108"/>
      <c r="F325" s="127"/>
      <c r="G325" s="128"/>
      <c r="H325" s="423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415"/>
      <c r="P325" s="415"/>
      <c r="Q325" s="415"/>
      <c r="R325" s="415"/>
      <c r="S325" s="415"/>
      <c r="T325" s="415"/>
      <c r="U325" s="415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13" t="s">
        <v>239</v>
      </c>
      <c r="C326" s="413" t="s">
        <v>186</v>
      </c>
      <c r="D326" s="108">
        <v>6.04</v>
      </c>
      <c r="E326" s="108"/>
      <c r="F326" s="127"/>
      <c r="G326" s="128"/>
      <c r="H326" s="423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415"/>
      <c r="P326" s="415"/>
      <c r="Q326" s="415"/>
      <c r="R326" s="415"/>
      <c r="S326" s="415"/>
      <c r="T326" s="415"/>
      <c r="U326" s="415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13" t="s">
        <v>443</v>
      </c>
      <c r="C327" s="413" t="s">
        <v>179</v>
      </c>
      <c r="D327" s="108">
        <v>6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13" t="s">
        <v>443</v>
      </c>
      <c r="C328" s="413" t="s">
        <v>60</v>
      </c>
      <c r="D328" s="108">
        <v>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15"/>
      <c r="P328" s="415"/>
      <c r="Q328" s="415"/>
      <c r="R328" s="415"/>
      <c r="S328" s="415"/>
      <c r="T328" s="415"/>
      <c r="U328" s="415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14" t="s">
        <v>240</v>
      </c>
      <c r="C329" s="126"/>
      <c r="D329" s="108">
        <v>7.3</v>
      </c>
      <c r="E329" s="108"/>
      <c r="F329" s="127"/>
      <c r="G329" s="128"/>
      <c r="H329" s="423">
        <f t="shared" si="145"/>
        <v>0</v>
      </c>
      <c r="I329" s="129"/>
      <c r="J329" s="130"/>
      <c r="K329" s="131"/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14" t="s">
        <v>241</v>
      </c>
      <c r="C330" s="126"/>
      <c r="D330" s="108">
        <f>78*120/1000</f>
        <v>9.36</v>
      </c>
      <c r="E330" s="108"/>
      <c r="F330" s="127"/>
      <c r="G330" s="128"/>
      <c r="H330" s="423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415"/>
      <c r="P330" s="415"/>
      <c r="Q330" s="415"/>
      <c r="R330" s="415"/>
      <c r="S330" s="415"/>
      <c r="T330" s="415"/>
      <c r="U330" s="415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14" t="s">
        <v>242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14" t="s">
        <v>243</v>
      </c>
      <c r="C332" s="126"/>
      <c r="D332" s="108">
        <v>4.5</v>
      </c>
      <c r="E332" s="108"/>
      <c r="F332" s="127"/>
      <c r="G332" s="128"/>
      <c r="H332" s="423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15"/>
      <c r="P332" s="415"/>
      <c r="Q332" s="415"/>
      <c r="R332" s="415"/>
      <c r="S332" s="415"/>
      <c r="T332" s="415"/>
      <c r="U332" s="415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3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15"/>
      <c r="P333" s="415"/>
      <c r="Q333" s="415"/>
      <c r="R333" s="415"/>
      <c r="S333" s="415"/>
      <c r="T333" s="415"/>
      <c r="U333" s="415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03" t="s">
        <v>244</v>
      </c>
      <c r="B334" s="504"/>
      <c r="C334" s="421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505" t="s">
        <v>246</v>
      </c>
      <c r="B335" s="506"/>
      <c r="C335" s="506"/>
      <c r="D335" s="506"/>
      <c r="E335" s="506"/>
      <c r="F335" s="507"/>
      <c r="G335" s="154">
        <f>SUM(G199,G257,G292,G308,G319,G334)</f>
        <v>6087</v>
      </c>
      <c r="H335" s="154">
        <f>SUM(H199,H257,H292,H308,H319,H334)</f>
        <v>30629.740000000005</v>
      </c>
      <c r="I335" s="154">
        <f>SUM(I199,I257,I292,I308,I319,I334)</f>
        <v>355.68</v>
      </c>
      <c r="J335" s="155">
        <f t="array" ref="J335">IF(ISERROR(G335/I335),"",G335/I335)</f>
        <v>17.11369770580297</v>
      </c>
      <c r="K335" s="154">
        <f>SUM(K199,K257,K292,K308,K319,K334)</f>
        <v>313.94366918932019</v>
      </c>
      <c r="L335" s="155">
        <f>IF(ISERROR(G335/K335),"",G335/K335)</f>
        <v>19.388828625587934</v>
      </c>
      <c r="M335" s="154">
        <f t="shared" ref="M335:AA335" si="157">SUM(M199,M257,M292,M308,M319,M334)</f>
        <v>41.736330810679853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508" t="s">
        <v>476</v>
      </c>
      <c r="B336" s="420" t="s">
        <v>247</v>
      </c>
      <c r="C336" s="491" t="s">
        <v>248</v>
      </c>
      <c r="D336" s="492"/>
      <c r="E336" s="499" t="s">
        <v>249</v>
      </c>
      <c r="F336" s="499"/>
      <c r="G336" s="469" t="s">
        <v>250</v>
      </c>
      <c r="H336" s="469"/>
      <c r="I336" s="499" t="s">
        <v>251</v>
      </c>
      <c r="J336" s="499"/>
      <c r="K336" s="499" t="s">
        <v>252</v>
      </c>
      <c r="L336" s="499"/>
      <c r="M336" s="499" t="s">
        <v>253</v>
      </c>
      <c r="N336" s="499"/>
      <c r="O336" s="499" t="s">
        <v>254</v>
      </c>
      <c r="P336" s="469" t="s">
        <v>255</v>
      </c>
      <c r="Q336" s="469"/>
      <c r="R336" s="469" t="s">
        <v>252</v>
      </c>
      <c r="S336" s="469"/>
      <c r="T336" s="469" t="s">
        <v>256</v>
      </c>
      <c r="U336" s="469"/>
      <c r="V336" s="469" t="s">
        <v>257</v>
      </c>
      <c r="W336" s="469"/>
      <c r="X336" s="469" t="s">
        <v>252</v>
      </c>
      <c r="Y336" s="469"/>
      <c r="Z336" s="469" t="s">
        <v>256</v>
      </c>
      <c r="AA336" s="469"/>
    </row>
    <row r="337" spans="1:27" ht="20.100000000000001" customHeight="1">
      <c r="A337" s="509"/>
      <c r="B337" s="420" t="s">
        <v>258</v>
      </c>
      <c r="C337" s="534">
        <v>1</v>
      </c>
      <c r="D337" s="535"/>
      <c r="E337" s="502">
        <f>C337*11</f>
        <v>11</v>
      </c>
      <c r="F337" s="502"/>
      <c r="G337" s="469">
        <v>1</v>
      </c>
      <c r="H337" s="469"/>
      <c r="I337" s="502">
        <f>G337*11</f>
        <v>11</v>
      </c>
      <c r="J337" s="502"/>
      <c r="K337" s="502">
        <f>E337-I337</f>
        <v>0</v>
      </c>
      <c r="L337" s="502"/>
      <c r="M337" s="500">
        <f>IF(ISERROR(K337/E337),"",K337/E337)</f>
        <v>0</v>
      </c>
      <c r="N337" s="500"/>
      <c r="O337" s="499"/>
      <c r="P337" s="469" t="s">
        <v>201</v>
      </c>
      <c r="Q337" s="469"/>
      <c r="R337" s="498">
        <f>SUM(O199:U199)</f>
        <v>0</v>
      </c>
      <c r="S337" s="498"/>
      <c r="T337" s="493" t="str">
        <f t="array" ref="T337">IF(ISERROR(R337/R344),"",R337/R344)</f>
        <v/>
      </c>
      <c r="U337" s="493"/>
      <c r="V337" s="469" t="s">
        <v>259</v>
      </c>
      <c r="W337" s="469"/>
      <c r="X337" s="470">
        <f>SUM(P198,P256,P291,P307,P318,P333)</f>
        <v>0</v>
      </c>
      <c r="Y337" s="471"/>
      <c r="Z337" s="493" t="str">
        <f t="array" ref="Z337">IF(ISERROR(X337/X344),"",X337/X344)</f>
        <v/>
      </c>
      <c r="AA337" s="493"/>
    </row>
    <row r="338" spans="1:27" ht="20.100000000000001" customHeight="1">
      <c r="A338" s="509"/>
      <c r="B338" s="420" t="s">
        <v>260</v>
      </c>
      <c r="C338" s="491">
        <v>0</v>
      </c>
      <c r="D338" s="492"/>
      <c r="E338" s="502">
        <f>C338*11</f>
        <v>0</v>
      </c>
      <c r="F338" s="502"/>
      <c r="G338" s="469">
        <v>0</v>
      </c>
      <c r="H338" s="469"/>
      <c r="I338" s="502">
        <f>G338*11</f>
        <v>0</v>
      </c>
      <c r="J338" s="502"/>
      <c r="K338" s="502">
        <f>E338-I338</f>
        <v>0</v>
      </c>
      <c r="L338" s="502"/>
      <c r="M338" s="500" t="str">
        <f>IF(ISERROR(K338/E338),"",K338/E338)</f>
        <v/>
      </c>
      <c r="N338" s="500"/>
      <c r="O338" s="499"/>
      <c r="P338" s="469" t="s">
        <v>216</v>
      </c>
      <c r="Q338" s="469"/>
      <c r="R338" s="498">
        <f>SUM(O257:U257)</f>
        <v>0</v>
      </c>
      <c r="S338" s="498"/>
      <c r="T338" s="493" t="str">
        <f>IF(ISERROR(R338/R344),"",R338/R344)</f>
        <v/>
      </c>
      <c r="U338" s="493"/>
      <c r="V338" s="469" t="s">
        <v>261</v>
      </c>
      <c r="W338" s="469"/>
      <c r="X338" s="470">
        <f>SUM(P199,P257,P292,P308,P319,P334)</f>
        <v>0</v>
      </c>
      <c r="Y338" s="471"/>
      <c r="Z338" s="493" t="str">
        <f>IF(ISERROR(X338/X344),"",X338/X344)</f>
        <v/>
      </c>
      <c r="AA338" s="493"/>
    </row>
    <row r="339" spans="1:27" ht="20.100000000000001" customHeight="1">
      <c r="A339" s="509"/>
      <c r="B339" s="420" t="s">
        <v>262</v>
      </c>
      <c r="C339" s="491">
        <v>0</v>
      </c>
      <c r="D339" s="492"/>
      <c r="E339" s="502">
        <f>C339*8</f>
        <v>0</v>
      </c>
      <c r="F339" s="502"/>
      <c r="G339" s="469">
        <v>1</v>
      </c>
      <c r="H339" s="469"/>
      <c r="I339" s="502">
        <f>G339*8</f>
        <v>8</v>
      </c>
      <c r="J339" s="502"/>
      <c r="K339" s="502">
        <f>E339-I339</f>
        <v>-8</v>
      </c>
      <c r="L339" s="502"/>
      <c r="M339" s="500" t="str">
        <f>IF(ISERROR(K339/E339),"",K339/E339)</f>
        <v/>
      </c>
      <c r="N339" s="500"/>
      <c r="O339" s="499"/>
      <c r="P339" s="469" t="s">
        <v>224</v>
      </c>
      <c r="Q339" s="469"/>
      <c r="R339" s="498">
        <f>SUM(O292:U292)</f>
        <v>0</v>
      </c>
      <c r="S339" s="498"/>
      <c r="T339" s="493" t="str">
        <f>IF(ISERROR(R339/R344),"",R339/R344)</f>
        <v/>
      </c>
      <c r="U339" s="493"/>
      <c r="V339" s="469" t="s">
        <v>263</v>
      </c>
      <c r="W339" s="469"/>
      <c r="X339" s="470">
        <f>SUM(P200,P258,P293,P309,P320,P335)</f>
        <v>0</v>
      </c>
      <c r="Y339" s="471"/>
      <c r="Z339" s="493" t="str">
        <f>IF(ISERROR(X339/X344),"",X339/X344)</f>
        <v/>
      </c>
      <c r="AA339" s="493"/>
    </row>
    <row r="340" spans="1:27" ht="20.100000000000001" customHeight="1">
      <c r="A340" s="509"/>
      <c r="B340" s="420" t="s">
        <v>264</v>
      </c>
      <c r="C340" s="491">
        <v>1</v>
      </c>
      <c r="D340" s="492"/>
      <c r="E340" s="502">
        <f>C340*11</f>
        <v>11</v>
      </c>
      <c r="F340" s="502"/>
      <c r="G340" s="469">
        <v>1</v>
      </c>
      <c r="H340" s="469"/>
      <c r="I340" s="502">
        <f>G340*11</f>
        <v>11</v>
      </c>
      <c r="J340" s="502"/>
      <c r="K340" s="502">
        <f>E340-I340</f>
        <v>0</v>
      </c>
      <c r="L340" s="502"/>
      <c r="M340" s="500">
        <f>IF(ISERROR(K340/E340),"",K340/E340)</f>
        <v>0</v>
      </c>
      <c r="N340" s="500"/>
      <c r="O340" s="499"/>
      <c r="P340" s="469" t="s">
        <v>231</v>
      </c>
      <c r="Q340" s="469"/>
      <c r="R340" s="498">
        <f>SUM(O308:U308)</f>
        <v>0</v>
      </c>
      <c r="S340" s="498"/>
      <c r="T340" s="493" t="str">
        <f>IF(ISERROR(R340/R344),"",R340/R344)</f>
        <v/>
      </c>
      <c r="U340" s="493"/>
      <c r="V340" s="469" t="s">
        <v>265</v>
      </c>
      <c r="W340" s="469"/>
      <c r="X340" s="470">
        <f>SUM(P202,P259,P294,P310,P321,P336)</f>
        <v>0</v>
      </c>
      <c r="Y340" s="471"/>
      <c r="Z340" s="493" t="str">
        <f>IF(ISERROR(X340/X344),"",X340/X344)</f>
        <v/>
      </c>
      <c r="AA340" s="493"/>
    </row>
    <row r="341" spans="1:27" ht="20.100000000000001" customHeight="1">
      <c r="A341" s="510"/>
      <c r="B341" s="420" t="s">
        <v>266</v>
      </c>
      <c r="C341" s="501">
        <f>SUM(C337:D340)</f>
        <v>2</v>
      </c>
      <c r="D341" s="475"/>
      <c r="E341" s="502">
        <f>SUM(E337:F340)</f>
        <v>22</v>
      </c>
      <c r="F341" s="502"/>
      <c r="G341" s="469">
        <f>SUM(G337:H340)</f>
        <v>3</v>
      </c>
      <c r="H341" s="469"/>
      <c r="I341" s="502">
        <f>SUM(I337:J340)</f>
        <v>30</v>
      </c>
      <c r="J341" s="502"/>
      <c r="K341" s="502">
        <f>SUM(K337:L340)</f>
        <v>-8</v>
      </c>
      <c r="L341" s="502"/>
      <c r="M341" s="500">
        <f>IF(ISERROR(K341/E341),"",K341/E341)</f>
        <v>-0.36363636363636365</v>
      </c>
      <c r="N341" s="500"/>
      <c r="O341" s="499"/>
      <c r="P341" s="469" t="s">
        <v>234</v>
      </c>
      <c r="Q341" s="469"/>
      <c r="R341" s="498">
        <f>SUM(O319:U319)</f>
        <v>0</v>
      </c>
      <c r="S341" s="498"/>
      <c r="T341" s="493" t="str">
        <f>IF(ISERROR(R341/R344),"",R341/R344)</f>
        <v/>
      </c>
      <c r="U341" s="493"/>
      <c r="V341" s="469" t="s">
        <v>267</v>
      </c>
      <c r="W341" s="469"/>
      <c r="X341" s="470">
        <f>SUM(P203,P260,P295,P311,P322,P337)</f>
        <v>0</v>
      </c>
      <c r="Y341" s="471"/>
      <c r="Z341" s="493" t="str">
        <f>IF(ISERROR(X341/X344),"",X341/X344)</f>
        <v/>
      </c>
      <c r="AA341" s="493"/>
    </row>
    <row r="342" spans="1:27" ht="20.100000000000001" customHeight="1">
      <c r="A342" s="309" t="s">
        <v>477</v>
      </c>
      <c r="B342" s="420">
        <f>G335</f>
        <v>6087</v>
      </c>
      <c r="C342" s="479" t="s">
        <v>269</v>
      </c>
      <c r="D342" s="478"/>
      <c r="E342" s="469">
        <f>H335</f>
        <v>30629.740000000005</v>
      </c>
      <c r="F342" s="469"/>
      <c r="G342" s="469" t="s">
        <v>270</v>
      </c>
      <c r="H342" s="469"/>
      <c r="I342" s="497">
        <f>L335</f>
        <v>19.388828625587934</v>
      </c>
      <c r="J342" s="497"/>
      <c r="K342" s="499" t="s">
        <v>271</v>
      </c>
      <c r="L342" s="499"/>
      <c r="M342" s="497">
        <f>J335</f>
        <v>17.11369770580297</v>
      </c>
      <c r="N342" s="497"/>
      <c r="O342" s="499"/>
      <c r="P342" s="469" t="s">
        <v>244</v>
      </c>
      <c r="Q342" s="469"/>
      <c r="R342" s="498">
        <f>SUM(O334:U334)</f>
        <v>0</v>
      </c>
      <c r="S342" s="498"/>
      <c r="T342" s="493" t="str">
        <f>IF(ISERROR(R342/R344),"",R342/R344)</f>
        <v/>
      </c>
      <c r="U342" s="493"/>
      <c r="V342" s="469" t="s">
        <v>272</v>
      </c>
      <c r="W342" s="469"/>
      <c r="X342" s="470">
        <f>SUM(P204,P261,P296,P312,P323,P338)</f>
        <v>0</v>
      </c>
      <c r="Y342" s="471"/>
      <c r="Z342" s="493" t="str">
        <f>IF(ISERROR(X342/X344),"",X342/X344)</f>
        <v/>
      </c>
      <c r="AA342" s="493"/>
    </row>
    <row r="343" spans="1:27" ht="20.100000000000001" customHeight="1">
      <c r="A343" s="310" t="s">
        <v>478</v>
      </c>
      <c r="B343" s="420">
        <f>I335+C341</f>
        <v>357.68</v>
      </c>
      <c r="C343" s="476" t="s">
        <v>251</v>
      </c>
      <c r="D343" s="477"/>
      <c r="E343" s="494">
        <f>K335+I341</f>
        <v>343.94366918932019</v>
      </c>
      <c r="F343" s="494"/>
      <c r="G343" s="469" t="s">
        <v>274</v>
      </c>
      <c r="H343" s="469"/>
      <c r="I343" s="497">
        <f>B343-E343</f>
        <v>13.736330810679817</v>
      </c>
      <c r="J343" s="497"/>
      <c r="K343" s="499" t="s">
        <v>275</v>
      </c>
      <c r="L343" s="499"/>
      <c r="M343" s="500">
        <f>IF(ISERROR(I343/E343),"",I343/E343)</f>
        <v>3.9937734115172208E-2</v>
      </c>
      <c r="N343" s="500"/>
      <c r="O343" s="499"/>
      <c r="P343" s="469" t="s">
        <v>245</v>
      </c>
      <c r="Q343" s="469"/>
      <c r="R343" s="498"/>
      <c r="S343" s="498"/>
      <c r="T343" s="493" t="str">
        <f>IF(ISERROR(R343/R344),"",R343/R344)</f>
        <v/>
      </c>
      <c r="U343" s="493"/>
      <c r="V343" s="469" t="s">
        <v>264</v>
      </c>
      <c r="W343" s="469"/>
      <c r="X343" s="470">
        <f>SUM(P205,P262,P297,P313,P324,P339)</f>
        <v>0</v>
      </c>
      <c r="Y343" s="471"/>
      <c r="Z343" s="493" t="str">
        <f>IF(ISERROR(X343/X344),"",X343/X344)</f>
        <v/>
      </c>
      <c r="AA343" s="493"/>
    </row>
    <row r="344" spans="1:27" ht="20.100000000000001" customHeight="1">
      <c r="A344" s="310" t="s">
        <v>479</v>
      </c>
      <c r="B344" s="420">
        <f>N335</f>
        <v>0</v>
      </c>
      <c r="C344" s="476" t="s">
        <v>277</v>
      </c>
      <c r="D344" s="477"/>
      <c r="E344" s="493">
        <f>IF(ISERROR(B344/B343),"",B344/B343)</f>
        <v>0</v>
      </c>
      <c r="F344" s="493"/>
      <c r="G344" s="469" t="s">
        <v>278</v>
      </c>
      <c r="H344" s="469"/>
      <c r="I344" s="499">
        <f>V335</f>
        <v>0</v>
      </c>
      <c r="J344" s="499"/>
      <c r="K344" s="499" t="s">
        <v>279</v>
      </c>
      <c r="L344" s="499"/>
      <c r="M344" s="500">
        <f t="array" ref="M344">IF(ISERROR(I344/B342),"",I344/B342)</f>
        <v>0</v>
      </c>
      <c r="N344" s="500"/>
      <c r="O344" s="499"/>
      <c r="P344" s="469" t="s">
        <v>266</v>
      </c>
      <c r="Q344" s="469"/>
      <c r="R344" s="498">
        <f>SUM(R337:S343)</f>
        <v>0</v>
      </c>
      <c r="S344" s="498"/>
      <c r="T344" s="493"/>
      <c r="U344" s="493"/>
      <c r="V344" s="469" t="s">
        <v>266</v>
      </c>
      <c r="W344" s="469"/>
      <c r="X344" s="496">
        <f>SUM(X337:Y343)</f>
        <v>0</v>
      </c>
      <c r="Y344" s="496"/>
      <c r="Z344" s="493"/>
      <c r="AA344" s="493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19" t="s">
        <v>480</v>
      </c>
      <c r="B346" s="522" t="s">
        <v>280</v>
      </c>
      <c r="C346" s="522" t="s">
        <v>281</v>
      </c>
      <c r="D346" s="522" t="s">
        <v>282</v>
      </c>
      <c r="E346" s="525" t="s">
        <v>283</v>
      </c>
      <c r="F346" s="516" t="s">
        <v>284</v>
      </c>
      <c r="G346" s="499" t="s">
        <v>285</v>
      </c>
      <c r="H346" s="499"/>
      <c r="I346" s="522" t="s">
        <v>286</v>
      </c>
      <c r="J346" s="528" t="s">
        <v>271</v>
      </c>
      <c r="K346" s="531" t="s">
        <v>287</v>
      </c>
      <c r="L346" s="522" t="s">
        <v>270</v>
      </c>
      <c r="M346" s="512" t="s">
        <v>288</v>
      </c>
      <c r="N346" s="514" t="s">
        <v>252</v>
      </c>
      <c r="O346" s="499" t="s">
        <v>289</v>
      </c>
      <c r="P346" s="499"/>
      <c r="Q346" s="499"/>
      <c r="R346" s="499"/>
      <c r="S346" s="499"/>
      <c r="T346" s="499"/>
      <c r="U346" s="499"/>
      <c r="V346" s="499" t="s">
        <v>290</v>
      </c>
      <c r="W346" s="514" t="s">
        <v>291</v>
      </c>
      <c r="X346" s="499" t="s">
        <v>292</v>
      </c>
      <c r="Y346" s="499"/>
      <c r="Z346" s="499"/>
      <c r="AA346" s="499"/>
    </row>
    <row r="347" spans="1:27" ht="21.95" customHeight="1">
      <c r="A347" s="520"/>
      <c r="B347" s="523"/>
      <c r="C347" s="523"/>
      <c r="D347" s="523"/>
      <c r="E347" s="526"/>
      <c r="F347" s="517"/>
      <c r="G347" s="499"/>
      <c r="H347" s="499"/>
      <c r="I347" s="523"/>
      <c r="J347" s="529"/>
      <c r="K347" s="532"/>
      <c r="L347" s="523"/>
      <c r="M347" s="513"/>
      <c r="N347" s="514"/>
      <c r="O347" s="499" t="s">
        <v>259</v>
      </c>
      <c r="P347" s="499" t="s">
        <v>261</v>
      </c>
      <c r="Q347" s="499" t="s">
        <v>263</v>
      </c>
      <c r="R347" s="515" t="s">
        <v>265</v>
      </c>
      <c r="S347" s="469" t="s">
        <v>267</v>
      </c>
      <c r="T347" s="499" t="s">
        <v>272</v>
      </c>
      <c r="U347" s="499" t="s">
        <v>264</v>
      </c>
      <c r="V347" s="499"/>
      <c r="W347" s="514"/>
      <c r="X347" s="499" t="s">
        <v>293</v>
      </c>
      <c r="Y347" s="499" t="s">
        <v>294</v>
      </c>
      <c r="Z347" s="499" t="s">
        <v>295</v>
      </c>
      <c r="AA347" s="499" t="s">
        <v>264</v>
      </c>
    </row>
    <row r="348" spans="1:27" ht="21.95" customHeight="1">
      <c r="A348" s="521"/>
      <c r="B348" s="524"/>
      <c r="C348" s="524"/>
      <c r="D348" s="524"/>
      <c r="E348" s="527"/>
      <c r="F348" s="518"/>
      <c r="G348" s="348" t="s">
        <v>540</v>
      </c>
      <c r="H348" s="413" t="s">
        <v>297</v>
      </c>
      <c r="I348" s="524"/>
      <c r="J348" s="530"/>
      <c r="K348" s="533"/>
      <c r="L348" s="524"/>
      <c r="M348" s="513"/>
      <c r="N348" s="514"/>
      <c r="O348" s="499"/>
      <c r="P348" s="499"/>
      <c r="Q348" s="499"/>
      <c r="R348" s="515"/>
      <c r="S348" s="469"/>
      <c r="T348" s="499"/>
      <c r="U348" s="499"/>
      <c r="V348" s="499"/>
      <c r="W348" s="514"/>
      <c r="X348" s="499"/>
      <c r="Y348" s="499"/>
      <c r="Z348" s="499"/>
      <c r="AA348" s="499"/>
    </row>
    <row r="349" spans="1:27" ht="20.100000000000001" hidden="1" customHeight="1">
      <c r="A349" s="299">
        <v>30100030</v>
      </c>
      <c r="B349" s="414" t="s">
        <v>178</v>
      </c>
      <c r="C349" s="126" t="s">
        <v>179</v>
      </c>
      <c r="D349" s="108">
        <v>5.03</v>
      </c>
      <c r="E349" s="108"/>
      <c r="F349" s="127"/>
      <c r="G349" s="128"/>
      <c r="H349" s="423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415"/>
      <c r="P349" s="415"/>
      <c r="Q349" s="415"/>
      <c r="R349" s="415"/>
      <c r="S349" s="415"/>
      <c r="T349" s="415"/>
      <c r="U349" s="415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3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415"/>
      <c r="P353" s="415"/>
      <c r="Q353" s="415"/>
      <c r="R353" s="415"/>
      <c r="S353" s="415"/>
      <c r="T353" s="415"/>
      <c r="U353" s="415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3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415"/>
      <c r="P354" s="415"/>
      <c r="Q354" s="415"/>
      <c r="R354" s="415"/>
      <c r="S354" s="415"/>
      <c r="T354" s="415"/>
      <c r="U354" s="415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3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415"/>
      <c r="P355" s="415"/>
      <c r="Q355" s="415"/>
      <c r="R355" s="415"/>
      <c r="S355" s="415"/>
      <c r="T355" s="415"/>
      <c r="U355" s="415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3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415"/>
      <c r="P356" s="415"/>
      <c r="Q356" s="415"/>
      <c r="R356" s="415"/>
      <c r="S356" s="415"/>
      <c r="T356" s="415"/>
      <c r="U356" s="415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3">
        <f t="shared" si="158"/>
        <v>0</v>
      </c>
      <c r="I357" s="423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415"/>
      <c r="P357" s="415"/>
      <c r="Q357" s="415"/>
      <c r="R357" s="415"/>
      <c r="S357" s="415"/>
      <c r="T357" s="415"/>
      <c r="U357" s="415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3">
        <f t="shared" si="158"/>
        <v>0</v>
      </c>
      <c r="I358" s="423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415"/>
      <c r="P358" s="415"/>
      <c r="Q358" s="415"/>
      <c r="R358" s="415"/>
      <c r="S358" s="415"/>
      <c r="T358" s="415"/>
      <c r="U358" s="415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3">
        <f t="shared" si="158"/>
        <v>0</v>
      </c>
      <c r="I359" s="423"/>
      <c r="J359" s="130"/>
      <c r="K359" s="131"/>
      <c r="L359" s="129"/>
      <c r="M359" s="109"/>
      <c r="N359" s="130"/>
      <c r="O359" s="415"/>
      <c r="P359" s="415"/>
      <c r="Q359" s="415"/>
      <c r="R359" s="415"/>
      <c r="S359" s="415"/>
      <c r="T359" s="415"/>
      <c r="U359" s="41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3">
        <f t="shared" si="158"/>
        <v>0</v>
      </c>
      <c r="I360" s="423"/>
      <c r="J360" s="130"/>
      <c r="K360" s="131"/>
      <c r="L360" s="129"/>
      <c r="M360" s="109"/>
      <c r="N360" s="130"/>
      <c r="O360" s="415"/>
      <c r="P360" s="415"/>
      <c r="Q360" s="415"/>
      <c r="R360" s="415"/>
      <c r="S360" s="415"/>
      <c r="T360" s="415"/>
      <c r="U360" s="41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415"/>
      <c r="P361" s="415"/>
      <c r="Q361" s="415"/>
      <c r="R361" s="415"/>
      <c r="S361" s="415"/>
      <c r="T361" s="415"/>
      <c r="U361" s="415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415"/>
      <c r="P362" s="415"/>
      <c r="Q362" s="415"/>
      <c r="R362" s="415"/>
      <c r="S362" s="415"/>
      <c r="T362" s="415"/>
      <c r="U362" s="415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415"/>
      <c r="P363" s="415"/>
      <c r="Q363" s="415"/>
      <c r="R363" s="415"/>
      <c r="S363" s="415"/>
      <c r="T363" s="415"/>
      <c r="U363" s="415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13" t="s">
        <v>190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13" t="s">
        <v>187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13" t="s">
        <v>179</v>
      </c>
      <c r="D366" s="108">
        <v>4.8</v>
      </c>
      <c r="E366" s="108"/>
      <c r="F366" s="127"/>
      <c r="G366" s="128"/>
      <c r="H366" s="423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415"/>
      <c r="P366" s="415"/>
      <c r="Q366" s="415"/>
      <c r="R366" s="415"/>
      <c r="S366" s="415"/>
      <c r="T366" s="415"/>
      <c r="U366" s="415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13" t="s">
        <v>199</v>
      </c>
      <c r="D367" s="108">
        <v>4.8</v>
      </c>
      <c r="E367" s="108"/>
      <c r="F367" s="127"/>
      <c r="G367" s="128"/>
      <c r="H367" s="423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415"/>
      <c r="P367" s="415"/>
      <c r="Q367" s="415"/>
      <c r="R367" s="415"/>
      <c r="S367" s="415"/>
      <c r="T367" s="415"/>
      <c r="U367" s="415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3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415"/>
      <c r="P368" s="415"/>
      <c r="Q368" s="415"/>
      <c r="R368" s="415"/>
      <c r="S368" s="415"/>
      <c r="T368" s="415"/>
      <c r="U368" s="415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3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415"/>
      <c r="P369" s="415"/>
      <c r="Q369" s="415"/>
      <c r="R369" s="415"/>
      <c r="S369" s="415"/>
      <c r="T369" s="415"/>
      <c r="U369" s="415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503" t="s">
        <v>201</v>
      </c>
      <c r="B370" s="504"/>
      <c r="C370" s="421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414" t="s">
        <v>206</v>
      </c>
      <c r="C371" s="126" t="s">
        <v>199</v>
      </c>
      <c r="D371" s="108">
        <v>5.03</v>
      </c>
      <c r="E371" s="108"/>
      <c r="F371" s="127"/>
      <c r="G371" s="128"/>
      <c r="H371" s="423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14" t="s">
        <v>425</v>
      </c>
      <c r="C372" s="187" t="s">
        <v>427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18"/>
      <c r="P372" s="418"/>
      <c r="Q372" s="418"/>
      <c r="R372" s="418"/>
      <c r="S372" s="418"/>
      <c r="T372" s="418"/>
      <c r="U372" s="41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14" t="s">
        <v>206</v>
      </c>
      <c r="C373" s="126" t="s">
        <v>186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418"/>
      <c r="P373" s="418"/>
      <c r="Q373" s="418"/>
      <c r="R373" s="418"/>
      <c r="S373" s="418"/>
      <c r="T373" s="418"/>
      <c r="U373" s="41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14" t="s">
        <v>206</v>
      </c>
      <c r="C374" s="126" t="s">
        <v>203</v>
      </c>
      <c r="D374" s="108">
        <v>5.03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418"/>
      <c r="P374" s="418"/>
      <c r="Q374" s="418"/>
      <c r="R374" s="418"/>
      <c r="S374" s="418"/>
      <c r="T374" s="418"/>
      <c r="U374" s="41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14" t="s">
        <v>206</v>
      </c>
      <c r="C375" s="126" t="s">
        <v>207</v>
      </c>
      <c r="D375" s="108">
        <v>5.03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418"/>
      <c r="P375" s="418"/>
      <c r="Q375" s="418"/>
      <c r="R375" s="418"/>
      <c r="S375" s="418"/>
      <c r="T375" s="418"/>
      <c r="U375" s="41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14" t="s">
        <v>414</v>
      </c>
      <c r="C376" s="187" t="s">
        <v>415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14" t="s">
        <v>414</v>
      </c>
      <c r="C377" s="187" t="s">
        <v>416</v>
      </c>
      <c r="D377" s="108"/>
      <c r="E377" s="108"/>
      <c r="F377" s="127"/>
      <c r="G377" s="128"/>
      <c r="H377" s="423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418"/>
      <c r="P377" s="418"/>
      <c r="Q377" s="418"/>
      <c r="R377" s="418"/>
      <c r="S377" s="418"/>
      <c r="T377" s="418"/>
      <c r="U377" s="41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14" t="s">
        <v>414</v>
      </c>
      <c r="C378" s="187" t="s">
        <v>61</v>
      </c>
      <c r="D378" s="108"/>
      <c r="E378" s="108"/>
      <c r="F378" s="127"/>
      <c r="G378" s="128"/>
      <c r="H378" s="423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418"/>
      <c r="P378" s="418"/>
      <c r="Q378" s="418"/>
      <c r="R378" s="418"/>
      <c r="S378" s="418"/>
      <c r="T378" s="418"/>
      <c r="U378" s="41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14" t="s">
        <v>208</v>
      </c>
      <c r="C379" s="126" t="s">
        <v>179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418"/>
      <c r="P379" s="418"/>
      <c r="Q379" s="418"/>
      <c r="R379" s="418"/>
      <c r="S379" s="418"/>
      <c r="T379" s="418"/>
      <c r="U379" s="41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14" t="s">
        <v>208</v>
      </c>
      <c r="C380" s="126" t="s">
        <v>204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14" t="s">
        <v>208</v>
      </c>
      <c r="C381" s="126" t="s">
        <v>205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14" t="s">
        <v>208</v>
      </c>
      <c r="C382" s="126" t="s">
        <v>186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8"/>
      <c r="P382" s="418"/>
      <c r="Q382" s="418"/>
      <c r="R382" s="418"/>
      <c r="S382" s="418"/>
      <c r="T382" s="418"/>
      <c r="U382" s="41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14" t="s">
        <v>208</v>
      </c>
      <c r="C383" s="126" t="s">
        <v>203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14" t="s">
        <v>208</v>
      </c>
      <c r="C384" s="126" t="s">
        <v>199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14" t="s">
        <v>208</v>
      </c>
      <c r="C385" s="126" t="s">
        <v>187</v>
      </c>
      <c r="D385" s="108">
        <v>5.08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14" t="s">
        <v>208</v>
      </c>
      <c r="C386" s="126" t="s">
        <v>207</v>
      </c>
      <c r="D386" s="108">
        <v>5.08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415"/>
      <c r="P386" s="415"/>
      <c r="Q386" s="415"/>
      <c r="R386" s="415"/>
      <c r="S386" s="415"/>
      <c r="T386" s="415"/>
      <c r="U386" s="41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14" t="s">
        <v>209</v>
      </c>
      <c r="C387" s="126" t="s">
        <v>194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14" t="s">
        <v>209</v>
      </c>
      <c r="C388" s="126" t="s">
        <v>179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14" t="s">
        <v>209</v>
      </c>
      <c r="C389" s="126" t="s">
        <v>195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14" t="s">
        <v>209</v>
      </c>
      <c r="C390" s="126" t="s">
        <v>204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14" t="s">
        <v>382</v>
      </c>
      <c r="C391" s="187" t="s">
        <v>383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14" t="s">
        <v>382</v>
      </c>
      <c r="C392" s="187" t="s">
        <v>384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14" t="s">
        <v>382</v>
      </c>
      <c r="C393" s="187" t="s">
        <v>389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14" t="s">
        <v>382</v>
      </c>
      <c r="C394" s="187" t="s">
        <v>391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14" t="s">
        <v>418</v>
      </c>
      <c r="C395" s="187" t="s">
        <v>364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14" t="s">
        <v>418</v>
      </c>
      <c r="C396" s="187" t="s">
        <v>365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14" t="s">
        <v>418</v>
      </c>
      <c r="C397" s="187" t="s">
        <v>366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418"/>
      <c r="P397" s="418"/>
      <c r="Q397" s="418"/>
      <c r="R397" s="418"/>
      <c r="S397" s="418"/>
      <c r="T397" s="418"/>
      <c r="U397" s="41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14" t="s">
        <v>418</v>
      </c>
      <c r="C398" s="187" t="s">
        <v>367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418"/>
      <c r="P398" s="418"/>
      <c r="Q398" s="418"/>
      <c r="R398" s="418"/>
      <c r="S398" s="418"/>
      <c r="T398" s="418"/>
      <c r="U398" s="41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415"/>
      <c r="P399" s="415"/>
      <c r="Q399" s="415"/>
      <c r="R399" s="415"/>
      <c r="S399" s="415"/>
      <c r="T399" s="415"/>
      <c r="U399" s="415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3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415"/>
      <c r="P407" s="415"/>
      <c r="Q407" s="415"/>
      <c r="R407" s="415"/>
      <c r="S407" s="415"/>
      <c r="T407" s="415"/>
      <c r="U407" s="415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415"/>
      <c r="P408" s="415"/>
      <c r="Q408" s="415"/>
      <c r="R408" s="415"/>
      <c r="S408" s="415"/>
      <c r="T408" s="415"/>
      <c r="U408" s="415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3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15"/>
      <c r="P409" s="415"/>
      <c r="Q409" s="415"/>
      <c r="R409" s="415"/>
      <c r="S409" s="415"/>
      <c r="T409" s="415"/>
      <c r="U409" s="415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3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415"/>
      <c r="P410" s="415"/>
      <c r="Q410" s="415"/>
      <c r="R410" s="415"/>
      <c r="S410" s="415"/>
      <c r="T410" s="415"/>
      <c r="U410" s="415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415"/>
      <c r="P411" s="415"/>
      <c r="Q411" s="415"/>
      <c r="R411" s="415"/>
      <c r="S411" s="415"/>
      <c r="T411" s="415"/>
      <c r="U411" s="415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415"/>
      <c r="P412" s="415"/>
      <c r="Q412" s="415"/>
      <c r="R412" s="415"/>
      <c r="S412" s="415"/>
      <c r="T412" s="415"/>
      <c r="U412" s="415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/>
      <c r="L413" s="129"/>
      <c r="M413" s="109"/>
      <c r="N413" s="130"/>
      <c r="O413" s="415"/>
      <c r="P413" s="415"/>
      <c r="Q413" s="415"/>
      <c r="R413" s="415"/>
      <c r="S413" s="415"/>
      <c r="T413" s="415"/>
      <c r="U413" s="41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415"/>
      <c r="P414" s="415"/>
      <c r="Q414" s="415"/>
      <c r="R414" s="415"/>
      <c r="S414" s="415"/>
      <c r="T414" s="415"/>
      <c r="U414" s="415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3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415"/>
      <c r="P416" s="415"/>
      <c r="Q416" s="415"/>
      <c r="R416" s="415"/>
      <c r="S416" s="415"/>
      <c r="T416" s="415"/>
      <c r="U416" s="415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3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415"/>
      <c r="P417" s="415"/>
      <c r="Q417" s="415"/>
      <c r="R417" s="415"/>
      <c r="S417" s="415"/>
      <c r="T417" s="415"/>
      <c r="U417" s="415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3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415"/>
      <c r="P426" s="415"/>
      <c r="Q426" s="415"/>
      <c r="R426" s="415"/>
      <c r="S426" s="415"/>
      <c r="T426" s="415"/>
      <c r="U426" s="415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3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415"/>
      <c r="P427" s="415"/>
      <c r="Q427" s="415"/>
      <c r="R427" s="415"/>
      <c r="S427" s="415"/>
      <c r="T427" s="415"/>
      <c r="U427" s="415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11" t="s">
        <v>216</v>
      </c>
      <c r="B428" s="511"/>
      <c r="C428" s="421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14" t="s">
        <v>217</v>
      </c>
      <c r="C429" s="126" t="s">
        <v>179</v>
      </c>
      <c r="D429" s="108">
        <v>5.03</v>
      </c>
      <c r="E429" s="108"/>
      <c r="F429" s="127"/>
      <c r="G429" s="128"/>
      <c r="H429" s="423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415"/>
      <c r="P429" s="415"/>
      <c r="Q429" s="415"/>
      <c r="R429" s="415"/>
      <c r="S429" s="415"/>
      <c r="T429" s="415"/>
      <c r="U429" s="415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14" t="s">
        <v>217</v>
      </c>
      <c r="C430" s="126" t="s">
        <v>186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14" t="s">
        <v>217</v>
      </c>
      <c r="C431" s="126" t="s">
        <v>204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415"/>
      <c r="P435" s="415"/>
      <c r="Q435" s="415"/>
      <c r="R435" s="415"/>
      <c r="S435" s="415"/>
      <c r="T435" s="415"/>
      <c r="U435" s="415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415"/>
      <c r="P436" s="415"/>
      <c r="Q436" s="415"/>
      <c r="R436" s="415"/>
      <c r="S436" s="415"/>
      <c r="T436" s="415"/>
      <c r="U436" s="415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15"/>
      <c r="P440" s="415"/>
      <c r="Q440" s="415"/>
      <c r="R440" s="415"/>
      <c r="S440" s="415"/>
      <c r="T440" s="415"/>
      <c r="U440" s="415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415"/>
      <c r="P441" s="415"/>
      <c r="Q441" s="415"/>
      <c r="R441" s="415"/>
      <c r="S441" s="415"/>
      <c r="T441" s="415"/>
      <c r="U441" s="415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14" t="s">
        <v>222</v>
      </c>
      <c r="C445" s="126" t="s">
        <v>181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14" t="s">
        <v>222</v>
      </c>
      <c r="C446" s="126" t="s">
        <v>179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14" t="s">
        <v>222</v>
      </c>
      <c r="C447" s="126" t="s">
        <v>221</v>
      </c>
      <c r="D447" s="108">
        <v>9.36</v>
      </c>
      <c r="E447" s="108"/>
      <c r="F447" s="127"/>
      <c r="G447" s="128"/>
      <c r="H447" s="423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14" t="s">
        <v>222</v>
      </c>
      <c r="C448" s="126" t="s">
        <v>186</v>
      </c>
      <c r="D448" s="108">
        <v>9.36</v>
      </c>
      <c r="E448" s="108"/>
      <c r="F448" s="127"/>
      <c r="G448" s="128"/>
      <c r="H448" s="423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14" t="s">
        <v>393</v>
      </c>
      <c r="C449" s="187" t="s">
        <v>395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14" t="s">
        <v>393</v>
      </c>
      <c r="C450" s="187" t="s">
        <v>402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14" t="s">
        <v>404</v>
      </c>
      <c r="C451" s="187" t="s">
        <v>405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14" t="s">
        <v>342</v>
      </c>
      <c r="C452" s="187" t="s">
        <v>372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14" t="s">
        <v>343</v>
      </c>
      <c r="C453" s="126" t="s">
        <v>345</v>
      </c>
      <c r="D453" s="108">
        <v>5</v>
      </c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14" t="s">
        <v>343</v>
      </c>
      <c r="C454" s="126" t="s">
        <v>347</v>
      </c>
      <c r="D454" s="108">
        <v>5</v>
      </c>
      <c r="E454" s="108"/>
      <c r="F454" s="127"/>
      <c r="G454" s="128"/>
      <c r="H454" s="423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415"/>
      <c r="P455" s="415"/>
      <c r="Q455" s="415"/>
      <c r="R455" s="415"/>
      <c r="S455" s="415"/>
      <c r="T455" s="415"/>
      <c r="U455" s="415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415"/>
      <c r="P456" s="415"/>
      <c r="Q456" s="415"/>
      <c r="R456" s="415"/>
      <c r="S456" s="415"/>
      <c r="T456" s="415"/>
      <c r="U456" s="415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3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415"/>
      <c r="P458" s="415"/>
      <c r="Q458" s="415"/>
      <c r="R458" s="415"/>
      <c r="S458" s="415"/>
      <c r="T458" s="415"/>
      <c r="U458" s="415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3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415"/>
      <c r="P459" s="415"/>
      <c r="Q459" s="415"/>
      <c r="R459" s="415"/>
      <c r="S459" s="415"/>
      <c r="T459" s="415"/>
      <c r="U459" s="415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415"/>
      <c r="P460" s="415"/>
      <c r="Q460" s="415"/>
      <c r="R460" s="415"/>
      <c r="S460" s="415"/>
      <c r="T460" s="415"/>
      <c r="U460" s="415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3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415"/>
      <c r="P461" s="415"/>
      <c r="Q461" s="415"/>
      <c r="R461" s="415"/>
      <c r="S461" s="415"/>
      <c r="T461" s="415"/>
      <c r="U461" s="415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3">
        <f t="shared" si="196"/>
        <v>0</v>
      </c>
      <c r="I462" s="129"/>
      <c r="J462" s="130" t="str">
        <f t="array" ref="J462">IF(ISERROR(G462/I462),"",G462/I462)</f>
        <v/>
      </c>
      <c r="K462" s="423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415"/>
      <c r="P462" s="415"/>
      <c r="Q462" s="415"/>
      <c r="R462" s="415"/>
      <c r="S462" s="415"/>
      <c r="T462" s="415"/>
      <c r="U462" s="415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503" t="s">
        <v>224</v>
      </c>
      <c r="B463" s="504"/>
      <c r="C463" s="421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3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415"/>
      <c r="P464" s="415"/>
      <c r="Q464" s="415"/>
      <c r="R464" s="415"/>
      <c r="S464" s="415"/>
      <c r="T464" s="415"/>
      <c r="U464" s="415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19" t="s">
        <v>203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19" t="s">
        <v>228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19" t="s">
        <v>212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19" t="s">
        <v>203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19" t="s">
        <v>186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19" t="s">
        <v>228</v>
      </c>
      <c r="D475" s="108">
        <v>5.03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19" t="s">
        <v>199</v>
      </c>
      <c r="D476" s="108">
        <v>5.03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3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415"/>
      <c r="P477" s="415"/>
      <c r="Q477" s="415"/>
      <c r="R477" s="415"/>
      <c r="S477" s="415"/>
      <c r="T477" s="415"/>
      <c r="U477" s="415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3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415"/>
      <c r="P478" s="415"/>
      <c r="Q478" s="415"/>
      <c r="R478" s="415"/>
      <c r="S478" s="415"/>
      <c r="T478" s="415"/>
      <c r="U478" s="415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503" t="s">
        <v>231</v>
      </c>
      <c r="B479" s="504"/>
      <c r="C479" s="421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3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415"/>
      <c r="P480" s="415"/>
      <c r="Q480" s="415"/>
      <c r="R480" s="415"/>
      <c r="S480" s="415"/>
      <c r="T480" s="415"/>
      <c r="U480" s="415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415"/>
      <c r="P483" s="415"/>
      <c r="Q483" s="415"/>
      <c r="R483" s="415"/>
      <c r="S483" s="415"/>
      <c r="T483" s="415"/>
      <c r="U483" s="415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415"/>
      <c r="P484" s="415"/>
      <c r="Q484" s="415"/>
      <c r="R484" s="415"/>
      <c r="S484" s="415"/>
      <c r="T484" s="415"/>
      <c r="U484" s="415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415"/>
      <c r="P486" s="415"/>
      <c r="Q486" s="415"/>
      <c r="R486" s="415"/>
      <c r="S486" s="415"/>
      <c r="T486" s="415"/>
      <c r="U486" s="41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3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415"/>
      <c r="P487" s="415"/>
      <c r="Q487" s="415"/>
      <c r="R487" s="415"/>
      <c r="S487" s="415"/>
      <c r="T487" s="415"/>
      <c r="U487" s="415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3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415"/>
      <c r="P489" s="415"/>
      <c r="Q489" s="415"/>
      <c r="R489" s="415"/>
      <c r="S489" s="415"/>
      <c r="T489" s="415"/>
      <c r="U489" s="415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03" t="s">
        <v>234</v>
      </c>
      <c r="B490" s="504"/>
      <c r="C490" s="421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13"/>
      <c r="D491" s="108">
        <v>3.65</v>
      </c>
      <c r="E491" s="108"/>
      <c r="F491" s="153"/>
      <c r="G491" s="128"/>
      <c r="H491" s="423">
        <f t="shared" ref="H491:H505" si="223">D491*G491</f>
        <v>0</v>
      </c>
      <c r="I491" s="129"/>
      <c r="J491" s="130" t="str">
        <f t="array" ref="J491">IF(ISERROR(G491/I491),"",G491/I491)</f>
        <v/>
      </c>
      <c r="K491" s="423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415"/>
      <c r="P491" s="415"/>
      <c r="Q491" s="415"/>
      <c r="R491" s="415"/>
      <c r="S491" s="415"/>
      <c r="T491" s="415"/>
      <c r="U491" s="415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13"/>
      <c r="D492" s="108">
        <v>6.58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415"/>
      <c r="P492" s="415"/>
      <c r="Q492" s="415"/>
      <c r="R492" s="415"/>
      <c r="S492" s="415"/>
      <c r="T492" s="415"/>
      <c r="U492" s="415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13"/>
      <c r="D493" s="108">
        <v>7.8</v>
      </c>
      <c r="E493" s="108"/>
      <c r="F493" s="127"/>
      <c r="G493" s="128"/>
      <c r="H493" s="423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415"/>
      <c r="P493" s="415"/>
      <c r="Q493" s="415"/>
      <c r="R493" s="415"/>
      <c r="S493" s="415"/>
      <c r="T493" s="415"/>
      <c r="U493" s="415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13"/>
      <c r="D494" s="108">
        <v>4.4000000000000004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415"/>
      <c r="P494" s="415"/>
      <c r="Q494" s="415"/>
      <c r="R494" s="415"/>
      <c r="S494" s="415"/>
      <c r="T494" s="415"/>
      <c r="U494" s="415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15"/>
      <c r="P495" s="415"/>
      <c r="Q495" s="415"/>
      <c r="R495" s="415"/>
      <c r="S495" s="415"/>
      <c r="T495" s="415"/>
      <c r="U495" s="41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13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13" t="s">
        <v>239</v>
      </c>
      <c r="C497" s="413" t="s">
        <v>179</v>
      </c>
      <c r="D497" s="108">
        <v>6.04</v>
      </c>
      <c r="E497" s="108"/>
      <c r="F497" s="127"/>
      <c r="G497" s="128"/>
      <c r="H497" s="423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415"/>
      <c r="P497" s="415"/>
      <c r="Q497" s="415"/>
      <c r="R497" s="415"/>
      <c r="S497" s="415"/>
      <c r="T497" s="415"/>
      <c r="U497" s="415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13" t="s">
        <v>239</v>
      </c>
      <c r="C498" s="413" t="s">
        <v>186</v>
      </c>
      <c r="D498" s="108">
        <v>6.04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415"/>
      <c r="P498" s="415"/>
      <c r="Q498" s="415"/>
      <c r="R498" s="415"/>
      <c r="S498" s="415"/>
      <c r="T498" s="415"/>
      <c r="U498" s="415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13" t="s">
        <v>443</v>
      </c>
      <c r="C499" s="413" t="s">
        <v>179</v>
      </c>
      <c r="D499" s="108"/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13" t="s">
        <v>443</v>
      </c>
      <c r="C500" s="413" t="s">
        <v>186</v>
      </c>
      <c r="D500" s="108"/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14" t="s">
        <v>240</v>
      </c>
      <c r="C501" s="126"/>
      <c r="D501" s="108">
        <v>7.3</v>
      </c>
      <c r="E501" s="108"/>
      <c r="F501" s="127"/>
      <c r="G501" s="128"/>
      <c r="H501" s="423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415"/>
      <c r="P501" s="415"/>
      <c r="Q501" s="415"/>
      <c r="R501" s="415"/>
      <c r="S501" s="415"/>
      <c r="T501" s="415"/>
      <c r="U501" s="415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14" t="s">
        <v>241</v>
      </c>
      <c r="C502" s="126"/>
      <c r="D502" s="108">
        <f>78*120/1000</f>
        <v>9.36</v>
      </c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14" t="s">
        <v>242</v>
      </c>
      <c r="C503" s="126"/>
      <c r="D503" s="108">
        <v>4.5</v>
      </c>
      <c r="E503" s="108"/>
      <c r="F503" s="127"/>
      <c r="G503" s="128"/>
      <c r="H503" s="423">
        <f t="shared" si="223"/>
        <v>0</v>
      </c>
      <c r="I503" s="129"/>
      <c r="J503" s="130"/>
      <c r="K503" s="131"/>
      <c r="L503" s="129"/>
      <c r="M503" s="109"/>
      <c r="N503" s="130"/>
      <c r="O503" s="415"/>
      <c r="P503" s="415"/>
      <c r="Q503" s="415"/>
      <c r="R503" s="415"/>
      <c r="S503" s="415"/>
      <c r="T503" s="415"/>
      <c r="U503" s="415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14" t="s">
        <v>243</v>
      </c>
      <c r="C504" s="126"/>
      <c r="D504" s="108">
        <v>4.5</v>
      </c>
      <c r="E504" s="108"/>
      <c r="F504" s="127"/>
      <c r="G504" s="128"/>
      <c r="H504" s="423">
        <f t="shared" si="223"/>
        <v>0</v>
      </c>
      <c r="I504" s="129"/>
      <c r="J504" s="130"/>
      <c r="K504" s="131"/>
      <c r="L504" s="129"/>
      <c r="M504" s="109"/>
      <c r="N504" s="130"/>
      <c r="O504" s="415"/>
      <c r="P504" s="415"/>
      <c r="Q504" s="415"/>
      <c r="R504" s="415"/>
      <c r="S504" s="415"/>
      <c r="T504" s="415"/>
      <c r="U504" s="415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14"/>
      <c r="C505" s="126"/>
      <c r="D505" s="108"/>
      <c r="E505" s="108"/>
      <c r="F505" s="127"/>
      <c r="G505" s="128"/>
      <c r="H505" s="423">
        <f t="shared" si="223"/>
        <v>0</v>
      </c>
      <c r="I505" s="129"/>
      <c r="J505" s="130"/>
      <c r="K505" s="131"/>
      <c r="L505" s="129"/>
      <c r="M505" s="109"/>
      <c r="N505" s="130"/>
      <c r="O505" s="415"/>
      <c r="P505" s="415"/>
      <c r="Q505" s="415"/>
      <c r="R505" s="415"/>
      <c r="S505" s="415"/>
      <c r="T505" s="415"/>
      <c r="U505" s="415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03" t="s">
        <v>244</v>
      </c>
      <c r="B506" s="504"/>
      <c r="C506" s="421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505" t="s">
        <v>246</v>
      </c>
      <c r="B507" s="506"/>
      <c r="C507" s="506"/>
      <c r="D507" s="506"/>
      <c r="E507" s="506"/>
      <c r="F507" s="507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08" t="s">
        <v>476</v>
      </c>
      <c r="B508" s="420" t="s">
        <v>247</v>
      </c>
      <c r="C508" s="491" t="s">
        <v>248</v>
      </c>
      <c r="D508" s="492"/>
      <c r="E508" s="499" t="s">
        <v>249</v>
      </c>
      <c r="F508" s="499"/>
      <c r="G508" s="469" t="s">
        <v>250</v>
      </c>
      <c r="H508" s="469"/>
      <c r="I508" s="499" t="s">
        <v>251</v>
      </c>
      <c r="J508" s="499"/>
      <c r="K508" s="499" t="s">
        <v>252</v>
      </c>
      <c r="L508" s="499"/>
      <c r="M508" s="499" t="s">
        <v>253</v>
      </c>
      <c r="N508" s="499"/>
      <c r="O508" s="499" t="s">
        <v>254</v>
      </c>
      <c r="P508" s="469" t="s">
        <v>255</v>
      </c>
      <c r="Q508" s="469"/>
      <c r="R508" s="469" t="s">
        <v>252</v>
      </c>
      <c r="S508" s="469"/>
      <c r="T508" s="469" t="s">
        <v>256</v>
      </c>
      <c r="U508" s="469"/>
      <c r="V508" s="469" t="s">
        <v>257</v>
      </c>
      <c r="W508" s="469"/>
      <c r="X508" s="469" t="s">
        <v>252</v>
      </c>
      <c r="Y508" s="469"/>
      <c r="Z508" s="469" t="s">
        <v>256</v>
      </c>
      <c r="AA508" s="469"/>
    </row>
    <row r="509" spans="1:27" ht="20.100000000000001" customHeight="1">
      <c r="A509" s="509"/>
      <c r="B509" s="420" t="s">
        <v>258</v>
      </c>
      <c r="C509" s="491">
        <v>0</v>
      </c>
      <c r="D509" s="492"/>
      <c r="E509" s="502">
        <f>C509*11</f>
        <v>0</v>
      </c>
      <c r="F509" s="502"/>
      <c r="G509" s="469">
        <v>0</v>
      </c>
      <c r="H509" s="469"/>
      <c r="I509" s="502">
        <f>G509*11</f>
        <v>0</v>
      </c>
      <c r="J509" s="502"/>
      <c r="K509" s="502">
        <f>E509-I509</f>
        <v>0</v>
      </c>
      <c r="L509" s="502"/>
      <c r="M509" s="500" t="str">
        <f>IF(ISERROR(K509/E509),"",K509/E509)</f>
        <v/>
      </c>
      <c r="N509" s="500"/>
      <c r="O509" s="499"/>
      <c r="P509" s="469" t="s">
        <v>201</v>
      </c>
      <c r="Q509" s="469"/>
      <c r="R509" s="498">
        <f>SUM(O370:U370)</f>
        <v>0</v>
      </c>
      <c r="S509" s="498"/>
      <c r="T509" s="493" t="str">
        <f t="array" ref="T509">IF(ISERROR(R509/R516),"",R509/R516)</f>
        <v/>
      </c>
      <c r="U509" s="493"/>
      <c r="V509" s="469" t="s">
        <v>259</v>
      </c>
      <c r="W509" s="469"/>
      <c r="X509" s="496">
        <f>SUM(O370,O428,O463,O479,O490,O506)</f>
        <v>0</v>
      </c>
      <c r="Y509" s="496"/>
      <c r="Z509" s="493" t="str">
        <f t="array" ref="Z509">IF(ISERROR(X509/X516),"",X509/X516)</f>
        <v/>
      </c>
      <c r="AA509" s="493"/>
    </row>
    <row r="510" spans="1:27" ht="20.100000000000001" customHeight="1">
      <c r="A510" s="509"/>
      <c r="B510" s="420" t="s">
        <v>260</v>
      </c>
      <c r="C510" s="491">
        <v>0</v>
      </c>
      <c r="D510" s="492"/>
      <c r="E510" s="502">
        <f>C510*11</f>
        <v>0</v>
      </c>
      <c r="F510" s="502"/>
      <c r="G510" s="469">
        <v>0</v>
      </c>
      <c r="H510" s="469"/>
      <c r="I510" s="502">
        <f>G510*11</f>
        <v>0</v>
      </c>
      <c r="J510" s="502"/>
      <c r="K510" s="502">
        <f>E510-I510</f>
        <v>0</v>
      </c>
      <c r="L510" s="502"/>
      <c r="M510" s="500" t="str">
        <f>IF(ISERROR(K510/E510),"",K510/E510)</f>
        <v/>
      </c>
      <c r="N510" s="500"/>
      <c r="O510" s="499"/>
      <c r="P510" s="469" t="s">
        <v>216</v>
      </c>
      <c r="Q510" s="469"/>
      <c r="R510" s="498">
        <f>SUM(O428:U428)</f>
        <v>0</v>
      </c>
      <c r="S510" s="498"/>
      <c r="T510" s="493" t="str">
        <f>IF(ISERROR(R510/R516),"",R510/R516)</f>
        <v/>
      </c>
      <c r="U510" s="493"/>
      <c r="V510" s="469" t="s">
        <v>261</v>
      </c>
      <c r="W510" s="469"/>
      <c r="X510" s="496">
        <f>SUM(O371,O429,O464,O480,O491,O507)</f>
        <v>0</v>
      </c>
      <c r="Y510" s="496"/>
      <c r="Z510" s="493" t="str">
        <f>IF(ISERROR(X510/X516),"",X510/X516)</f>
        <v/>
      </c>
      <c r="AA510" s="493"/>
    </row>
    <row r="511" spans="1:27" ht="20.100000000000001" customHeight="1">
      <c r="A511" s="509"/>
      <c r="B511" s="420" t="s">
        <v>262</v>
      </c>
      <c r="C511" s="491">
        <v>0</v>
      </c>
      <c r="D511" s="492"/>
      <c r="E511" s="502">
        <f>C511*11</f>
        <v>0</v>
      </c>
      <c r="F511" s="502"/>
      <c r="G511" s="469">
        <v>0</v>
      </c>
      <c r="H511" s="469"/>
      <c r="I511" s="502">
        <f>G511*11</f>
        <v>0</v>
      </c>
      <c r="J511" s="502"/>
      <c r="K511" s="502">
        <f>E511-I511</f>
        <v>0</v>
      </c>
      <c r="L511" s="502"/>
      <c r="M511" s="500" t="str">
        <f>IF(ISERROR(K511/E511),"",K511/E511)</f>
        <v/>
      </c>
      <c r="N511" s="500"/>
      <c r="O511" s="499"/>
      <c r="P511" s="469" t="s">
        <v>224</v>
      </c>
      <c r="Q511" s="469"/>
      <c r="R511" s="498">
        <f>SUM(O463:U463)</f>
        <v>0</v>
      </c>
      <c r="S511" s="498"/>
      <c r="T511" s="493" t="str">
        <f>IF(ISERROR(R511/R516),"",R511/R516)</f>
        <v/>
      </c>
      <c r="U511" s="493"/>
      <c r="V511" s="469" t="s">
        <v>263</v>
      </c>
      <c r="W511" s="469"/>
      <c r="X511" s="496">
        <f>SUM(O373,O430,O465,O481,O492,O508)</f>
        <v>0</v>
      </c>
      <c r="Y511" s="496"/>
      <c r="Z511" s="493" t="str">
        <f>IF(ISERROR(X511/X516),"",X511/X516)</f>
        <v/>
      </c>
      <c r="AA511" s="493"/>
    </row>
    <row r="512" spans="1:27" ht="20.100000000000001" customHeight="1">
      <c r="A512" s="509"/>
      <c r="B512" s="420" t="s">
        <v>264</v>
      </c>
      <c r="C512" s="491">
        <v>1</v>
      </c>
      <c r="D512" s="492"/>
      <c r="E512" s="502">
        <f>C512*11</f>
        <v>11</v>
      </c>
      <c r="F512" s="502"/>
      <c r="G512" s="469">
        <v>1</v>
      </c>
      <c r="H512" s="469"/>
      <c r="I512" s="502">
        <f>G512*11</f>
        <v>11</v>
      </c>
      <c r="J512" s="502"/>
      <c r="K512" s="502">
        <f>E512-I512</f>
        <v>0</v>
      </c>
      <c r="L512" s="502"/>
      <c r="M512" s="500">
        <f>IF(ISERROR(K512/E512),"",K512/E512)</f>
        <v>0</v>
      </c>
      <c r="N512" s="500"/>
      <c r="O512" s="499"/>
      <c r="P512" s="469" t="s">
        <v>231</v>
      </c>
      <c r="Q512" s="469"/>
      <c r="R512" s="498">
        <f>SUM(O479:U479)</f>
        <v>0</v>
      </c>
      <c r="S512" s="498"/>
      <c r="T512" s="493" t="str">
        <f>IF(ISERROR(R512/R516),"",R512/R516)</f>
        <v/>
      </c>
      <c r="U512" s="493"/>
      <c r="V512" s="469" t="s">
        <v>265</v>
      </c>
      <c r="W512" s="469"/>
      <c r="X512" s="496">
        <f>SUM(O374,O431,O466,O482,O493,O509)</f>
        <v>0</v>
      </c>
      <c r="Y512" s="496"/>
      <c r="Z512" s="493" t="str">
        <f>IF(ISERROR(X512/X516),"",X512/X516)</f>
        <v/>
      </c>
      <c r="AA512" s="493"/>
    </row>
    <row r="513" spans="1:27" ht="20.100000000000001" customHeight="1">
      <c r="A513" s="510"/>
      <c r="B513" s="420" t="s">
        <v>266</v>
      </c>
      <c r="C513" s="501">
        <f>SUM(C509:D512)</f>
        <v>1</v>
      </c>
      <c r="D513" s="475"/>
      <c r="E513" s="502">
        <f>SUM(E509:F512)</f>
        <v>11</v>
      </c>
      <c r="F513" s="502"/>
      <c r="G513" s="469">
        <f>SUM(G509:H512)</f>
        <v>1</v>
      </c>
      <c r="H513" s="469"/>
      <c r="I513" s="502">
        <f>SUM(I509:J512)</f>
        <v>11</v>
      </c>
      <c r="J513" s="502"/>
      <c r="K513" s="502">
        <f>SUM(K509:L512)</f>
        <v>0</v>
      </c>
      <c r="L513" s="502"/>
      <c r="M513" s="500">
        <f>IF(ISERROR(K513/E513),"",K513/E513)</f>
        <v>0</v>
      </c>
      <c r="N513" s="500"/>
      <c r="O513" s="499"/>
      <c r="P513" s="469" t="s">
        <v>234</v>
      </c>
      <c r="Q513" s="469"/>
      <c r="R513" s="498">
        <f>SUM(O490:U490)</f>
        <v>0</v>
      </c>
      <c r="S513" s="498"/>
      <c r="T513" s="493" t="str">
        <f>IF(ISERROR(R513/R516),"",R513/R516)</f>
        <v/>
      </c>
      <c r="U513" s="493"/>
      <c r="V513" s="469" t="s">
        <v>267</v>
      </c>
      <c r="W513" s="469"/>
      <c r="X513" s="496">
        <f>SUM(O375,O432,O467,O483,O494,O510)</f>
        <v>0</v>
      </c>
      <c r="Y513" s="496"/>
      <c r="Z513" s="493" t="str">
        <f>IF(ISERROR(X513/X516),"",X513/X516)</f>
        <v/>
      </c>
      <c r="AA513" s="493"/>
    </row>
    <row r="514" spans="1:27" ht="20.100000000000001" customHeight="1">
      <c r="A514" s="307" t="s">
        <v>477</v>
      </c>
      <c r="B514" s="420">
        <f>G507</f>
        <v>0</v>
      </c>
      <c r="C514" s="479" t="s">
        <v>269</v>
      </c>
      <c r="D514" s="478"/>
      <c r="E514" s="469">
        <f>H507</f>
        <v>0</v>
      </c>
      <c r="F514" s="469"/>
      <c r="G514" s="469" t="s">
        <v>270</v>
      </c>
      <c r="H514" s="469"/>
      <c r="I514" s="497" t="str">
        <f>L507</f>
        <v/>
      </c>
      <c r="J514" s="497"/>
      <c r="K514" s="499" t="s">
        <v>271</v>
      </c>
      <c r="L514" s="499"/>
      <c r="M514" s="497" t="str">
        <f>J507</f>
        <v/>
      </c>
      <c r="N514" s="497"/>
      <c r="O514" s="499"/>
      <c r="P514" s="469" t="s">
        <v>244</v>
      </c>
      <c r="Q514" s="469"/>
      <c r="R514" s="498">
        <f>SUM(O506:U506)</f>
        <v>0</v>
      </c>
      <c r="S514" s="498"/>
      <c r="T514" s="493" t="str">
        <f>IF(ISERROR(R514/R516),"",R514/R516)</f>
        <v/>
      </c>
      <c r="U514" s="493"/>
      <c r="V514" s="469" t="s">
        <v>272</v>
      </c>
      <c r="W514" s="469"/>
      <c r="X514" s="496">
        <f>SUM(O376,O433,O468,O484,O495,O511)</f>
        <v>0</v>
      </c>
      <c r="Y514" s="496"/>
      <c r="Z514" s="493" t="str">
        <f>IF(ISERROR(X514/X516),"",X514/X516)</f>
        <v/>
      </c>
      <c r="AA514" s="493"/>
    </row>
    <row r="515" spans="1:27" ht="20.100000000000001" customHeight="1">
      <c r="A515" s="308" t="s">
        <v>478</v>
      </c>
      <c r="B515" s="420">
        <f>I507+C513</f>
        <v>1</v>
      </c>
      <c r="C515" s="476" t="s">
        <v>251</v>
      </c>
      <c r="D515" s="477"/>
      <c r="E515" s="494">
        <f>K507+I513</f>
        <v>11</v>
      </c>
      <c r="F515" s="494"/>
      <c r="G515" s="469" t="s">
        <v>274</v>
      </c>
      <c r="H515" s="469"/>
      <c r="I515" s="497">
        <f>B515-E515</f>
        <v>-10</v>
      </c>
      <c r="J515" s="497"/>
      <c r="K515" s="499" t="s">
        <v>275</v>
      </c>
      <c r="L515" s="499"/>
      <c r="M515" s="500">
        <f>IF(ISERROR(I515/E515),"",I515/E515)</f>
        <v>-0.90909090909090906</v>
      </c>
      <c r="N515" s="500"/>
      <c r="O515" s="499"/>
      <c r="P515" s="469" t="s">
        <v>245</v>
      </c>
      <c r="Q515" s="469"/>
      <c r="R515" s="498"/>
      <c r="S515" s="498"/>
      <c r="T515" s="493" t="str">
        <f>IF(ISERROR(R515/R516),"",R515/R516)</f>
        <v/>
      </c>
      <c r="U515" s="493"/>
      <c r="V515" s="469" t="s">
        <v>264</v>
      </c>
      <c r="W515" s="469"/>
      <c r="X515" s="496">
        <f>SUM(O377,O434,O469,O489,O496,O512)</f>
        <v>0</v>
      </c>
      <c r="Y515" s="496"/>
      <c r="Z515" s="493" t="str">
        <f>IF(ISERROR(X515/X516),"",X515/X516)</f>
        <v/>
      </c>
      <c r="AA515" s="493"/>
    </row>
    <row r="516" spans="1:27" ht="20.100000000000001" customHeight="1">
      <c r="A516" s="308" t="s">
        <v>479</v>
      </c>
      <c r="B516" s="420">
        <f>N507</f>
        <v>0</v>
      </c>
      <c r="C516" s="476" t="s">
        <v>277</v>
      </c>
      <c r="D516" s="477"/>
      <c r="E516" s="493">
        <f>IF(ISERROR(B516/B515),"",B516/B515)</f>
        <v>0</v>
      </c>
      <c r="F516" s="493"/>
      <c r="G516" s="469" t="s">
        <v>278</v>
      </c>
      <c r="H516" s="469"/>
      <c r="I516" s="499">
        <f>V507</f>
        <v>0</v>
      </c>
      <c r="J516" s="499"/>
      <c r="K516" s="499" t="s">
        <v>279</v>
      </c>
      <c r="L516" s="499"/>
      <c r="M516" s="500" t="str">
        <f t="array" ref="M516">IF(ISERROR(I516/B514),"",I516/B514)</f>
        <v/>
      </c>
      <c r="N516" s="500"/>
      <c r="O516" s="499"/>
      <c r="P516" s="469" t="s">
        <v>266</v>
      </c>
      <c r="Q516" s="469"/>
      <c r="R516" s="498">
        <f>SUM(R509:S515)</f>
        <v>0</v>
      </c>
      <c r="S516" s="498"/>
      <c r="T516" s="493"/>
      <c r="U516" s="493"/>
      <c r="V516" s="469" t="s">
        <v>266</v>
      </c>
      <c r="W516" s="469"/>
      <c r="X516" s="496">
        <f>SUM(X509:Y515)</f>
        <v>0</v>
      </c>
      <c r="Y516" s="496"/>
      <c r="Z516" s="493"/>
      <c r="AA516" s="493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495" t="str">
        <f>IF(ISERROR(#REF!/#REF!),"",#REF!/#REF!)</f>
        <v/>
      </c>
      <c r="H517" s="495"/>
      <c r="I517" s="495"/>
      <c r="J517" s="125"/>
      <c r="K517" s="160"/>
      <c r="L517" s="122"/>
      <c r="M517" s="122"/>
      <c r="N517" s="495" t="str">
        <f>IF(ISERROR(G517/#REF!),"",G517/#REF!)</f>
        <v/>
      </c>
      <c r="O517" s="495"/>
      <c r="P517" s="495"/>
      <c r="Q517" s="495"/>
      <c r="R517" s="495"/>
      <c r="S517" s="422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482" t="s">
        <v>268</v>
      </c>
      <c r="B519" s="482"/>
      <c r="C519" s="491">
        <f>SUM(B171,B342,B514)</f>
        <v>12096</v>
      </c>
      <c r="D519" s="492"/>
      <c r="E519" s="482" t="s">
        <v>269</v>
      </c>
      <c r="F519" s="482"/>
      <c r="G519" s="494">
        <f>SUM(E171,E342,E514)</f>
        <v>60935.72</v>
      </c>
      <c r="H519" s="494"/>
      <c r="I519" s="469" t="s">
        <v>270</v>
      </c>
      <c r="J519" s="482"/>
      <c r="K519" s="491">
        <f>IF(ISERROR(C519/G520),"",C519/G520)</f>
        <v>16.641142193462528</v>
      </c>
      <c r="L519" s="492"/>
      <c r="M519" s="469" t="s">
        <v>271</v>
      </c>
      <c r="N519" s="469"/>
      <c r="O519" s="470">
        <f t="array" ref="O519">IF(ISERROR(C519/C520),"",C519/C520)</f>
        <v>17.995179862536819</v>
      </c>
      <c r="P519" s="471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469" t="s">
        <v>273</v>
      </c>
      <c r="B520" s="469"/>
      <c r="C520" s="491">
        <f>SUM(B172,B343,B515)</f>
        <v>672.18000000000006</v>
      </c>
      <c r="D520" s="492"/>
      <c r="E520" s="469" t="s">
        <v>251</v>
      </c>
      <c r="F520" s="469"/>
      <c r="G520" s="494">
        <f>SUM(E172,E343,E515)</f>
        <v>726.87318330540518</v>
      </c>
      <c r="H520" s="494"/>
      <c r="I520" s="476" t="s">
        <v>274</v>
      </c>
      <c r="J520" s="477"/>
      <c r="K520" s="479">
        <f>C520-G520</f>
        <v>-54.693183305405114</v>
      </c>
      <c r="L520" s="478"/>
      <c r="M520" s="479" t="s">
        <v>275</v>
      </c>
      <c r="N520" s="478"/>
      <c r="O520" s="483">
        <f>IF(ISERROR(K520/C520),"",K520/C520)</f>
        <v>-8.1366870935471319E-2</v>
      </c>
      <c r="P520" s="484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476" t="s">
        <v>276</v>
      </c>
      <c r="B521" s="477"/>
      <c r="C521" s="491">
        <f>SUM(B173,B344,B516)</f>
        <v>0</v>
      </c>
      <c r="D521" s="492"/>
      <c r="E521" s="476" t="s">
        <v>277</v>
      </c>
      <c r="F521" s="477"/>
      <c r="G521" s="493">
        <f>IF(ISERROR(C521/C520),"",C521/C520)</f>
        <v>0</v>
      </c>
      <c r="H521" s="493"/>
      <c r="I521" s="469" t="s">
        <v>278</v>
      </c>
      <c r="J521" s="482"/>
      <c r="K521" s="494">
        <f>SUM(I173,I344,I516)</f>
        <v>0</v>
      </c>
      <c r="L521" s="494"/>
      <c r="M521" s="482" t="s">
        <v>279</v>
      </c>
      <c r="N521" s="482"/>
      <c r="O521" s="483">
        <f t="array" ref="O521">IF(ISERROR(K521/C519),"",K521/C519)</f>
        <v>0</v>
      </c>
      <c r="P521" s="484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2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476" t="s">
        <v>298</v>
      </c>
      <c r="B523" s="477"/>
      <c r="C523" s="476" t="s">
        <v>299</v>
      </c>
      <c r="D523" s="477"/>
      <c r="E523" s="476" t="s">
        <v>256</v>
      </c>
      <c r="F523" s="477"/>
      <c r="G523" s="485" t="s">
        <v>254</v>
      </c>
      <c r="H523" s="486"/>
      <c r="I523" s="476" t="s">
        <v>255</v>
      </c>
      <c r="J523" s="478"/>
      <c r="K523" s="476" t="s">
        <v>300</v>
      </c>
      <c r="L523" s="477"/>
      <c r="M523" s="476" t="s">
        <v>256</v>
      </c>
      <c r="N523" s="477"/>
      <c r="O523" s="469" t="s">
        <v>257</v>
      </c>
      <c r="P523" s="469"/>
      <c r="Q523" s="476" t="s">
        <v>300</v>
      </c>
      <c r="R523" s="477"/>
      <c r="S523" s="476" t="s">
        <v>256</v>
      </c>
      <c r="T523" s="477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481" t="s">
        <v>201</v>
      </c>
      <c r="B524" s="477"/>
      <c r="C524" s="476">
        <f>SUM(G28,G199,G370)</f>
        <v>3491</v>
      </c>
      <c r="D524" s="477"/>
      <c r="E524" s="472">
        <f>IF(ISERROR(C524/C530),"",C524/C530)</f>
        <v>0.28860780423280424</v>
      </c>
      <c r="F524" s="473"/>
      <c r="G524" s="487"/>
      <c r="H524" s="488"/>
      <c r="I524" s="474" t="s">
        <v>301</v>
      </c>
      <c r="J524" s="480"/>
      <c r="K524" s="479">
        <f t="shared" ref="K524:K529" si="238">SUM(R166,U337,U509)</f>
        <v>0</v>
      </c>
      <c r="L524" s="478"/>
      <c r="M524" s="472" t="str">
        <f t="array" ref="M524">IF(ISERROR(K524/K530),"",K524/K530)</f>
        <v/>
      </c>
      <c r="N524" s="473"/>
      <c r="O524" s="469" t="s">
        <v>259</v>
      </c>
      <c r="P524" s="469"/>
      <c r="Q524" s="470">
        <f t="shared" ref="Q524:Q529" si="239">SUM(X166,AA337,AA509)</f>
        <v>0</v>
      </c>
      <c r="R524" s="471"/>
      <c r="S524" s="472" t="str">
        <f t="array" ref="S524">IF(ISERROR(Q524/Q530),"",Q524/Q530)</f>
        <v/>
      </c>
      <c r="T524" s="473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81" t="s">
        <v>216</v>
      </c>
      <c r="B525" s="477"/>
      <c r="C525" s="476">
        <f>SUM(G86,G257,G428)</f>
        <v>4399</v>
      </c>
      <c r="D525" s="477"/>
      <c r="E525" s="472">
        <f>IF(ISERROR(C525/C530),"",C525/C530)</f>
        <v>0.3636739417989418</v>
      </c>
      <c r="F525" s="473"/>
      <c r="G525" s="487"/>
      <c r="H525" s="488"/>
      <c r="I525" s="474" t="s">
        <v>302</v>
      </c>
      <c r="J525" s="480"/>
      <c r="K525" s="479">
        <f t="shared" si="238"/>
        <v>0</v>
      </c>
      <c r="L525" s="478"/>
      <c r="M525" s="472" t="str">
        <f>IF(ISERROR(K525/K530),"",K525/K530)</f>
        <v/>
      </c>
      <c r="N525" s="473"/>
      <c r="O525" s="469" t="s">
        <v>261</v>
      </c>
      <c r="P525" s="469"/>
      <c r="Q525" s="470">
        <f t="shared" si="239"/>
        <v>0</v>
      </c>
      <c r="R525" s="471"/>
      <c r="S525" s="472" t="str">
        <f>IF(ISERROR(Q525/Q530),"",Q525/Q530)</f>
        <v/>
      </c>
      <c r="T525" s="473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81" t="s">
        <v>224</v>
      </c>
      <c r="B526" s="477"/>
      <c r="C526" s="476">
        <f>SUM(G121,G292,G463)</f>
        <v>1555</v>
      </c>
      <c r="D526" s="477"/>
      <c r="E526" s="472">
        <f>IF(ISERROR(C526/C530),"",C526/C530)</f>
        <v>0.12855489417989419</v>
      </c>
      <c r="F526" s="473"/>
      <c r="G526" s="487"/>
      <c r="H526" s="488"/>
      <c r="I526" s="474" t="s">
        <v>303</v>
      </c>
      <c r="J526" s="480"/>
      <c r="K526" s="479">
        <f t="shared" si="238"/>
        <v>0</v>
      </c>
      <c r="L526" s="478"/>
      <c r="M526" s="472" t="str">
        <f>IF(ISERROR(K526/K530),"",K526/K530)</f>
        <v/>
      </c>
      <c r="N526" s="473"/>
      <c r="O526" s="469" t="s">
        <v>263</v>
      </c>
      <c r="P526" s="469"/>
      <c r="Q526" s="470">
        <f t="shared" si="239"/>
        <v>0</v>
      </c>
      <c r="R526" s="471"/>
      <c r="S526" s="472" t="str">
        <f>IF(ISERROR(Q526/Q530),"",Q526/Q530)</f>
        <v/>
      </c>
      <c r="T526" s="473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81" t="s">
        <v>231</v>
      </c>
      <c r="B527" s="477"/>
      <c r="C527" s="476">
        <f>SUM(G137,G308,G479)</f>
        <v>975</v>
      </c>
      <c r="D527" s="477"/>
      <c r="E527" s="472">
        <f>IF(ISERROR(C527/C530),"",C527/C530)</f>
        <v>8.0605158730158735E-2</v>
      </c>
      <c r="F527" s="473"/>
      <c r="G527" s="487"/>
      <c r="H527" s="488"/>
      <c r="I527" s="474" t="s">
        <v>304</v>
      </c>
      <c r="J527" s="480"/>
      <c r="K527" s="479">
        <f t="shared" si="238"/>
        <v>0</v>
      </c>
      <c r="L527" s="478"/>
      <c r="M527" s="472" t="str">
        <f>IF(ISERROR(K527/K530),"",K527/K530)</f>
        <v/>
      </c>
      <c r="N527" s="473"/>
      <c r="O527" s="469" t="s">
        <v>305</v>
      </c>
      <c r="P527" s="469"/>
      <c r="Q527" s="470">
        <f t="shared" si="239"/>
        <v>0</v>
      </c>
      <c r="R527" s="471"/>
      <c r="S527" s="472" t="str">
        <f>IF(ISERROR(Q527/Q530),"",Q527/Q530)</f>
        <v/>
      </c>
      <c r="T527" s="473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481" t="s">
        <v>234</v>
      </c>
      <c r="B528" s="477"/>
      <c r="C528" s="476">
        <f>SUM(G148,G319,G490)</f>
        <v>1676</v>
      </c>
      <c r="D528" s="477"/>
      <c r="E528" s="472">
        <f>IF(ISERROR(C528/C530),"",C528/C530)</f>
        <v>0.13855820105820105</v>
      </c>
      <c r="F528" s="473"/>
      <c r="G528" s="487"/>
      <c r="H528" s="488"/>
      <c r="I528" s="474" t="s">
        <v>306</v>
      </c>
      <c r="J528" s="480"/>
      <c r="K528" s="479">
        <f t="shared" si="238"/>
        <v>0</v>
      </c>
      <c r="L528" s="478"/>
      <c r="M528" s="472" t="str">
        <f>IF(ISERROR(K528/K530),"",K528/K530)</f>
        <v/>
      </c>
      <c r="N528" s="473"/>
      <c r="O528" s="469" t="s">
        <v>267</v>
      </c>
      <c r="P528" s="469"/>
      <c r="Q528" s="470">
        <f t="shared" si="239"/>
        <v>0</v>
      </c>
      <c r="R528" s="471"/>
      <c r="S528" s="472" t="str">
        <f>IF(ISERROR(Q528/Q530),"",Q528/Q530)</f>
        <v/>
      </c>
      <c r="T528" s="473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481" t="s">
        <v>244</v>
      </c>
      <c r="B529" s="477"/>
      <c r="C529" s="476">
        <f>SUM(G163,G334,G506)</f>
        <v>0</v>
      </c>
      <c r="D529" s="477"/>
      <c r="E529" s="472">
        <f>IF(ISERROR(C529/C530),"",C529/C530)</f>
        <v>0</v>
      </c>
      <c r="F529" s="473"/>
      <c r="G529" s="487"/>
      <c r="H529" s="488"/>
      <c r="I529" s="474" t="s">
        <v>307</v>
      </c>
      <c r="J529" s="480"/>
      <c r="K529" s="479">
        <f t="shared" si="238"/>
        <v>0</v>
      </c>
      <c r="L529" s="478"/>
      <c r="M529" s="472" t="str">
        <f>IF(ISERROR(K529/K530),"",K529/K530)</f>
        <v/>
      </c>
      <c r="N529" s="473"/>
      <c r="O529" s="469" t="s">
        <v>272</v>
      </c>
      <c r="P529" s="469"/>
      <c r="Q529" s="470">
        <f t="shared" si="239"/>
        <v>0</v>
      </c>
      <c r="R529" s="471"/>
      <c r="S529" s="472" t="str">
        <f>IF(ISERROR(Q529/Q530),"",Q529/Q530)</f>
        <v/>
      </c>
      <c r="T529" s="473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476" t="s">
        <v>266</v>
      </c>
      <c r="B530" s="477"/>
      <c r="C530" s="476">
        <f>SUM(C524:C529)</f>
        <v>12096</v>
      </c>
      <c r="D530" s="477"/>
      <c r="E530" s="472">
        <f>SUM(E524:F529)</f>
        <v>1</v>
      </c>
      <c r="F530" s="473"/>
      <c r="G530" s="489"/>
      <c r="H530" s="490"/>
      <c r="I530" s="476" t="s">
        <v>266</v>
      </c>
      <c r="J530" s="478"/>
      <c r="K530" s="479">
        <f>SUM(R173,U344,U516)</f>
        <v>0</v>
      </c>
      <c r="L530" s="478"/>
      <c r="M530" s="472"/>
      <c r="N530" s="473"/>
      <c r="O530" s="469" t="s">
        <v>266</v>
      </c>
      <c r="P530" s="469"/>
      <c r="Q530" s="470">
        <f>SUM(Q524:R529)</f>
        <v>0</v>
      </c>
      <c r="R530" s="471"/>
      <c r="S530" s="472">
        <f>SUM(S524:T529)</f>
        <v>0</v>
      </c>
      <c r="T530" s="473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474" t="s">
        <v>308</v>
      </c>
      <c r="B532" s="475"/>
      <c r="C532" s="413" t="s">
        <v>309</v>
      </c>
      <c r="D532" s="413" t="s">
        <v>310</v>
      </c>
      <c r="E532" s="413" t="s">
        <v>311</v>
      </c>
      <c r="F532" s="413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15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3" t="s">
        <v>322</v>
      </c>
      <c r="Q532" s="129" t="s">
        <v>323</v>
      </c>
      <c r="R532" s="109" t="s">
        <v>324</v>
      </c>
      <c r="S532" s="413" t="s">
        <v>325</v>
      </c>
      <c r="T532" s="413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465" t="s">
        <v>327</v>
      </c>
      <c r="B533" s="466"/>
      <c r="C533" s="106">
        <f>D533+E533+F533-G533-O533-P533</f>
        <v>42</v>
      </c>
      <c r="D533" s="106">
        <f>+'2'!C533</f>
        <v>38</v>
      </c>
      <c r="E533" s="106">
        <v>4</v>
      </c>
      <c r="F533" s="106"/>
      <c r="G533" s="107"/>
      <c r="H533" s="106"/>
      <c r="I533" s="106"/>
      <c r="J533" s="106">
        <f>C533-H533-I533</f>
        <v>42</v>
      </c>
      <c r="K533" s="106"/>
      <c r="L533" s="106"/>
      <c r="M533" s="106"/>
      <c r="N533" s="106"/>
      <c r="O533" s="106"/>
      <c r="P533" s="108"/>
      <c r="Q533" s="106">
        <f>J533-K533-L533</f>
        <v>42</v>
      </c>
      <c r="R533" s="109">
        <f>Q533*11-M533-N533</f>
        <v>462</v>
      </c>
      <c r="S533" s="416">
        <f t="array" ref="S533">IF(ISERROR(Q533/J533),"",Q533/J533)</f>
        <v>1</v>
      </c>
      <c r="T533" s="416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465" t="s">
        <v>328</v>
      </c>
      <c r="B534" s="466"/>
      <c r="C534" s="106">
        <f>D534+E534+F534-G534-O534-P534</f>
        <v>45</v>
      </c>
      <c r="D534" s="106">
        <f>+'2'!C534</f>
        <v>44</v>
      </c>
      <c r="E534" s="110">
        <v>1</v>
      </c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16">
        <f t="array" ref="S534">IF(ISERROR(Q534/J534),"",Q534/J534)</f>
        <v>0.9555555555555556</v>
      </c>
      <c r="T534" s="416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465" t="s">
        <v>329</v>
      </c>
      <c r="B535" s="466"/>
      <c r="C535" s="106">
        <f>D535+E535+F535-G535-O535-P535</f>
        <v>10</v>
      </c>
      <c r="D535" s="106">
        <f>+'2'!C535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>
        <v>1</v>
      </c>
      <c r="L535" s="106"/>
      <c r="M535" s="106"/>
      <c r="N535" s="106"/>
      <c r="O535" s="110"/>
      <c r="P535" s="111"/>
      <c r="Q535" s="106">
        <f>J535-K535-L535</f>
        <v>9</v>
      </c>
      <c r="R535" s="109">
        <f>Q535*11-M535-N535</f>
        <v>99</v>
      </c>
      <c r="S535" s="416">
        <f t="array" ref="S535">IF(ISERROR(Q535/J535),"",Q535/J535)</f>
        <v>0.9</v>
      </c>
      <c r="T535" s="416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467" t="s">
        <v>330</v>
      </c>
      <c r="B536" s="468"/>
      <c r="C536" s="112">
        <f>SUM(C533:C535)</f>
        <v>97</v>
      </c>
      <c r="D536" s="112">
        <f t="shared" ref="D536:N536" si="240">SUM(D533:D535)</f>
        <v>92</v>
      </c>
      <c r="E536" s="112">
        <f t="shared" si="240"/>
        <v>5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97</v>
      </c>
      <c r="K536" s="112">
        <f t="shared" si="240"/>
        <v>3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94</v>
      </c>
      <c r="R536" s="114">
        <f>SUM(R533:R535)</f>
        <v>1034</v>
      </c>
      <c r="S536" s="115">
        <f t="array" ref="S536">IF(ISERROR(Q536/J536),"",Q536/J536)</f>
        <v>0.96907216494845361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75" activePane="bottomRight" state="frozen"/>
      <selection activeCell="E487" sqref="E487"/>
      <selection pane="topRight" activeCell="E487" sqref="E487"/>
      <selection pane="bottomLeft" activeCell="E487" sqref="E487"/>
      <selection pane="bottomRight" activeCell="G183" activeCellId="1" sqref="G12 G18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8" t="s">
        <v>413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</row>
    <row r="2" spans="1:27" ht="18.75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0" t="s">
        <v>12</v>
      </c>
      <c r="B4" s="540" t="s">
        <v>25</v>
      </c>
      <c r="C4" s="540" t="s">
        <v>26</v>
      </c>
      <c r="D4" s="540" t="s">
        <v>27</v>
      </c>
      <c r="E4" s="543" t="s">
        <v>28</v>
      </c>
      <c r="F4" s="546" t="s">
        <v>29</v>
      </c>
      <c r="G4" s="536" t="s">
        <v>30</v>
      </c>
      <c r="H4" s="536"/>
      <c r="I4" s="540" t="s">
        <v>31</v>
      </c>
      <c r="J4" s="551" t="s">
        <v>32</v>
      </c>
      <c r="K4" s="554" t="s">
        <v>33</v>
      </c>
      <c r="L4" s="540" t="s">
        <v>34</v>
      </c>
      <c r="M4" s="557" t="s">
        <v>35</v>
      </c>
      <c r="N4" s="537" t="s">
        <v>36</v>
      </c>
      <c r="O4" s="536" t="s">
        <v>37</v>
      </c>
      <c r="P4" s="536"/>
      <c r="Q4" s="536"/>
      <c r="R4" s="536"/>
      <c r="S4" s="536"/>
      <c r="T4" s="536"/>
      <c r="U4" s="536"/>
      <c r="V4" s="536" t="s">
        <v>38</v>
      </c>
      <c r="W4" s="537" t="s">
        <v>39</v>
      </c>
      <c r="X4" s="536" t="s">
        <v>40</v>
      </c>
      <c r="Y4" s="536"/>
      <c r="Z4" s="536"/>
      <c r="AA4" s="536"/>
    </row>
    <row r="5" spans="1:27" s="104" customFormat="1" ht="15" customHeight="1">
      <c r="A5" s="541"/>
      <c r="B5" s="541"/>
      <c r="C5" s="541"/>
      <c r="D5" s="541"/>
      <c r="E5" s="544"/>
      <c r="F5" s="547"/>
      <c r="G5" s="536"/>
      <c r="H5" s="536"/>
      <c r="I5" s="541"/>
      <c r="J5" s="552"/>
      <c r="K5" s="555"/>
      <c r="L5" s="541"/>
      <c r="M5" s="558"/>
      <c r="N5" s="537"/>
      <c r="O5" s="536" t="s">
        <v>41</v>
      </c>
      <c r="P5" s="536" t="s">
        <v>42</v>
      </c>
      <c r="Q5" s="536" t="s">
        <v>43</v>
      </c>
      <c r="R5" s="549" t="s">
        <v>44</v>
      </c>
      <c r="S5" s="550" t="s">
        <v>45</v>
      </c>
      <c r="T5" s="536" t="s">
        <v>46</v>
      </c>
      <c r="U5" s="536" t="s">
        <v>47</v>
      </c>
      <c r="V5" s="536"/>
      <c r="W5" s="537"/>
      <c r="X5" s="536" t="s">
        <v>13</v>
      </c>
      <c r="Y5" s="536" t="s">
        <v>48</v>
      </c>
      <c r="Z5" s="536" t="s">
        <v>49</v>
      </c>
      <c r="AA5" s="536" t="s">
        <v>47</v>
      </c>
    </row>
    <row r="6" spans="1:27" s="104" customFormat="1" ht="27.75" customHeight="1">
      <c r="A6" s="542"/>
      <c r="B6" s="542"/>
      <c r="C6" s="542"/>
      <c r="D6" s="542"/>
      <c r="E6" s="545"/>
      <c r="F6" s="548"/>
      <c r="G6" s="350" t="s">
        <v>50</v>
      </c>
      <c r="H6" s="435" t="s">
        <v>51</v>
      </c>
      <c r="I6" s="542"/>
      <c r="J6" s="553"/>
      <c r="K6" s="556"/>
      <c r="L6" s="542"/>
      <c r="M6" s="558"/>
      <c r="N6" s="537"/>
      <c r="O6" s="536"/>
      <c r="P6" s="536"/>
      <c r="Q6" s="536"/>
      <c r="R6" s="549"/>
      <c r="S6" s="550"/>
      <c r="T6" s="536"/>
      <c r="U6" s="536"/>
      <c r="V6" s="536"/>
      <c r="W6" s="537"/>
      <c r="X6" s="536"/>
      <c r="Y6" s="536"/>
      <c r="Z6" s="536"/>
      <c r="AA6" s="536"/>
    </row>
    <row r="7" spans="1:27" ht="20.100000000000001" hidden="1" customHeight="1">
      <c r="A7" s="299">
        <v>30100030</v>
      </c>
      <c r="B7" s="424" t="s">
        <v>178</v>
      </c>
      <c r="C7" s="126" t="s">
        <v>179</v>
      </c>
      <c r="D7" s="108">
        <v>5.03</v>
      </c>
      <c r="E7" s="108"/>
      <c r="F7" s="127"/>
      <c r="G7" s="128"/>
      <c r="H7" s="42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3"/>
      <c r="P7" s="433"/>
      <c r="Q7" s="433"/>
      <c r="R7" s="433"/>
      <c r="S7" s="433"/>
      <c r="T7" s="433"/>
      <c r="U7" s="43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3"/>
      <c r="Q8" s="433"/>
      <c r="R8" s="433"/>
      <c r="S8" s="433"/>
      <c r="T8" s="433"/>
      <c r="U8" s="43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3"/>
      <c r="P9" s="433"/>
      <c r="Q9" s="433"/>
      <c r="R9" s="433"/>
      <c r="S9" s="433"/>
      <c r="T9" s="433"/>
      <c r="U9" s="43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3"/>
      <c r="P10" s="433"/>
      <c r="Q10" s="433"/>
      <c r="R10" s="433"/>
      <c r="S10" s="433"/>
      <c r="T10" s="433"/>
      <c r="U10" s="43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v>28</v>
      </c>
      <c r="H11" s="425">
        <f t="shared" si="0"/>
        <v>140.84</v>
      </c>
      <c r="I11" s="129">
        <f>4*2</f>
        <v>8</v>
      </c>
      <c r="J11" s="130">
        <f t="array" ref="J11">IF(ISERROR(G11/I11),"",G11/I11)</f>
        <v>3.5</v>
      </c>
      <c r="K11" s="131">
        <f t="array" ref="K11">IF(ISERROR(G11/L11),"",G11/L11)</f>
        <v>1.4</v>
      </c>
      <c r="L11" s="129">
        <v>20</v>
      </c>
      <c r="M11" s="109">
        <f t="shared" si="1"/>
        <v>6.6</v>
      </c>
      <c r="N11" s="130">
        <f t="shared" si="4"/>
        <v>0</v>
      </c>
      <c r="O11" s="433"/>
      <c r="P11" s="433"/>
      <c r="Q11" s="433"/>
      <c r="R11" s="433"/>
      <c r="S11" s="433"/>
      <c r="T11" s="433"/>
      <c r="U11" s="433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42739</v>
      </c>
      <c r="G12" s="128">
        <f>100*5+70-10</f>
        <v>560</v>
      </c>
      <c r="H12" s="425">
        <f t="shared" si="0"/>
        <v>2822.4</v>
      </c>
      <c r="I12" s="138">
        <f>11*3</f>
        <v>33</v>
      </c>
      <c r="J12" s="130">
        <f t="array" ref="J12">IF(ISERROR(G12/I12),"",G12/I12)</f>
        <v>16.969696969696969</v>
      </c>
      <c r="K12" s="131">
        <f t="array" ref="K12">IF(ISERROR(G12/L12),"",G12/L12)</f>
        <v>29.473684210526315</v>
      </c>
      <c r="L12" s="129">
        <v>19</v>
      </c>
      <c r="M12" s="109">
        <f t="shared" si="1"/>
        <v>3.526315789473685</v>
      </c>
      <c r="N12" s="130">
        <f t="shared" si="4"/>
        <v>0</v>
      </c>
      <c r="O12" s="433"/>
      <c r="P12" s="433"/>
      <c r="Q12" s="433"/>
      <c r="R12" s="433"/>
      <c r="S12" s="433"/>
      <c r="T12" s="433"/>
      <c r="U12" s="433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3"/>
      <c r="P13" s="433"/>
      <c r="Q13" s="433"/>
      <c r="R13" s="433"/>
      <c r="S13" s="433"/>
      <c r="T13" s="433"/>
      <c r="U13" s="43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3"/>
      <c r="P14" s="433"/>
      <c r="Q14" s="433"/>
      <c r="R14" s="433"/>
      <c r="S14" s="433"/>
      <c r="T14" s="433"/>
      <c r="U14" s="43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27">
        <v>42739</v>
      </c>
      <c r="G15" s="128">
        <f>100*4+82</f>
        <v>482</v>
      </c>
      <c r="H15" s="425">
        <f t="shared" si="0"/>
        <v>2429.2800000000002</v>
      </c>
      <c r="I15" s="129">
        <f>6.5*5</f>
        <v>32.5</v>
      </c>
      <c r="J15" s="130">
        <f t="array" ref="J15">IF(ISERROR(G15/I15),"",G15/I15)</f>
        <v>14.830769230769231</v>
      </c>
      <c r="K15" s="131">
        <f t="array" ref="K15">IF(ISERROR(G15/L15),"",G15/L15)</f>
        <v>28.352941176470587</v>
      </c>
      <c r="L15" s="129">
        <v>17</v>
      </c>
      <c r="M15" s="109">
        <f t="shared" si="1"/>
        <v>4.147058823529413</v>
      </c>
      <c r="N15" s="130">
        <f t="shared" si="4"/>
        <v>0</v>
      </c>
      <c r="O15" s="433"/>
      <c r="P15" s="433"/>
      <c r="Q15" s="433"/>
      <c r="R15" s="433"/>
      <c r="S15" s="433"/>
      <c r="T15" s="433"/>
      <c r="U15" s="43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5">
        <f t="shared" si="0"/>
        <v>0</v>
      </c>
      <c r="I16" s="42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3"/>
      <c r="P16" s="433"/>
      <c r="Q16" s="433"/>
      <c r="R16" s="433"/>
      <c r="S16" s="433"/>
      <c r="T16" s="433"/>
      <c r="U16" s="43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3"/>
      <c r="P17" s="433"/>
      <c r="Q17" s="433"/>
      <c r="R17" s="433"/>
      <c r="S17" s="433"/>
      <c r="T17" s="433"/>
      <c r="U17" s="43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3"/>
      <c r="P18" s="433"/>
      <c r="Q18" s="433"/>
      <c r="R18" s="433"/>
      <c r="S18" s="433"/>
      <c r="T18" s="433"/>
      <c r="U18" s="43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3"/>
      <c r="P19" s="433"/>
      <c r="Q19" s="433"/>
      <c r="R19" s="433"/>
      <c r="S19" s="433"/>
      <c r="T19" s="433"/>
      <c r="U19" s="433"/>
      <c r="V19" s="132">
        <f t="shared" ref="V19:V21" si="5">SUM(X19:AA19)</f>
        <v>0</v>
      </c>
      <c r="W19" s="42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3"/>
      <c r="P20" s="433"/>
      <c r="Q20" s="433"/>
      <c r="R20" s="433"/>
      <c r="S20" s="433"/>
      <c r="T20" s="433"/>
      <c r="U20" s="43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3"/>
      <c r="P21" s="433"/>
      <c r="Q21" s="433"/>
      <c r="R21" s="433"/>
      <c r="S21" s="433"/>
      <c r="T21" s="433"/>
      <c r="U21" s="43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1" t="s">
        <v>190</v>
      </c>
      <c r="D22" s="108">
        <v>4.8</v>
      </c>
      <c r="E22" s="108"/>
      <c r="F22" s="127"/>
      <c r="G22" s="128"/>
      <c r="H22" s="42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3"/>
      <c r="P22" s="433"/>
      <c r="Q22" s="433"/>
      <c r="R22" s="433"/>
      <c r="S22" s="433"/>
      <c r="T22" s="433"/>
      <c r="U22" s="43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1" t="s">
        <v>187</v>
      </c>
      <c r="D23" s="108">
        <v>4.8</v>
      </c>
      <c r="E23" s="108"/>
      <c r="F23" s="127"/>
      <c r="G23" s="128"/>
      <c r="H23" s="42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3"/>
      <c r="P23" s="433"/>
      <c r="Q23" s="433"/>
      <c r="R23" s="433"/>
      <c r="S23" s="433"/>
      <c r="T23" s="433"/>
      <c r="U23" s="43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1" t="s">
        <v>179</v>
      </c>
      <c r="D24" s="108">
        <v>4.8</v>
      </c>
      <c r="E24" s="108"/>
      <c r="F24" s="127"/>
      <c r="G24" s="128"/>
      <c r="H24" s="42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3"/>
      <c r="P24" s="433"/>
      <c r="Q24" s="433"/>
      <c r="R24" s="433"/>
      <c r="S24" s="433"/>
      <c r="T24" s="433"/>
      <c r="U24" s="43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1" t="s">
        <v>199</v>
      </c>
      <c r="D25" s="108">
        <v>4.8</v>
      </c>
      <c r="E25" s="108"/>
      <c r="F25" s="127"/>
      <c r="G25" s="128"/>
      <c r="H25" s="42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3"/>
      <c r="P25" s="433"/>
      <c r="Q25" s="433"/>
      <c r="R25" s="433"/>
      <c r="S25" s="433"/>
      <c r="T25" s="433"/>
      <c r="U25" s="43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3"/>
      <c r="P26" s="433"/>
      <c r="Q26" s="433"/>
      <c r="R26" s="433"/>
      <c r="S26" s="433"/>
      <c r="T26" s="433"/>
      <c r="U26" s="43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42738</v>
      </c>
      <c r="G27" s="128">
        <f>100+29+100</f>
        <v>229</v>
      </c>
      <c r="H27" s="425">
        <f t="shared" si="0"/>
        <v>1142.71</v>
      </c>
      <c r="I27" s="129">
        <f>2.5*5</f>
        <v>12.5</v>
      </c>
      <c r="J27" s="130">
        <f t="array" ref="J27">IF(ISERROR(G27/I27),"",G27/I27)</f>
        <v>18.32</v>
      </c>
      <c r="K27" s="131">
        <f t="array" ref="K27">IF(ISERROR(G27/L27),"",G27/L27)</f>
        <v>9.7446808510638299</v>
      </c>
      <c r="L27" s="129">
        <v>23.5</v>
      </c>
      <c r="M27" s="109">
        <f t="shared" si="1"/>
        <v>2.7553191489361701</v>
      </c>
      <c r="N27" s="130">
        <f t="shared" si="7"/>
        <v>0</v>
      </c>
      <c r="O27" s="433"/>
      <c r="P27" s="433"/>
      <c r="Q27" s="433"/>
      <c r="R27" s="433"/>
      <c r="S27" s="433"/>
      <c r="T27" s="433"/>
      <c r="U27" s="433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503" t="s">
        <v>201</v>
      </c>
      <c r="B28" s="504"/>
      <c r="C28" s="434" t="s">
        <v>202</v>
      </c>
      <c r="D28" s="143"/>
      <c r="E28" s="143"/>
      <c r="F28" s="144"/>
      <c r="G28" s="145">
        <f>SUM(G7:G27)</f>
        <v>1299</v>
      </c>
      <c r="H28" s="146">
        <f>SUM(H7:H27)</f>
        <v>6535.2300000000005</v>
      </c>
      <c r="I28" s="146">
        <f>SUM(I7:I27)</f>
        <v>86</v>
      </c>
      <c r="J28" s="130">
        <f t="array" ref="J28">IF(ISERROR(G28/I28),"",G28/I28)</f>
        <v>15.104651162790697</v>
      </c>
      <c r="K28" s="146">
        <f>SUM(K7:K27)</f>
        <v>68.971306238060734</v>
      </c>
      <c r="L28" s="147"/>
      <c r="M28" s="146">
        <f t="shared" ref="M28:V28" si="10">SUM(M7:M27)</f>
        <v>17.028693761939266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4" t="s">
        <v>206</v>
      </c>
      <c r="C29" s="126" t="s">
        <v>199</v>
      </c>
      <c r="D29" s="108">
        <v>5.03</v>
      </c>
      <c r="E29" s="108"/>
      <c r="F29" s="127"/>
      <c r="G29" s="128"/>
      <c r="H29" s="42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429"/>
      <c r="P29" s="429"/>
      <c r="Q29" s="429"/>
      <c r="R29" s="429"/>
      <c r="S29" s="429"/>
      <c r="T29" s="429"/>
      <c r="U29" s="42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24" t="s">
        <v>425</v>
      </c>
      <c r="C30" s="187" t="s">
        <v>427</v>
      </c>
      <c r="D30" s="108">
        <v>5.03</v>
      </c>
      <c r="E30" s="108"/>
      <c r="F30" s="127">
        <v>42739</v>
      </c>
      <c r="G30" s="128">
        <f>62+108*5+85+43</f>
        <v>730</v>
      </c>
      <c r="H30" s="425">
        <f t="shared" si="11"/>
        <v>3671.9</v>
      </c>
      <c r="I30" s="129">
        <f>2.5*2</f>
        <v>5</v>
      </c>
      <c r="J30" s="130">
        <f t="array" ref="J30">IF(ISERROR(G30/I30),"",G30/I30)</f>
        <v>146</v>
      </c>
      <c r="K30" s="131">
        <f t="array" ref="K30">IF(ISERROR(G30/L30),"",G30/L30)</f>
        <v>14.038461538461538</v>
      </c>
      <c r="L30" s="129">
        <v>52</v>
      </c>
      <c r="M30" s="109">
        <f t="shared" si="12"/>
        <v>-9.0384615384615383</v>
      </c>
      <c r="N30" s="130"/>
      <c r="O30" s="429"/>
      <c r="P30" s="429"/>
      <c r="Q30" s="429"/>
      <c r="R30" s="429"/>
      <c r="S30" s="429"/>
      <c r="T30" s="429"/>
      <c r="U30" s="42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4" t="s">
        <v>206</v>
      </c>
      <c r="C31" s="126" t="s">
        <v>186</v>
      </c>
      <c r="D31" s="108">
        <v>5.03</v>
      </c>
      <c r="E31" s="108"/>
      <c r="F31" s="127"/>
      <c r="G31" s="128"/>
      <c r="H31" s="42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9"/>
      <c r="P31" s="429"/>
      <c r="Q31" s="429"/>
      <c r="R31" s="429"/>
      <c r="S31" s="429"/>
      <c r="T31" s="429"/>
      <c r="U31" s="42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24" t="s">
        <v>206</v>
      </c>
      <c r="C32" s="126" t="s">
        <v>203</v>
      </c>
      <c r="D32" s="108">
        <v>5.03</v>
      </c>
      <c r="E32" s="108"/>
      <c r="F32" s="127">
        <v>42739</v>
      </c>
      <c r="G32" s="128">
        <f>108*7+66</f>
        <v>822</v>
      </c>
      <c r="H32" s="425">
        <f t="shared" si="11"/>
        <v>4134.66</v>
      </c>
      <c r="I32" s="129">
        <f>5.5*2</f>
        <v>11</v>
      </c>
      <c r="J32" s="130">
        <f t="array" ref="J32">IF(ISERROR(G32/I32),"",G32/I32)</f>
        <v>74.727272727272734</v>
      </c>
      <c r="K32" s="131">
        <f t="array" ref="K32">IF(ISERROR(G32/L32),"",G32/L32)</f>
        <v>15.807692307692308</v>
      </c>
      <c r="L32" s="129">
        <v>52</v>
      </c>
      <c r="M32" s="109">
        <f t="shared" si="15"/>
        <v>-4.8076923076923084</v>
      </c>
      <c r="N32" s="130">
        <f t="shared" si="16"/>
        <v>0</v>
      </c>
      <c r="O32" s="429"/>
      <c r="P32" s="429"/>
      <c r="Q32" s="429"/>
      <c r="R32" s="429"/>
      <c r="S32" s="429"/>
      <c r="T32" s="429"/>
      <c r="U32" s="429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4" t="s">
        <v>206</v>
      </c>
      <c r="C33" s="126" t="s">
        <v>207</v>
      </c>
      <c r="D33" s="108">
        <v>5.03</v>
      </c>
      <c r="E33" s="108"/>
      <c r="F33" s="127"/>
      <c r="G33" s="128"/>
      <c r="H33" s="42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9"/>
      <c r="P33" s="429"/>
      <c r="Q33" s="429"/>
      <c r="R33" s="429"/>
      <c r="S33" s="429"/>
      <c r="T33" s="429"/>
      <c r="U33" s="42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4" t="s">
        <v>414</v>
      </c>
      <c r="C34" s="187" t="s">
        <v>415</v>
      </c>
      <c r="D34" s="108">
        <v>5.03</v>
      </c>
      <c r="E34" s="108"/>
      <c r="F34" s="127"/>
      <c r="G34" s="128"/>
      <c r="H34" s="425">
        <f t="shared" si="11"/>
        <v>0</v>
      </c>
      <c r="I34" s="129"/>
      <c r="J34" s="130"/>
      <c r="K34" s="131"/>
      <c r="L34" s="129">
        <v>52</v>
      </c>
      <c r="M34" s="109"/>
      <c r="N34" s="130"/>
      <c r="O34" s="429"/>
      <c r="P34" s="429"/>
      <c r="Q34" s="429"/>
      <c r="R34" s="429"/>
      <c r="S34" s="429"/>
      <c r="T34" s="429"/>
      <c r="U34" s="42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4" t="s">
        <v>414</v>
      </c>
      <c r="C35" s="187" t="s">
        <v>416</v>
      </c>
      <c r="D35" s="108">
        <v>5.03</v>
      </c>
      <c r="E35" s="108"/>
      <c r="F35" s="127"/>
      <c r="G35" s="128"/>
      <c r="H35" s="425">
        <f t="shared" si="11"/>
        <v>0</v>
      </c>
      <c r="I35" s="129"/>
      <c r="J35" s="130"/>
      <c r="K35" s="131"/>
      <c r="L35" s="129">
        <v>52</v>
      </c>
      <c r="M35" s="109"/>
      <c r="N35" s="130"/>
      <c r="O35" s="429"/>
      <c r="P35" s="429"/>
      <c r="Q35" s="429"/>
      <c r="R35" s="429"/>
      <c r="S35" s="429"/>
      <c r="T35" s="429"/>
      <c r="U35" s="42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4" t="s">
        <v>414</v>
      </c>
      <c r="C36" s="187" t="s">
        <v>61</v>
      </c>
      <c r="D36" s="108">
        <v>5.03</v>
      </c>
      <c r="E36" s="108"/>
      <c r="F36" s="127"/>
      <c r="G36" s="128"/>
      <c r="H36" s="425">
        <f t="shared" si="11"/>
        <v>0</v>
      </c>
      <c r="I36" s="129"/>
      <c r="J36" s="130"/>
      <c r="K36" s="131"/>
      <c r="L36" s="129">
        <v>52</v>
      </c>
      <c r="M36" s="109"/>
      <c r="N36" s="130"/>
      <c r="O36" s="429"/>
      <c r="P36" s="429"/>
      <c r="Q36" s="429"/>
      <c r="R36" s="429"/>
      <c r="S36" s="429"/>
      <c r="T36" s="429"/>
      <c r="U36" s="42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4" t="s">
        <v>208</v>
      </c>
      <c r="C37" s="126" t="s">
        <v>179</v>
      </c>
      <c r="D37" s="108">
        <v>5.08</v>
      </c>
      <c r="E37" s="108"/>
      <c r="F37" s="127"/>
      <c r="G37" s="128"/>
      <c r="H37" s="42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9"/>
      <c r="P37" s="429"/>
      <c r="Q37" s="429"/>
      <c r="R37" s="429"/>
      <c r="S37" s="429"/>
      <c r="T37" s="429"/>
      <c r="U37" s="42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4" t="s">
        <v>208</v>
      </c>
      <c r="C38" s="126" t="s">
        <v>204</v>
      </c>
      <c r="D38" s="108">
        <v>5.08</v>
      </c>
      <c r="E38" s="108"/>
      <c r="F38" s="127"/>
      <c r="G38" s="128"/>
      <c r="H38" s="42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9"/>
      <c r="P38" s="429"/>
      <c r="Q38" s="429"/>
      <c r="R38" s="429"/>
      <c r="S38" s="429"/>
      <c r="T38" s="429"/>
      <c r="U38" s="42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4" t="s">
        <v>208</v>
      </c>
      <c r="C39" s="126" t="s">
        <v>205</v>
      </c>
      <c r="D39" s="108">
        <v>5.08</v>
      </c>
      <c r="E39" s="108"/>
      <c r="F39" s="127"/>
      <c r="G39" s="128"/>
      <c r="H39" s="42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9"/>
      <c r="P39" s="429"/>
      <c r="Q39" s="429"/>
      <c r="R39" s="429"/>
      <c r="S39" s="429"/>
      <c r="T39" s="429"/>
      <c r="U39" s="42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4" t="s">
        <v>208</v>
      </c>
      <c r="C40" s="126" t="s">
        <v>186</v>
      </c>
      <c r="D40" s="108">
        <v>5.08</v>
      </c>
      <c r="E40" s="108"/>
      <c r="F40" s="127"/>
      <c r="G40" s="128"/>
      <c r="H40" s="42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9"/>
      <c r="P40" s="429"/>
      <c r="Q40" s="429"/>
      <c r="R40" s="429"/>
      <c r="S40" s="429"/>
      <c r="T40" s="429"/>
      <c r="U40" s="42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4" t="s">
        <v>208</v>
      </c>
      <c r="C41" s="126" t="s">
        <v>203</v>
      </c>
      <c r="D41" s="108">
        <v>5.08</v>
      </c>
      <c r="E41" s="108"/>
      <c r="F41" s="127"/>
      <c r="G41" s="128"/>
      <c r="H41" s="42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9"/>
      <c r="P41" s="429"/>
      <c r="Q41" s="429"/>
      <c r="R41" s="429"/>
      <c r="S41" s="429"/>
      <c r="T41" s="429"/>
      <c r="U41" s="42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4" t="s">
        <v>208</v>
      </c>
      <c r="C42" s="126" t="s">
        <v>199</v>
      </c>
      <c r="D42" s="108">
        <v>5.08</v>
      </c>
      <c r="E42" s="108"/>
      <c r="F42" s="127"/>
      <c r="G42" s="128"/>
      <c r="H42" s="42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3"/>
      <c r="P42" s="433"/>
      <c r="Q42" s="433"/>
      <c r="R42" s="433"/>
      <c r="S42" s="433"/>
      <c r="T42" s="433"/>
      <c r="U42" s="43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4" t="s">
        <v>208</v>
      </c>
      <c r="C43" s="126" t="s">
        <v>187</v>
      </c>
      <c r="D43" s="108">
        <v>5.08</v>
      </c>
      <c r="E43" s="108"/>
      <c r="F43" s="127"/>
      <c r="G43" s="128"/>
      <c r="H43" s="42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9"/>
      <c r="P43" s="429"/>
      <c r="Q43" s="429"/>
      <c r="R43" s="429"/>
      <c r="S43" s="429"/>
      <c r="T43" s="429"/>
      <c r="U43" s="42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24" t="s">
        <v>208</v>
      </c>
      <c r="C44" s="126" t="s">
        <v>207</v>
      </c>
      <c r="D44" s="108">
        <v>5.08</v>
      </c>
      <c r="E44" s="108"/>
      <c r="F44" s="127">
        <v>42738</v>
      </c>
      <c r="G44" s="128">
        <f>108*4+48+108*3</f>
        <v>804</v>
      </c>
      <c r="H44" s="425">
        <f t="shared" si="11"/>
        <v>4084.32</v>
      </c>
      <c r="I44" s="129">
        <f>11*3</f>
        <v>33</v>
      </c>
      <c r="J44" s="130">
        <f t="array" ref="J44">IF(ISERROR(G44/I44),"",G44/I44)</f>
        <v>24.363636363636363</v>
      </c>
      <c r="K44" s="131">
        <f t="array" ref="K44">IF(ISERROR(G44/L44),"",G44/L44)</f>
        <v>38.285714285714285</v>
      </c>
      <c r="L44" s="129">
        <v>21</v>
      </c>
      <c r="M44" s="109">
        <f t="shared" si="19"/>
        <v>-5.2857142857142847</v>
      </c>
      <c r="N44" s="130">
        <f t="shared" si="20"/>
        <v>0</v>
      </c>
      <c r="O44" s="433"/>
      <c r="P44" s="433"/>
      <c r="Q44" s="433"/>
      <c r="R44" s="433"/>
      <c r="S44" s="433"/>
      <c r="T44" s="433"/>
      <c r="U44" s="43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4" t="s">
        <v>209</v>
      </c>
      <c r="C45" s="126" t="s">
        <v>194</v>
      </c>
      <c r="D45" s="108">
        <v>5.03</v>
      </c>
      <c r="E45" s="108"/>
      <c r="F45" s="127"/>
      <c r="G45" s="128"/>
      <c r="H45" s="42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9"/>
      <c r="P45" s="429"/>
      <c r="Q45" s="429"/>
      <c r="R45" s="429"/>
      <c r="S45" s="429"/>
      <c r="T45" s="429"/>
      <c r="U45" s="42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4" t="s">
        <v>209</v>
      </c>
      <c r="C46" s="126" t="s">
        <v>179</v>
      </c>
      <c r="D46" s="108">
        <v>5.03</v>
      </c>
      <c r="E46" s="108"/>
      <c r="F46" s="127"/>
      <c r="G46" s="128"/>
      <c r="H46" s="42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9"/>
      <c r="P46" s="429"/>
      <c r="Q46" s="429"/>
      <c r="R46" s="429"/>
      <c r="S46" s="429"/>
      <c r="T46" s="429"/>
      <c r="U46" s="42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4" t="s">
        <v>209</v>
      </c>
      <c r="C47" s="126" t="s">
        <v>195</v>
      </c>
      <c r="D47" s="108">
        <v>5.03</v>
      </c>
      <c r="E47" s="108"/>
      <c r="F47" s="127"/>
      <c r="G47" s="128"/>
      <c r="H47" s="42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9"/>
      <c r="P47" s="429"/>
      <c r="Q47" s="429"/>
      <c r="R47" s="429"/>
      <c r="S47" s="429"/>
      <c r="T47" s="429"/>
      <c r="U47" s="42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4" t="s">
        <v>209</v>
      </c>
      <c r="C48" s="126" t="s">
        <v>204</v>
      </c>
      <c r="D48" s="108">
        <v>5.03</v>
      </c>
      <c r="E48" s="108"/>
      <c r="F48" s="127"/>
      <c r="G48" s="128"/>
      <c r="H48" s="42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9"/>
      <c r="P48" s="429"/>
      <c r="Q48" s="429"/>
      <c r="R48" s="429"/>
      <c r="S48" s="429"/>
      <c r="T48" s="429"/>
      <c r="U48" s="42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4" t="s">
        <v>382</v>
      </c>
      <c r="C49" s="187" t="s">
        <v>383</v>
      </c>
      <c r="D49" s="108">
        <v>5.03</v>
      </c>
      <c r="E49" s="108"/>
      <c r="F49" s="127"/>
      <c r="G49" s="128"/>
      <c r="H49" s="42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9"/>
      <c r="P49" s="429"/>
      <c r="Q49" s="429"/>
      <c r="R49" s="429"/>
      <c r="S49" s="429"/>
      <c r="T49" s="429"/>
      <c r="U49" s="42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24" t="s">
        <v>382</v>
      </c>
      <c r="C50" s="187" t="s">
        <v>384</v>
      </c>
      <c r="D50" s="108">
        <v>5.03</v>
      </c>
      <c r="E50" s="108"/>
      <c r="F50" s="127">
        <v>42739</v>
      </c>
      <c r="G50" s="128">
        <f>90+41</f>
        <v>131</v>
      </c>
      <c r="H50" s="425">
        <f t="shared" si="11"/>
        <v>658.93000000000006</v>
      </c>
      <c r="I50" s="129">
        <v>2</v>
      </c>
      <c r="J50" s="130">
        <f t="array" ref="J50">IF(ISERROR(G50/I50),"",G50/I50)</f>
        <v>65.5</v>
      </c>
      <c r="K50" s="131">
        <f t="array" ref="K50">IF(ISERROR(G50/L50),"",G50/L50)</f>
        <v>2.425925925925926</v>
      </c>
      <c r="L50" s="129">
        <v>54</v>
      </c>
      <c r="M50" s="109">
        <f t="shared" si="19"/>
        <v>-0.42592592592592604</v>
      </c>
      <c r="N50" s="130">
        <f t="shared" si="20"/>
        <v>0</v>
      </c>
      <c r="O50" s="429"/>
      <c r="P50" s="429"/>
      <c r="Q50" s="429"/>
      <c r="R50" s="429"/>
      <c r="S50" s="429"/>
      <c r="T50" s="429"/>
      <c r="U50" s="42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4" t="s">
        <v>382</v>
      </c>
      <c r="C51" s="187" t="s">
        <v>389</v>
      </c>
      <c r="D51" s="108">
        <v>5.03</v>
      </c>
      <c r="E51" s="108"/>
      <c r="F51" s="127"/>
      <c r="G51" s="128"/>
      <c r="H51" s="42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9"/>
      <c r="P51" s="429"/>
      <c r="Q51" s="429"/>
      <c r="R51" s="429"/>
      <c r="S51" s="429"/>
      <c r="T51" s="429"/>
      <c r="U51" s="429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24" t="s">
        <v>382</v>
      </c>
      <c r="C52" s="187" t="s">
        <v>391</v>
      </c>
      <c r="D52" s="108">
        <v>5.03</v>
      </c>
      <c r="E52" s="108"/>
      <c r="F52" s="127">
        <v>42739</v>
      </c>
      <c r="G52" s="128">
        <f>90*3+17+90*3</f>
        <v>557</v>
      </c>
      <c r="H52" s="425">
        <f t="shared" si="11"/>
        <v>2801.71</v>
      </c>
      <c r="I52" s="129">
        <v>9</v>
      </c>
      <c r="J52" s="130">
        <f t="array" ref="J52">IF(ISERROR(G52/I52),"",G52/I52)</f>
        <v>61.888888888888886</v>
      </c>
      <c r="K52" s="131">
        <f t="array" ref="K52">IF(ISERROR(G52/L52),"",G52/L52)</f>
        <v>10.314814814814815</v>
      </c>
      <c r="L52" s="129">
        <v>54</v>
      </c>
      <c r="M52" s="109">
        <f t="shared" si="19"/>
        <v>-1.3148148148148149</v>
      </c>
      <c r="N52" s="130">
        <f t="shared" si="20"/>
        <v>0</v>
      </c>
      <c r="O52" s="429"/>
      <c r="P52" s="429"/>
      <c r="Q52" s="429"/>
      <c r="R52" s="429"/>
      <c r="S52" s="429"/>
      <c r="T52" s="429"/>
      <c r="U52" s="42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4" t="s">
        <v>418</v>
      </c>
      <c r="C53" s="187" t="s">
        <v>364</v>
      </c>
      <c r="D53" s="108">
        <v>5.03</v>
      </c>
      <c r="E53" s="108"/>
      <c r="F53" s="127"/>
      <c r="G53" s="128"/>
      <c r="H53" s="42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9"/>
      <c r="P53" s="429"/>
      <c r="Q53" s="429"/>
      <c r="R53" s="429"/>
      <c r="S53" s="429"/>
      <c r="T53" s="429"/>
      <c r="U53" s="42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4" t="s">
        <v>418</v>
      </c>
      <c r="C54" s="187" t="s">
        <v>365</v>
      </c>
      <c r="D54" s="108">
        <v>5.03</v>
      </c>
      <c r="E54" s="108"/>
      <c r="F54" s="127"/>
      <c r="G54" s="128"/>
      <c r="H54" s="42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9"/>
      <c r="P54" s="429"/>
      <c r="Q54" s="429"/>
      <c r="R54" s="429"/>
      <c r="S54" s="429"/>
      <c r="T54" s="429"/>
      <c r="U54" s="42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4" t="s">
        <v>418</v>
      </c>
      <c r="C55" s="187" t="s">
        <v>366</v>
      </c>
      <c r="D55" s="108">
        <v>5.03</v>
      </c>
      <c r="E55" s="108"/>
      <c r="F55" s="127"/>
      <c r="G55" s="128"/>
      <c r="H55" s="42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9"/>
      <c r="P55" s="429"/>
      <c r="Q55" s="429"/>
      <c r="R55" s="429"/>
      <c r="S55" s="429"/>
      <c r="T55" s="429"/>
      <c r="U55" s="42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4" t="s">
        <v>418</v>
      </c>
      <c r="C56" s="187" t="s">
        <v>367</v>
      </c>
      <c r="D56" s="108">
        <v>5.03</v>
      </c>
      <c r="E56" s="108"/>
      <c r="F56" s="127"/>
      <c r="G56" s="128"/>
      <c r="H56" s="42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9"/>
      <c r="P56" s="429"/>
      <c r="Q56" s="429"/>
      <c r="R56" s="429"/>
      <c r="S56" s="429"/>
      <c r="T56" s="429"/>
      <c r="U56" s="42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3"/>
      <c r="P57" s="433"/>
      <c r="Q57" s="433"/>
      <c r="R57" s="433"/>
      <c r="S57" s="433"/>
      <c r="T57" s="433"/>
      <c r="U57" s="43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3"/>
      <c r="P58" s="433"/>
      <c r="Q58" s="433"/>
      <c r="R58" s="433"/>
      <c r="S58" s="433"/>
      <c r="T58" s="433"/>
      <c r="U58" s="43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3"/>
      <c r="P59" s="433"/>
      <c r="Q59" s="433"/>
      <c r="R59" s="433"/>
      <c r="S59" s="433"/>
      <c r="T59" s="433"/>
      <c r="U59" s="43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3"/>
      <c r="P60" s="433"/>
      <c r="Q60" s="433"/>
      <c r="R60" s="433"/>
      <c r="S60" s="433"/>
      <c r="T60" s="433"/>
      <c r="U60" s="43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3"/>
      <c r="P61" s="433"/>
      <c r="Q61" s="433"/>
      <c r="R61" s="433"/>
      <c r="S61" s="433"/>
      <c r="T61" s="433"/>
      <c r="U61" s="43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3"/>
      <c r="P62" s="433"/>
      <c r="Q62" s="433"/>
      <c r="R62" s="433"/>
      <c r="S62" s="433"/>
      <c r="T62" s="433"/>
      <c r="U62" s="43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3"/>
      <c r="P63" s="433"/>
      <c r="Q63" s="433"/>
      <c r="R63" s="433"/>
      <c r="S63" s="433"/>
      <c r="T63" s="433"/>
      <c r="U63" s="43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3"/>
      <c r="P64" s="433"/>
      <c r="Q64" s="433"/>
      <c r="R64" s="433"/>
      <c r="S64" s="433"/>
      <c r="T64" s="433"/>
      <c r="U64" s="43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3"/>
      <c r="P65" s="433"/>
      <c r="Q65" s="433"/>
      <c r="R65" s="433"/>
      <c r="S65" s="433"/>
      <c r="T65" s="433"/>
      <c r="U65" s="43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3"/>
      <c r="P66" s="433"/>
      <c r="Q66" s="433"/>
      <c r="R66" s="433"/>
      <c r="S66" s="433"/>
      <c r="T66" s="433"/>
      <c r="U66" s="43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3"/>
      <c r="P67" s="433"/>
      <c r="Q67" s="433"/>
      <c r="R67" s="433"/>
      <c r="S67" s="433"/>
      <c r="T67" s="433"/>
      <c r="U67" s="43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3"/>
      <c r="P68" s="433"/>
      <c r="Q68" s="433"/>
      <c r="R68" s="433"/>
      <c r="S68" s="433"/>
      <c r="T68" s="433"/>
      <c r="U68" s="43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3"/>
      <c r="P69" s="433"/>
      <c r="Q69" s="433"/>
      <c r="R69" s="433"/>
      <c r="S69" s="433"/>
      <c r="T69" s="433"/>
      <c r="U69" s="43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3"/>
      <c r="P70" s="433"/>
      <c r="Q70" s="433"/>
      <c r="R70" s="433"/>
      <c r="S70" s="433"/>
      <c r="T70" s="433"/>
      <c r="U70" s="43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5">
        <f t="shared" si="11"/>
        <v>0</v>
      </c>
      <c r="I71" s="129"/>
      <c r="J71" s="130"/>
      <c r="K71" s="131"/>
      <c r="L71" s="129"/>
      <c r="M71" s="109"/>
      <c r="N71" s="130"/>
      <c r="O71" s="433"/>
      <c r="P71" s="433"/>
      <c r="Q71" s="433"/>
      <c r="R71" s="433"/>
      <c r="S71" s="433"/>
      <c r="T71" s="433"/>
      <c r="U71" s="43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3"/>
      <c r="P72" s="433"/>
      <c r="Q72" s="433"/>
      <c r="R72" s="433"/>
      <c r="S72" s="433"/>
      <c r="T72" s="433"/>
      <c r="U72" s="43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3"/>
      <c r="P73" s="433"/>
      <c r="Q73" s="433"/>
      <c r="R73" s="433"/>
      <c r="S73" s="433"/>
      <c r="T73" s="433"/>
      <c r="U73" s="43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3"/>
      <c r="P74" s="433"/>
      <c r="Q74" s="433"/>
      <c r="R74" s="433"/>
      <c r="S74" s="433"/>
      <c r="T74" s="433"/>
      <c r="U74" s="43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3"/>
      <c r="P75" s="433"/>
      <c r="Q75" s="433"/>
      <c r="R75" s="433"/>
      <c r="S75" s="433"/>
      <c r="T75" s="433"/>
      <c r="U75" s="43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3"/>
      <c r="P76" s="433"/>
      <c r="Q76" s="433"/>
      <c r="R76" s="433"/>
      <c r="S76" s="433"/>
      <c r="T76" s="433"/>
      <c r="U76" s="43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3"/>
      <c r="P77" s="433"/>
      <c r="Q77" s="433"/>
      <c r="R77" s="433"/>
      <c r="S77" s="433"/>
      <c r="T77" s="433"/>
      <c r="U77" s="43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3"/>
      <c r="P78" s="433"/>
      <c r="Q78" s="433"/>
      <c r="R78" s="433"/>
      <c r="S78" s="433"/>
      <c r="T78" s="433"/>
      <c r="U78" s="43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3"/>
      <c r="P79" s="433"/>
      <c r="Q79" s="433"/>
      <c r="R79" s="433"/>
      <c r="S79" s="433"/>
      <c r="T79" s="433"/>
      <c r="U79" s="43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3"/>
      <c r="P80" s="433"/>
      <c r="Q80" s="433"/>
      <c r="R80" s="433"/>
      <c r="S80" s="433"/>
      <c r="T80" s="433"/>
      <c r="U80" s="43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3"/>
      <c r="P81" s="433"/>
      <c r="Q81" s="433"/>
      <c r="R81" s="433"/>
      <c r="S81" s="433"/>
      <c r="T81" s="433"/>
      <c r="U81" s="43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3"/>
      <c r="P82" s="433"/>
      <c r="Q82" s="433"/>
      <c r="R82" s="433"/>
      <c r="S82" s="433"/>
      <c r="T82" s="433"/>
      <c r="U82" s="43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3"/>
      <c r="P83" s="433"/>
      <c r="Q83" s="433"/>
      <c r="R83" s="433"/>
      <c r="S83" s="433"/>
      <c r="T83" s="433"/>
      <c r="U83" s="43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3"/>
      <c r="P84" s="433"/>
      <c r="Q84" s="433"/>
      <c r="R84" s="433"/>
      <c r="S84" s="433"/>
      <c r="T84" s="433"/>
      <c r="U84" s="43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3"/>
      <c r="P85" s="433"/>
      <c r="Q85" s="433"/>
      <c r="R85" s="433"/>
      <c r="S85" s="433"/>
      <c r="T85" s="433"/>
      <c r="U85" s="433"/>
      <c r="V85" s="132"/>
      <c r="W85" s="133"/>
      <c r="X85" s="132"/>
      <c r="Y85" s="132"/>
      <c r="Z85" s="132"/>
      <c r="AA85" s="132"/>
    </row>
    <row r="86" spans="1:27" ht="20.100000000000001" customHeight="1">
      <c r="A86" s="511" t="s">
        <v>216</v>
      </c>
      <c r="B86" s="511"/>
      <c r="C86" s="434" t="s">
        <v>202</v>
      </c>
      <c r="D86" s="143"/>
      <c r="E86" s="143"/>
      <c r="F86" s="144"/>
      <c r="G86" s="145">
        <f>SUM(G29:G85)</f>
        <v>3044</v>
      </c>
      <c r="H86" s="146">
        <f>SUM(H29:H85)</f>
        <v>15351.52</v>
      </c>
      <c r="I86" s="146">
        <f>SUM(I29:I85)</f>
        <v>60</v>
      </c>
      <c r="J86" s="130">
        <f t="array" ref="J86">IF(ISERROR(G86/I86),"",G86/I86)</f>
        <v>50.733333333333334</v>
      </c>
      <c r="K86" s="146">
        <f>SUM(K29:K85)</f>
        <v>80.872608872608865</v>
      </c>
      <c r="L86" s="147"/>
      <c r="M86" s="150">
        <f t="shared" ref="M86:V86" si="34">SUM(M29:M85)</f>
        <v>-20.872608872608872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4" t="s">
        <v>217</v>
      </c>
      <c r="C87" s="126" t="s">
        <v>179</v>
      </c>
      <c r="D87" s="108">
        <v>5.03</v>
      </c>
      <c r="E87" s="108"/>
      <c r="F87" s="127"/>
      <c r="G87" s="128"/>
      <c r="H87" s="42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433"/>
      <c r="P87" s="433"/>
      <c r="Q87" s="433"/>
      <c r="R87" s="433"/>
      <c r="S87" s="433"/>
      <c r="T87" s="433"/>
      <c r="U87" s="43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4" t="s">
        <v>217</v>
      </c>
      <c r="C88" s="126" t="s">
        <v>186</v>
      </c>
      <c r="D88" s="108">
        <v>5.03</v>
      </c>
      <c r="E88" s="108"/>
      <c r="F88" s="127"/>
      <c r="G88" s="128"/>
      <c r="H88" s="42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3"/>
      <c r="P88" s="433"/>
      <c r="Q88" s="433"/>
      <c r="R88" s="433"/>
      <c r="S88" s="433"/>
      <c r="T88" s="433"/>
      <c r="U88" s="43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4" t="s">
        <v>217</v>
      </c>
      <c r="C89" s="126" t="s">
        <v>204</v>
      </c>
      <c r="D89" s="108">
        <v>5.03</v>
      </c>
      <c r="E89" s="108"/>
      <c r="F89" s="127"/>
      <c r="G89" s="128"/>
      <c r="H89" s="42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3"/>
      <c r="P89" s="433"/>
      <c r="Q89" s="433"/>
      <c r="R89" s="433"/>
      <c r="S89" s="433"/>
      <c r="T89" s="433"/>
      <c r="U89" s="43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3"/>
      <c r="P90" s="433"/>
      <c r="Q90" s="433"/>
      <c r="R90" s="433"/>
      <c r="S90" s="433"/>
      <c r="T90" s="433"/>
      <c r="U90" s="43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33"/>
      <c r="P91" s="433"/>
      <c r="Q91" s="433"/>
      <c r="R91" s="433"/>
      <c r="S91" s="433"/>
      <c r="T91" s="433"/>
      <c r="U91" s="43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3"/>
      <c r="P92" s="433"/>
      <c r="Q92" s="433"/>
      <c r="R92" s="433"/>
      <c r="S92" s="433"/>
      <c r="T92" s="433"/>
      <c r="U92" s="43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42738</v>
      </c>
      <c r="G93" s="128">
        <f>108*2+73</f>
        <v>289</v>
      </c>
      <c r="H93" s="425">
        <f t="shared" si="36"/>
        <v>1453.67</v>
      </c>
      <c r="I93" s="129">
        <f>11*4</f>
        <v>44</v>
      </c>
      <c r="J93" s="130">
        <f t="array" ref="J93">IF(ISERROR(G93/I93),"",G93/I93)</f>
        <v>6.5681818181818183</v>
      </c>
      <c r="K93" s="131">
        <f t="array" ref="K93">IF(ISERROR(G93/L93),"",G93/L93)</f>
        <v>31.0752688172043</v>
      </c>
      <c r="L93" s="129">
        <v>9.3000000000000007</v>
      </c>
      <c r="M93" s="109">
        <f t="shared" si="37"/>
        <v>12.9247311827957</v>
      </c>
      <c r="N93" s="130">
        <f t="shared" si="38"/>
        <v>0</v>
      </c>
      <c r="O93" s="433"/>
      <c r="P93" s="433"/>
      <c r="Q93" s="433"/>
      <c r="R93" s="433"/>
      <c r="S93" s="433"/>
      <c r="T93" s="433"/>
      <c r="U93" s="433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3"/>
      <c r="P94" s="433"/>
      <c r="Q94" s="433"/>
      <c r="R94" s="433"/>
      <c r="S94" s="433"/>
      <c r="T94" s="433"/>
      <c r="U94" s="43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3"/>
      <c r="P95" s="433"/>
      <c r="Q95" s="433"/>
      <c r="R95" s="433"/>
      <c r="S95" s="433"/>
      <c r="T95" s="433"/>
      <c r="U95" s="43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3"/>
      <c r="P96" s="433"/>
      <c r="Q96" s="433"/>
      <c r="R96" s="433"/>
      <c r="S96" s="433"/>
      <c r="T96" s="433"/>
      <c r="U96" s="43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3"/>
      <c r="P97" s="433"/>
      <c r="Q97" s="433"/>
      <c r="R97" s="433"/>
      <c r="S97" s="433"/>
      <c r="T97" s="433"/>
      <c r="U97" s="43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3"/>
      <c r="P98" s="433"/>
      <c r="Q98" s="433"/>
      <c r="R98" s="433"/>
      <c r="S98" s="433"/>
      <c r="T98" s="433"/>
      <c r="U98" s="43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3"/>
      <c r="P99" s="433"/>
      <c r="Q99" s="433"/>
      <c r="R99" s="433"/>
      <c r="S99" s="433"/>
      <c r="T99" s="433"/>
      <c r="U99" s="43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3"/>
      <c r="P100" s="433"/>
      <c r="Q100" s="433"/>
      <c r="R100" s="433"/>
      <c r="S100" s="433"/>
      <c r="T100" s="433"/>
      <c r="U100" s="43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3"/>
      <c r="P101" s="433"/>
      <c r="Q101" s="433"/>
      <c r="R101" s="433"/>
      <c r="S101" s="433"/>
      <c r="T101" s="433"/>
      <c r="U101" s="43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3"/>
      <c r="P102" s="433"/>
      <c r="Q102" s="433"/>
      <c r="R102" s="433"/>
      <c r="S102" s="433"/>
      <c r="T102" s="433"/>
      <c r="U102" s="43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3"/>
      <c r="P103" s="433"/>
      <c r="Q103" s="433"/>
      <c r="R103" s="433"/>
      <c r="S103" s="433"/>
      <c r="T103" s="433"/>
      <c r="U103" s="43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3"/>
      <c r="P104" s="433"/>
      <c r="Q104" s="433"/>
      <c r="R104" s="433"/>
      <c r="S104" s="433"/>
      <c r="T104" s="433"/>
      <c r="U104" s="43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3"/>
      <c r="P105" s="433"/>
      <c r="Q105" s="433"/>
      <c r="R105" s="433"/>
      <c r="S105" s="433"/>
      <c r="T105" s="433"/>
      <c r="U105" s="43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3"/>
      <c r="P106" s="433"/>
      <c r="Q106" s="433"/>
      <c r="R106" s="433"/>
      <c r="S106" s="433"/>
      <c r="T106" s="433"/>
      <c r="U106" s="43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4" t="s">
        <v>393</v>
      </c>
      <c r="C107" s="187" t="s">
        <v>395</v>
      </c>
      <c r="D107" s="108">
        <v>5</v>
      </c>
      <c r="E107" s="108"/>
      <c r="F107" s="127"/>
      <c r="G107" s="128"/>
      <c r="H107" s="42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3"/>
      <c r="P107" s="433"/>
      <c r="Q107" s="433"/>
      <c r="R107" s="433"/>
      <c r="S107" s="433"/>
      <c r="T107" s="433"/>
      <c r="U107" s="433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2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9+39</f>
        <v>48</v>
      </c>
      <c r="H108" s="425">
        <f t="shared" si="36"/>
        <v>240</v>
      </c>
      <c r="I108" s="129">
        <v>10</v>
      </c>
      <c r="J108" s="130">
        <f t="array" ref="J108">IF(ISERROR(G108/I108),"",G108/I108)</f>
        <v>4.8</v>
      </c>
      <c r="K108" s="131">
        <f t="array" ref="K108">IF(ISERROR(G108/L108),"",G108/L108)</f>
        <v>9.6</v>
      </c>
      <c r="L108" s="129">
        <v>5</v>
      </c>
      <c r="M108" s="109">
        <f t="shared" si="37"/>
        <v>0.40000000000000036</v>
      </c>
      <c r="N108" s="130">
        <f t="shared" si="40"/>
        <v>0</v>
      </c>
      <c r="O108" s="433"/>
      <c r="P108" s="433"/>
      <c r="Q108" s="433"/>
      <c r="R108" s="433"/>
      <c r="S108" s="433"/>
      <c r="T108" s="433"/>
      <c r="U108" s="43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4" t="s">
        <v>404</v>
      </c>
      <c r="C109" s="187" t="s">
        <v>405</v>
      </c>
      <c r="D109" s="108">
        <v>5</v>
      </c>
      <c r="E109" s="108"/>
      <c r="F109" s="127"/>
      <c r="G109" s="128"/>
      <c r="H109" s="42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3"/>
      <c r="P109" s="433"/>
      <c r="Q109" s="433"/>
      <c r="R109" s="433"/>
      <c r="S109" s="433"/>
      <c r="T109" s="433"/>
      <c r="U109" s="43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4" t="s">
        <v>492</v>
      </c>
      <c r="C110" s="187" t="s">
        <v>372</v>
      </c>
      <c r="D110" s="108">
        <v>5</v>
      </c>
      <c r="E110" s="108"/>
      <c r="F110" s="127"/>
      <c r="G110" s="128"/>
      <c r="H110" s="42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3"/>
      <c r="P110" s="433"/>
      <c r="Q110" s="433"/>
      <c r="R110" s="433"/>
      <c r="S110" s="433"/>
      <c r="T110" s="433"/>
      <c r="U110" s="43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4" t="s">
        <v>343</v>
      </c>
      <c r="C111" s="126" t="s">
        <v>345</v>
      </c>
      <c r="D111" s="108">
        <v>5</v>
      </c>
      <c r="E111" s="108"/>
      <c r="F111" s="127"/>
      <c r="G111" s="128"/>
      <c r="H111" s="42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3"/>
      <c r="P111" s="433"/>
      <c r="Q111" s="433"/>
      <c r="R111" s="433"/>
      <c r="S111" s="433"/>
      <c r="T111" s="433"/>
      <c r="U111" s="43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4" t="s">
        <v>343</v>
      </c>
      <c r="C112" s="126" t="s">
        <v>347</v>
      </c>
      <c r="D112" s="108">
        <v>5</v>
      </c>
      <c r="E112" s="108"/>
      <c r="F112" s="127"/>
      <c r="G112" s="128"/>
      <c r="H112" s="42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3"/>
      <c r="P112" s="433"/>
      <c r="Q112" s="433"/>
      <c r="R112" s="433"/>
      <c r="S112" s="433"/>
      <c r="T112" s="433"/>
      <c r="U112" s="43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3"/>
      <c r="P113" s="433"/>
      <c r="Q113" s="433"/>
      <c r="R113" s="433"/>
      <c r="S113" s="433"/>
      <c r="T113" s="433"/>
      <c r="U113" s="43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3"/>
      <c r="P114" s="433"/>
      <c r="Q114" s="433"/>
      <c r="R114" s="433"/>
      <c r="S114" s="433"/>
      <c r="T114" s="433"/>
      <c r="U114" s="43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10</v>
      </c>
      <c r="H115" s="425">
        <f t="shared" si="36"/>
        <v>50</v>
      </c>
      <c r="I115" s="129">
        <v>1</v>
      </c>
      <c r="J115" s="130">
        <f t="array" ref="J115">IF(ISERROR(G115/I115),"",G115/I115)</f>
        <v>10</v>
      </c>
      <c r="K115" s="131">
        <f t="array" ref="K115">IF(ISERROR(G115/L115),"",G115/L115)</f>
        <v>0.41666666666666669</v>
      </c>
      <c r="L115" s="129">
        <v>24</v>
      </c>
      <c r="M115" s="109">
        <f t="shared" si="37"/>
        <v>0.58333333333333326</v>
      </c>
      <c r="N115" s="130"/>
      <c r="O115" s="433"/>
      <c r="P115" s="433"/>
      <c r="Q115" s="433"/>
      <c r="R115" s="433"/>
      <c r="S115" s="433"/>
      <c r="T115" s="433"/>
      <c r="U115" s="43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5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433"/>
      <c r="P116" s="433"/>
      <c r="Q116" s="433"/>
      <c r="R116" s="433"/>
      <c r="S116" s="433"/>
      <c r="T116" s="433"/>
      <c r="U116" s="433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42+6</f>
        <v>48</v>
      </c>
      <c r="H117" s="425">
        <f t="shared" si="36"/>
        <v>240</v>
      </c>
      <c r="I117" s="129">
        <v>1.5</v>
      </c>
      <c r="J117" s="130">
        <f t="array" ref="J117">IF(ISERROR(G117/I117),"",G117/I117)</f>
        <v>32</v>
      </c>
      <c r="K117" s="131">
        <f t="array" ref="K117">IF(ISERROR(G117/L117),"",G117/L117)</f>
        <v>2</v>
      </c>
      <c r="L117" s="129">
        <v>24</v>
      </c>
      <c r="M117" s="109">
        <f t="shared" si="37"/>
        <v>-0.5</v>
      </c>
      <c r="N117" s="130"/>
      <c r="O117" s="433"/>
      <c r="P117" s="433"/>
      <c r="Q117" s="433"/>
      <c r="R117" s="433"/>
      <c r="S117" s="433"/>
      <c r="T117" s="433"/>
      <c r="U117" s="43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3"/>
      <c r="P118" s="433"/>
      <c r="Q118" s="433"/>
      <c r="R118" s="433"/>
      <c r="S118" s="433"/>
      <c r="T118" s="433"/>
      <c r="U118" s="43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33"/>
      <c r="P119" s="433"/>
      <c r="Q119" s="433"/>
      <c r="R119" s="433"/>
      <c r="S119" s="433"/>
      <c r="T119" s="433"/>
      <c r="U119" s="43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5">
        <f t="shared" si="36"/>
        <v>0</v>
      </c>
      <c r="I120" s="129"/>
      <c r="J120" s="130" t="str">
        <f t="array" ref="J120">IF(ISERROR(G120/I120),"",G120/I120)</f>
        <v/>
      </c>
      <c r="K120" s="42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33"/>
      <c r="P120" s="433"/>
      <c r="Q120" s="433"/>
      <c r="R120" s="433"/>
      <c r="S120" s="433"/>
      <c r="T120" s="433"/>
      <c r="U120" s="43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03" t="s">
        <v>224</v>
      </c>
      <c r="B121" s="504"/>
      <c r="C121" s="434" t="s">
        <v>202</v>
      </c>
      <c r="D121" s="143"/>
      <c r="E121" s="143"/>
      <c r="F121" s="144"/>
      <c r="G121" s="145">
        <f>SUM(G87:G120)</f>
        <v>395</v>
      </c>
      <c r="H121" s="146">
        <f>SUM(H87:H120)</f>
        <v>1983.67</v>
      </c>
      <c r="I121" s="146">
        <f>SUM(I87:I120)</f>
        <v>56.5</v>
      </c>
      <c r="J121" s="130">
        <f t="array" ref="J121">IF(ISERROR(G121/I121),"",G121/I121)</f>
        <v>6.9911504424778759</v>
      </c>
      <c r="K121" s="146">
        <f>SUM(K87:K120)</f>
        <v>43.091935483870962</v>
      </c>
      <c r="L121" s="147"/>
      <c r="M121" s="150">
        <f t="shared" ref="M121:V121" si="50">SUM(M87:M120)</f>
        <v>13.408064516129034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3"/>
      <c r="P122" s="433"/>
      <c r="Q122" s="433"/>
      <c r="R122" s="433"/>
      <c r="S122" s="433"/>
      <c r="T122" s="433"/>
      <c r="U122" s="43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3"/>
      <c r="P123" s="433"/>
      <c r="Q123" s="433"/>
      <c r="R123" s="433"/>
      <c r="S123" s="433"/>
      <c r="T123" s="433"/>
      <c r="U123" s="43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3"/>
      <c r="P124" s="433"/>
      <c r="Q124" s="433"/>
      <c r="R124" s="433"/>
      <c r="S124" s="433"/>
      <c r="T124" s="433"/>
      <c r="U124" s="43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3"/>
      <c r="P125" s="433"/>
      <c r="Q125" s="433"/>
      <c r="R125" s="433"/>
      <c r="S125" s="433"/>
      <c r="T125" s="433"/>
      <c r="U125" s="43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0" t="s">
        <v>203</v>
      </c>
      <c r="D126" s="108">
        <v>5.03</v>
      </c>
      <c r="E126" s="108"/>
      <c r="F126" s="127"/>
      <c r="G126" s="128"/>
      <c r="H126" s="42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3"/>
      <c r="P126" s="433"/>
      <c r="Q126" s="433"/>
      <c r="R126" s="433"/>
      <c r="S126" s="433"/>
      <c r="T126" s="433"/>
      <c r="U126" s="43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3"/>
      <c r="P127" s="433"/>
      <c r="Q127" s="433"/>
      <c r="R127" s="433"/>
      <c r="S127" s="433"/>
      <c r="T127" s="433"/>
      <c r="U127" s="43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3"/>
      <c r="P128" s="433"/>
      <c r="Q128" s="433"/>
      <c r="R128" s="433"/>
      <c r="S128" s="433"/>
      <c r="T128" s="433"/>
      <c r="U128" s="43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0" t="s">
        <v>228</v>
      </c>
      <c r="D129" s="108">
        <v>5.03</v>
      </c>
      <c r="E129" s="108"/>
      <c r="F129" s="127"/>
      <c r="G129" s="128"/>
      <c r="H129" s="42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3"/>
      <c r="P129" s="433"/>
      <c r="Q129" s="433"/>
      <c r="R129" s="433"/>
      <c r="S129" s="433"/>
      <c r="T129" s="433"/>
      <c r="U129" s="43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0" t="s">
        <v>212</v>
      </c>
      <c r="D130" s="108">
        <v>5.03</v>
      </c>
      <c r="E130" s="108"/>
      <c r="F130" s="127"/>
      <c r="G130" s="128"/>
      <c r="H130" s="42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3"/>
      <c r="P130" s="433"/>
      <c r="Q130" s="433"/>
      <c r="R130" s="433"/>
      <c r="S130" s="433"/>
      <c r="T130" s="433"/>
      <c r="U130" s="43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0" t="s">
        <v>203</v>
      </c>
      <c r="D131" s="108">
        <v>5.03</v>
      </c>
      <c r="E131" s="108"/>
      <c r="F131" s="127"/>
      <c r="G131" s="128"/>
      <c r="H131" s="42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3"/>
      <c r="P131" s="433"/>
      <c r="Q131" s="433"/>
      <c r="R131" s="433"/>
      <c r="S131" s="433"/>
      <c r="T131" s="433"/>
      <c r="U131" s="43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0" t="s">
        <v>186</v>
      </c>
      <c r="D132" s="108">
        <v>5.03</v>
      </c>
      <c r="E132" s="108"/>
      <c r="F132" s="127"/>
      <c r="G132" s="128"/>
      <c r="H132" s="42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3"/>
      <c r="P132" s="433"/>
      <c r="Q132" s="433"/>
      <c r="R132" s="433"/>
      <c r="S132" s="433"/>
      <c r="T132" s="433"/>
      <c r="U132" s="43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0" t="s">
        <v>228</v>
      </c>
      <c r="D133" s="108">
        <v>5.03</v>
      </c>
      <c r="E133" s="108"/>
      <c r="F133" s="127"/>
      <c r="G133" s="128"/>
      <c r="H133" s="42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3"/>
      <c r="P133" s="433"/>
      <c r="Q133" s="433"/>
      <c r="R133" s="433"/>
      <c r="S133" s="433"/>
      <c r="T133" s="433"/>
      <c r="U133" s="43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0" t="s">
        <v>199</v>
      </c>
      <c r="D134" s="108">
        <v>5.03</v>
      </c>
      <c r="E134" s="108"/>
      <c r="F134" s="127"/>
      <c r="G134" s="128"/>
      <c r="H134" s="42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3"/>
      <c r="P134" s="433"/>
      <c r="Q134" s="433"/>
      <c r="R134" s="433"/>
      <c r="S134" s="433"/>
      <c r="T134" s="433"/>
      <c r="U134" s="43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3"/>
      <c r="P135" s="433"/>
      <c r="Q135" s="433"/>
      <c r="R135" s="433"/>
      <c r="S135" s="433"/>
      <c r="T135" s="433"/>
      <c r="U135" s="43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3"/>
      <c r="P136" s="433"/>
      <c r="Q136" s="433"/>
      <c r="R136" s="433"/>
      <c r="S136" s="433"/>
      <c r="T136" s="433"/>
      <c r="U136" s="43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3" t="s">
        <v>231</v>
      </c>
      <c r="B137" s="504"/>
      <c r="C137" s="43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5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3"/>
      <c r="P138" s="433"/>
      <c r="Q138" s="433"/>
      <c r="R138" s="433"/>
      <c r="S138" s="433"/>
      <c r="T138" s="433"/>
      <c r="U138" s="43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3"/>
      <c r="P139" s="433"/>
      <c r="Q139" s="433"/>
      <c r="R139" s="433"/>
      <c r="S139" s="433"/>
      <c r="T139" s="433"/>
      <c r="U139" s="43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3"/>
      <c r="P140" s="433"/>
      <c r="Q140" s="433"/>
      <c r="R140" s="433"/>
      <c r="S140" s="433"/>
      <c r="T140" s="433"/>
      <c r="U140" s="43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3"/>
      <c r="P141" s="433"/>
      <c r="Q141" s="433"/>
      <c r="R141" s="433"/>
      <c r="S141" s="433"/>
      <c r="T141" s="433"/>
      <c r="U141" s="43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3"/>
      <c r="P142" s="433"/>
      <c r="Q142" s="433"/>
      <c r="R142" s="433"/>
      <c r="S142" s="433"/>
      <c r="T142" s="433"/>
      <c r="U142" s="43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3"/>
      <c r="P143" s="433"/>
      <c r="Q143" s="433"/>
      <c r="R143" s="433"/>
      <c r="S143" s="433"/>
      <c r="T143" s="433"/>
      <c r="U143" s="43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f>90*5+58</f>
        <v>508</v>
      </c>
      <c r="H144" s="425">
        <f t="shared" si="55"/>
        <v>2560.3200000000002</v>
      </c>
      <c r="I144" s="129">
        <f>11*4</f>
        <v>44</v>
      </c>
      <c r="J144" s="130">
        <f t="array" ref="J144">IF(ISERROR(G144/I144),"",G144/I144)</f>
        <v>11.545454545454545</v>
      </c>
      <c r="K144" s="131">
        <f t="array" ref="K144">IF(ISERROR(G144/L144),"",G144/L144)</f>
        <v>37.629629629629626</v>
      </c>
      <c r="L144" s="129">
        <v>13.5</v>
      </c>
      <c r="M144" s="109">
        <f t="shared" ref="M144" si="59">IF(ISERROR(I144-K144),"",I144-K144)</f>
        <v>6.3703703703703738</v>
      </c>
      <c r="N144" s="130"/>
      <c r="O144" s="433"/>
      <c r="P144" s="433"/>
      <c r="Q144" s="433"/>
      <c r="R144" s="433"/>
      <c r="S144" s="433"/>
      <c r="T144" s="433"/>
      <c r="U144" s="43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25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33"/>
      <c r="P145" s="433"/>
      <c r="Q145" s="433"/>
      <c r="R145" s="433"/>
      <c r="S145" s="433"/>
      <c r="T145" s="433"/>
      <c r="U145" s="433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5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33"/>
      <c r="P147" s="433"/>
      <c r="Q147" s="433"/>
      <c r="R147" s="433"/>
      <c r="S147" s="433"/>
      <c r="T147" s="433"/>
      <c r="U147" s="433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03" t="s">
        <v>234</v>
      </c>
      <c r="B148" s="504"/>
      <c r="C148" s="434" t="s">
        <v>202</v>
      </c>
      <c r="D148" s="143"/>
      <c r="E148" s="143"/>
      <c r="F148" s="144"/>
      <c r="G148" s="145">
        <f>SUM(G138:G147)</f>
        <v>508</v>
      </c>
      <c r="H148" s="146">
        <f>SUM(H138:H147)</f>
        <v>2560.3200000000002</v>
      </c>
      <c r="I148" s="146">
        <f>SUM(I138:I147)</f>
        <v>44</v>
      </c>
      <c r="J148" s="130">
        <f t="array" ref="J148">IF(ISERROR(G148/I148),"",G148/I148)</f>
        <v>11.545454545454545</v>
      </c>
      <c r="K148" s="146">
        <f>SUM(K138:K147)</f>
        <v>37.629629629629626</v>
      </c>
      <c r="L148" s="147"/>
      <c r="M148" s="150">
        <f>SUM(M138:M147)</f>
        <v>6.3703703703703738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31"/>
      <c r="D149" s="108">
        <v>3.65</v>
      </c>
      <c r="E149" s="108"/>
      <c r="F149" s="153"/>
      <c r="G149" s="128"/>
      <c r="H149" s="425">
        <f t="shared" ref="H149:H162" si="64">D149*G149</f>
        <v>0</v>
      </c>
      <c r="I149" s="129"/>
      <c r="J149" s="130" t="str">
        <f t="array" ref="J149">IF(ISERROR(G149/I149),"",G149/I149)</f>
        <v/>
      </c>
      <c r="K149" s="425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33"/>
      <c r="P149" s="433"/>
      <c r="Q149" s="433"/>
      <c r="R149" s="433"/>
      <c r="S149" s="433"/>
      <c r="T149" s="433"/>
      <c r="U149" s="433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31"/>
      <c r="D150" s="108">
        <v>6.58</v>
      </c>
      <c r="E150" s="108"/>
      <c r="F150" s="127"/>
      <c r="G150" s="128"/>
      <c r="H150" s="425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433"/>
      <c r="P150" s="433"/>
      <c r="Q150" s="433"/>
      <c r="R150" s="433"/>
      <c r="S150" s="433"/>
      <c r="T150" s="433"/>
      <c r="U150" s="433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31"/>
      <c r="D151" s="108">
        <v>7.8</v>
      </c>
      <c r="E151" s="108"/>
      <c r="F151" s="127">
        <v>42737</v>
      </c>
      <c r="G151" s="128">
        <v>33</v>
      </c>
      <c r="H151" s="425">
        <f t="shared" si="64"/>
        <v>257.39999999999998</v>
      </c>
      <c r="I151" s="129">
        <v>8</v>
      </c>
      <c r="J151" s="130">
        <f t="array" ref="J151">IF(ISERROR(G151/I151),"",G151/I151)</f>
        <v>4.125</v>
      </c>
      <c r="K151" s="131">
        <f t="array" ref="K151">IF(ISERROR(G151/L151),"",G151/L151)</f>
        <v>7.1739130434782616</v>
      </c>
      <c r="L151" s="129">
        <v>4.5999999999999996</v>
      </c>
      <c r="M151" s="109">
        <f t="shared" si="65"/>
        <v>0.82608695652173836</v>
      </c>
      <c r="N151" s="130">
        <f t="shared" si="66"/>
        <v>0</v>
      </c>
      <c r="O151" s="433"/>
      <c r="P151" s="433"/>
      <c r="Q151" s="433"/>
      <c r="R151" s="433"/>
      <c r="S151" s="433"/>
      <c r="T151" s="433"/>
      <c r="U151" s="433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31"/>
      <c r="D152" s="108">
        <v>4.4000000000000004</v>
      </c>
      <c r="E152" s="108"/>
      <c r="F152" s="127">
        <v>42737</v>
      </c>
      <c r="G152" s="128">
        <v>56</v>
      </c>
      <c r="H152" s="425">
        <f t="shared" si="64"/>
        <v>246.40000000000003</v>
      </c>
      <c r="I152" s="129">
        <f>11*2</f>
        <v>22</v>
      </c>
      <c r="J152" s="130">
        <f t="array" ref="J152">IF(ISERROR(G152/I152),"",G152/I152)</f>
        <v>2.5454545454545454</v>
      </c>
      <c r="K152" s="131">
        <f t="array" ref="K152">IF(ISERROR(G152/L152),"",G152/L152)</f>
        <v>9.6551724137931032</v>
      </c>
      <c r="L152" s="129">
        <v>5.8</v>
      </c>
      <c r="M152" s="109">
        <f t="shared" si="65"/>
        <v>12.344827586206897</v>
      </c>
      <c r="N152" s="130">
        <f t="shared" si="66"/>
        <v>0</v>
      </c>
      <c r="O152" s="433"/>
      <c r="P152" s="433"/>
      <c r="Q152" s="433"/>
      <c r="R152" s="433"/>
      <c r="S152" s="433"/>
      <c r="T152" s="433"/>
      <c r="U152" s="433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5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33"/>
      <c r="P153" s="433"/>
      <c r="Q153" s="433"/>
      <c r="R153" s="433"/>
      <c r="S153" s="433"/>
      <c r="T153" s="433"/>
      <c r="U153" s="43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31" t="s">
        <v>239</v>
      </c>
      <c r="C154" s="431" t="s">
        <v>179</v>
      </c>
      <c r="D154" s="108">
        <v>6.04</v>
      </c>
      <c r="E154" s="108"/>
      <c r="F154" s="127"/>
      <c r="G154" s="128"/>
      <c r="H154" s="425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33"/>
      <c r="P154" s="433"/>
      <c r="Q154" s="433"/>
      <c r="R154" s="433"/>
      <c r="S154" s="433"/>
      <c r="T154" s="433"/>
      <c r="U154" s="433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31" t="s">
        <v>239</v>
      </c>
      <c r="C155" s="431" t="s">
        <v>186</v>
      </c>
      <c r="D155" s="108">
        <v>6.04</v>
      </c>
      <c r="E155" s="108"/>
      <c r="F155" s="127"/>
      <c r="G155" s="128"/>
      <c r="H155" s="425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33"/>
      <c r="P155" s="433"/>
      <c r="Q155" s="433"/>
      <c r="R155" s="433"/>
      <c r="S155" s="433"/>
      <c r="T155" s="433"/>
      <c r="U155" s="433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31" t="s">
        <v>443</v>
      </c>
      <c r="C156" s="431" t="s">
        <v>179</v>
      </c>
      <c r="D156" s="108">
        <v>6</v>
      </c>
      <c r="E156" s="108"/>
      <c r="F156" s="127"/>
      <c r="G156" s="128"/>
      <c r="H156" s="425">
        <f t="shared" si="64"/>
        <v>0</v>
      </c>
      <c r="I156" s="129"/>
      <c r="J156" s="130"/>
      <c r="K156" s="131"/>
      <c r="L156" s="129"/>
      <c r="M156" s="109"/>
      <c r="N156" s="130"/>
      <c r="O156" s="433"/>
      <c r="P156" s="433"/>
      <c r="Q156" s="433"/>
      <c r="R156" s="433"/>
      <c r="S156" s="433"/>
      <c r="T156" s="433"/>
      <c r="U156" s="43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31" t="s">
        <v>443</v>
      </c>
      <c r="C157" s="431" t="s">
        <v>60</v>
      </c>
      <c r="D157" s="108">
        <v>6</v>
      </c>
      <c r="E157" s="108"/>
      <c r="F157" s="127"/>
      <c r="G157" s="128"/>
      <c r="H157" s="425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33"/>
      <c r="P157" s="433"/>
      <c r="Q157" s="433"/>
      <c r="R157" s="433"/>
      <c r="S157" s="433"/>
      <c r="T157" s="433"/>
      <c r="U157" s="43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24" t="s">
        <v>240</v>
      </c>
      <c r="C158" s="126"/>
      <c r="D158" s="108">
        <v>7.3</v>
      </c>
      <c r="E158" s="108"/>
      <c r="F158" s="127"/>
      <c r="G158" s="128"/>
      <c r="H158" s="425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33"/>
      <c r="P158" s="433"/>
      <c r="Q158" s="433"/>
      <c r="R158" s="433"/>
      <c r="S158" s="433"/>
      <c r="T158" s="433"/>
      <c r="U158" s="433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24" t="s">
        <v>241</v>
      </c>
      <c r="C159" s="126"/>
      <c r="D159" s="108">
        <f>78*120/1000</f>
        <v>9.36</v>
      </c>
      <c r="E159" s="108"/>
      <c r="F159" s="127"/>
      <c r="G159" s="128"/>
      <c r="H159" s="425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33"/>
      <c r="P159" s="433"/>
      <c r="Q159" s="433"/>
      <c r="R159" s="433"/>
      <c r="S159" s="433"/>
      <c r="T159" s="433"/>
      <c r="U159" s="433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24" t="s">
        <v>242</v>
      </c>
      <c r="C160" s="126"/>
      <c r="D160" s="108">
        <v>4.5</v>
      </c>
      <c r="E160" s="108"/>
      <c r="F160" s="127"/>
      <c r="G160" s="128"/>
      <c r="H160" s="425">
        <f t="shared" si="64"/>
        <v>0</v>
      </c>
      <c r="I160" s="129"/>
      <c r="J160" s="130"/>
      <c r="K160" s="131"/>
      <c r="L160" s="129"/>
      <c r="M160" s="109"/>
      <c r="N160" s="130"/>
      <c r="O160" s="433"/>
      <c r="P160" s="433"/>
      <c r="Q160" s="433"/>
      <c r="R160" s="433"/>
      <c r="S160" s="433"/>
      <c r="T160" s="433"/>
      <c r="U160" s="43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24" t="s">
        <v>243</v>
      </c>
      <c r="C161" s="126"/>
      <c r="D161" s="108">
        <v>4.5</v>
      </c>
      <c r="E161" s="108"/>
      <c r="F161" s="127"/>
      <c r="G161" s="128"/>
      <c r="H161" s="425">
        <f t="shared" si="64"/>
        <v>0</v>
      </c>
      <c r="I161" s="129"/>
      <c r="J161" s="130"/>
      <c r="K161" s="131"/>
      <c r="L161" s="129"/>
      <c r="M161" s="109"/>
      <c r="N161" s="130"/>
      <c r="O161" s="433"/>
      <c r="P161" s="433"/>
      <c r="Q161" s="433"/>
      <c r="R161" s="433"/>
      <c r="S161" s="433"/>
      <c r="T161" s="433"/>
      <c r="U161" s="43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5">
        <f t="shared" si="64"/>
        <v>0</v>
      </c>
      <c r="I162" s="129"/>
      <c r="J162" s="130"/>
      <c r="K162" s="131"/>
      <c r="L162" s="129"/>
      <c r="M162" s="109"/>
      <c r="N162" s="130"/>
      <c r="O162" s="433"/>
      <c r="P162" s="433"/>
      <c r="Q162" s="433"/>
      <c r="R162" s="433"/>
      <c r="S162" s="433"/>
      <c r="T162" s="433"/>
      <c r="U162" s="433"/>
      <c r="V162" s="132"/>
      <c r="W162" s="133"/>
      <c r="X162" s="132"/>
      <c r="Y162" s="132"/>
      <c r="Z162" s="132"/>
      <c r="AA162" s="132"/>
    </row>
    <row r="163" spans="1:27" ht="20.100000000000001" customHeight="1">
      <c r="A163" s="503" t="s">
        <v>244</v>
      </c>
      <c r="B163" s="504"/>
      <c r="C163" s="434" t="s">
        <v>202</v>
      </c>
      <c r="D163" s="143"/>
      <c r="E163" s="143"/>
      <c r="F163" s="144"/>
      <c r="G163" s="145">
        <f>SUM(G149:G161)</f>
        <v>89</v>
      </c>
      <c r="H163" s="146">
        <f>SUM(H149:H159)</f>
        <v>503.8</v>
      </c>
      <c r="I163" s="146">
        <f>SUM(I149:I161)</f>
        <v>30</v>
      </c>
      <c r="J163" s="130">
        <f t="array" ref="J163">IF(ISERROR(G163/I163),"",G163/I163)</f>
        <v>2.9666666666666668</v>
      </c>
      <c r="K163" s="146">
        <f>SUM(K149:K159)</f>
        <v>16.829085457271365</v>
      </c>
      <c r="L163" s="147"/>
      <c r="M163" s="150">
        <f t="shared" ref="M163:V163" si="76">SUM(M149:M159)</f>
        <v>13.170914542728635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05" t="s">
        <v>246</v>
      </c>
      <c r="B164" s="506"/>
      <c r="C164" s="506"/>
      <c r="D164" s="506"/>
      <c r="E164" s="506"/>
      <c r="F164" s="507"/>
      <c r="G164" s="154">
        <f>SUM(G28,G86,G121,G137,G148,G163)</f>
        <v>5335</v>
      </c>
      <c r="H164" s="154">
        <f>SUM(H28,H86,H121,H137,H148,H163)</f>
        <v>26934.539999999997</v>
      </c>
      <c r="I164" s="154">
        <f>SUM(I28,I86,I121,I137,I148,I163)</f>
        <v>276.5</v>
      </c>
      <c r="J164" s="155">
        <f t="array" ref="J164">IF(ISERROR(G164/I164),"",G164/I164)</f>
        <v>19.294755877034358</v>
      </c>
      <c r="K164" s="154">
        <f>SUM(K28,K86,K121,K137,K148,K163)</f>
        <v>247.39456568144155</v>
      </c>
      <c r="L164" s="155">
        <f>IF(ISERROR(G164/K164),"",G164/K164)</f>
        <v>21.564742076305876</v>
      </c>
      <c r="M164" s="154">
        <f t="shared" ref="M164:AA164" si="77">SUM(M28,M86,M121,M137,M148,M163)</f>
        <v>29.105434318558437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08" t="s">
        <v>476</v>
      </c>
      <c r="B165" s="427" t="s">
        <v>247</v>
      </c>
      <c r="C165" s="491" t="s">
        <v>248</v>
      </c>
      <c r="D165" s="492"/>
      <c r="E165" s="499" t="s">
        <v>249</v>
      </c>
      <c r="F165" s="499"/>
      <c r="G165" s="469" t="s">
        <v>250</v>
      </c>
      <c r="H165" s="469"/>
      <c r="I165" s="499" t="s">
        <v>251</v>
      </c>
      <c r="J165" s="499"/>
      <c r="K165" s="499" t="s">
        <v>252</v>
      </c>
      <c r="L165" s="499"/>
      <c r="M165" s="499" t="s">
        <v>253</v>
      </c>
      <c r="N165" s="499"/>
      <c r="O165" s="499" t="s">
        <v>254</v>
      </c>
      <c r="P165" s="469" t="s">
        <v>255</v>
      </c>
      <c r="Q165" s="469"/>
      <c r="R165" s="469" t="s">
        <v>252</v>
      </c>
      <c r="S165" s="469"/>
      <c r="T165" s="469" t="s">
        <v>256</v>
      </c>
      <c r="U165" s="469"/>
      <c r="V165" s="469" t="s">
        <v>257</v>
      </c>
      <c r="W165" s="469"/>
      <c r="X165" s="469" t="s">
        <v>252</v>
      </c>
      <c r="Y165" s="469"/>
      <c r="Z165" s="469" t="s">
        <v>256</v>
      </c>
      <c r="AA165" s="469"/>
    </row>
    <row r="166" spans="1:27" ht="20.100000000000001" customHeight="1">
      <c r="A166" s="509"/>
      <c r="B166" s="427" t="s">
        <v>258</v>
      </c>
      <c r="C166" s="491">
        <v>1</v>
      </c>
      <c r="D166" s="492"/>
      <c r="E166" s="502">
        <f>C166*11</f>
        <v>11</v>
      </c>
      <c r="F166" s="502"/>
      <c r="G166" s="469">
        <v>1</v>
      </c>
      <c r="H166" s="469"/>
      <c r="I166" s="502">
        <f>G166*11</f>
        <v>11</v>
      </c>
      <c r="J166" s="502"/>
      <c r="K166" s="502">
        <f>E166-I166</f>
        <v>0</v>
      </c>
      <c r="L166" s="502"/>
      <c r="M166" s="500">
        <f>IF(ISERROR(K166/E166),"",K166/E166)</f>
        <v>0</v>
      </c>
      <c r="N166" s="500"/>
      <c r="O166" s="499"/>
      <c r="P166" s="469" t="s">
        <v>201</v>
      </c>
      <c r="Q166" s="469"/>
      <c r="R166" s="498">
        <f>SUM(O28:U28)</f>
        <v>0</v>
      </c>
      <c r="S166" s="498"/>
      <c r="T166" s="493" t="str">
        <f t="array" ref="T166">IF(ISERROR(R166/R173),"",R166/R173)</f>
        <v/>
      </c>
      <c r="U166" s="493"/>
      <c r="V166" s="469" t="s">
        <v>259</v>
      </c>
      <c r="W166" s="469"/>
      <c r="X166" s="496">
        <f>SUM(P27,P85,P120,P136,P147,P161)</f>
        <v>0</v>
      </c>
      <c r="Y166" s="496"/>
      <c r="Z166" s="493" t="str">
        <f t="array" ref="Z166">IF(ISERROR(X166/X173),"",X166/X173)</f>
        <v/>
      </c>
      <c r="AA166" s="493"/>
    </row>
    <row r="167" spans="1:27" ht="20.100000000000001" customHeight="1">
      <c r="A167" s="509"/>
      <c r="B167" s="427" t="s">
        <v>260</v>
      </c>
      <c r="C167" s="491">
        <v>1</v>
      </c>
      <c r="D167" s="492"/>
      <c r="E167" s="502">
        <f>C167*11</f>
        <v>11</v>
      </c>
      <c r="F167" s="502"/>
      <c r="G167" s="469">
        <v>1</v>
      </c>
      <c r="H167" s="469"/>
      <c r="I167" s="502">
        <f>G167*11</f>
        <v>11</v>
      </c>
      <c r="J167" s="502"/>
      <c r="K167" s="502">
        <f>E167-I167</f>
        <v>0</v>
      </c>
      <c r="L167" s="502"/>
      <c r="M167" s="500">
        <f>IF(ISERROR(K167/E167),"",K167/E167)</f>
        <v>0</v>
      </c>
      <c r="N167" s="500"/>
      <c r="O167" s="499"/>
      <c r="P167" s="469" t="s">
        <v>216</v>
      </c>
      <c r="Q167" s="469"/>
      <c r="R167" s="498">
        <f>SUM(O86:U86)</f>
        <v>0</v>
      </c>
      <c r="S167" s="498"/>
      <c r="T167" s="493" t="str">
        <f>IF(ISERROR(R167/R173),"",R167/R173)</f>
        <v/>
      </c>
      <c r="U167" s="493"/>
      <c r="V167" s="469" t="s">
        <v>261</v>
      </c>
      <c r="W167" s="469"/>
      <c r="X167" s="496">
        <f>SUM(P28,P86,P121,P137,P148,P163)</f>
        <v>0</v>
      </c>
      <c r="Y167" s="496"/>
      <c r="Z167" s="493" t="str">
        <f>IF(ISERROR(X167/X173),"",X167/X173)</f>
        <v/>
      </c>
      <c r="AA167" s="493"/>
    </row>
    <row r="168" spans="1:27" ht="20.100000000000001" customHeight="1">
      <c r="A168" s="509"/>
      <c r="B168" s="427" t="s">
        <v>262</v>
      </c>
      <c r="C168" s="491">
        <v>1</v>
      </c>
      <c r="D168" s="492"/>
      <c r="E168" s="502">
        <f>C168*8</f>
        <v>8</v>
      </c>
      <c r="F168" s="502"/>
      <c r="G168" s="469">
        <v>1</v>
      </c>
      <c r="H168" s="469"/>
      <c r="I168" s="502">
        <f>G168*8</f>
        <v>8</v>
      </c>
      <c r="J168" s="502"/>
      <c r="K168" s="502">
        <f>E168-I168</f>
        <v>0</v>
      </c>
      <c r="L168" s="502"/>
      <c r="M168" s="500">
        <f>IF(ISERROR(K168/E168),"",K168/E168)</f>
        <v>0</v>
      </c>
      <c r="N168" s="500"/>
      <c r="O168" s="499"/>
      <c r="P168" s="469" t="s">
        <v>224</v>
      </c>
      <c r="Q168" s="469"/>
      <c r="R168" s="498">
        <f>SUM(O121:U121)</f>
        <v>0</v>
      </c>
      <c r="S168" s="498"/>
      <c r="T168" s="493" t="str">
        <f>IF(ISERROR(R168/R173),"",R168/R173)</f>
        <v/>
      </c>
      <c r="U168" s="493"/>
      <c r="V168" s="469" t="s">
        <v>263</v>
      </c>
      <c r="W168" s="469"/>
      <c r="X168" s="496">
        <f>SUM(P29,P87,P122,P138,P149,P164)</f>
        <v>0</v>
      </c>
      <c r="Y168" s="496"/>
      <c r="Z168" s="493" t="str">
        <f>IF(ISERROR(X168/X173),"",X168/X173)</f>
        <v/>
      </c>
      <c r="AA168" s="493"/>
    </row>
    <row r="169" spans="1:27" ht="20.100000000000001" customHeight="1">
      <c r="A169" s="509"/>
      <c r="B169" s="427" t="s">
        <v>264</v>
      </c>
      <c r="C169" s="491">
        <v>1</v>
      </c>
      <c r="D169" s="492"/>
      <c r="E169" s="502">
        <f>C169*11</f>
        <v>11</v>
      </c>
      <c r="F169" s="502"/>
      <c r="G169" s="469">
        <v>1</v>
      </c>
      <c r="H169" s="469"/>
      <c r="I169" s="502">
        <f>G169*11</f>
        <v>11</v>
      </c>
      <c r="J169" s="502"/>
      <c r="K169" s="502">
        <f>E169-I169</f>
        <v>0</v>
      </c>
      <c r="L169" s="502"/>
      <c r="M169" s="500">
        <f>IF(ISERROR(K169/E169),"",K169/E169)</f>
        <v>0</v>
      </c>
      <c r="N169" s="500"/>
      <c r="O169" s="499"/>
      <c r="P169" s="469" t="s">
        <v>231</v>
      </c>
      <c r="Q169" s="469"/>
      <c r="R169" s="498">
        <f>SUM(O137:U137)</f>
        <v>0</v>
      </c>
      <c r="S169" s="498"/>
      <c r="T169" s="493" t="str">
        <f>IF(ISERROR(R169/R173),"",R169/R173)</f>
        <v/>
      </c>
      <c r="U169" s="493"/>
      <c r="V169" s="469" t="s">
        <v>265</v>
      </c>
      <c r="W169" s="469"/>
      <c r="X169" s="496">
        <f>SUM(P31,P88,P123,P139,P150,P165)</f>
        <v>0</v>
      </c>
      <c r="Y169" s="496"/>
      <c r="Z169" s="493" t="str">
        <f>IF(ISERROR(X169/X173),"",X169/X173)</f>
        <v/>
      </c>
      <c r="AA169" s="493"/>
    </row>
    <row r="170" spans="1:27" ht="20.100000000000001" customHeight="1">
      <c r="A170" s="510"/>
      <c r="B170" s="427" t="s">
        <v>266</v>
      </c>
      <c r="C170" s="501">
        <f>SUM(C166:D169)</f>
        <v>4</v>
      </c>
      <c r="D170" s="475"/>
      <c r="E170" s="502">
        <f>SUM(E166:F169)</f>
        <v>41</v>
      </c>
      <c r="F170" s="502"/>
      <c r="G170" s="469">
        <f>SUM(G166:H169)</f>
        <v>4</v>
      </c>
      <c r="H170" s="469"/>
      <c r="I170" s="502">
        <f>SUM(I166:J169)</f>
        <v>41</v>
      </c>
      <c r="J170" s="502"/>
      <c r="K170" s="502">
        <f>SUM(K166:L169)</f>
        <v>0</v>
      </c>
      <c r="L170" s="502"/>
      <c r="M170" s="500">
        <f>IF(ISERROR(K170/E170),"",K170/E170)</f>
        <v>0</v>
      </c>
      <c r="N170" s="500"/>
      <c r="O170" s="499"/>
      <c r="P170" s="469" t="s">
        <v>234</v>
      </c>
      <c r="Q170" s="469"/>
      <c r="R170" s="498">
        <f>SUM(O148:U148)</f>
        <v>0</v>
      </c>
      <c r="S170" s="498"/>
      <c r="T170" s="493" t="str">
        <f>IF(ISERROR(R170/R173),"",R170/R173)</f>
        <v/>
      </c>
      <c r="U170" s="493"/>
      <c r="V170" s="469" t="s">
        <v>267</v>
      </c>
      <c r="W170" s="469"/>
      <c r="X170" s="496">
        <f>SUM(P32,P89,P124,P140,P151,P166)</f>
        <v>0</v>
      </c>
      <c r="Y170" s="496"/>
      <c r="Z170" s="493" t="str">
        <f>IF(ISERROR(X170/X173),"",X170/X173)</f>
        <v/>
      </c>
      <c r="AA170" s="493"/>
    </row>
    <row r="171" spans="1:27" ht="20.100000000000001" customHeight="1">
      <c r="A171" s="307" t="s">
        <v>477</v>
      </c>
      <c r="B171" s="427">
        <f>G164</f>
        <v>5335</v>
      </c>
      <c r="C171" s="479" t="s">
        <v>269</v>
      </c>
      <c r="D171" s="478"/>
      <c r="E171" s="469">
        <f>H164</f>
        <v>26934.539999999997</v>
      </c>
      <c r="F171" s="469"/>
      <c r="G171" s="469" t="s">
        <v>270</v>
      </c>
      <c r="H171" s="469"/>
      <c r="I171" s="497">
        <f>L164</f>
        <v>21.564742076305876</v>
      </c>
      <c r="J171" s="497"/>
      <c r="K171" s="499" t="s">
        <v>271</v>
      </c>
      <c r="L171" s="499"/>
      <c r="M171" s="497">
        <f>J164</f>
        <v>19.294755877034358</v>
      </c>
      <c r="N171" s="497"/>
      <c r="O171" s="499"/>
      <c r="P171" s="469" t="s">
        <v>244</v>
      </c>
      <c r="Q171" s="469"/>
      <c r="R171" s="498">
        <f>SUM(O163:U163)</f>
        <v>0</v>
      </c>
      <c r="S171" s="498"/>
      <c r="T171" s="493" t="str">
        <f>IF(ISERROR(R171/R173),"",R171/R173)</f>
        <v/>
      </c>
      <c r="U171" s="493"/>
      <c r="V171" s="469" t="s">
        <v>272</v>
      </c>
      <c r="W171" s="469"/>
      <c r="X171" s="496">
        <f>SUM(P33,P90,P125,P141,P152,P167)</f>
        <v>0</v>
      </c>
      <c r="Y171" s="496"/>
      <c r="Z171" s="493" t="str">
        <f>IF(ISERROR(X171/X173),"",X171/X173)</f>
        <v/>
      </c>
      <c r="AA171" s="493"/>
    </row>
    <row r="172" spans="1:27" ht="20.100000000000001" customHeight="1">
      <c r="A172" s="308" t="s">
        <v>478</v>
      </c>
      <c r="B172" s="427">
        <f>I164+C170</f>
        <v>280.5</v>
      </c>
      <c r="C172" s="476" t="s">
        <v>251</v>
      </c>
      <c r="D172" s="477"/>
      <c r="E172" s="494">
        <f>K164+I170</f>
        <v>288.39456568144158</v>
      </c>
      <c r="F172" s="494"/>
      <c r="G172" s="469" t="s">
        <v>274</v>
      </c>
      <c r="H172" s="469"/>
      <c r="I172" s="497">
        <f>B172-E172</f>
        <v>-7.894565681441577</v>
      </c>
      <c r="J172" s="497"/>
      <c r="K172" s="499" t="s">
        <v>275</v>
      </c>
      <c r="L172" s="499"/>
      <c r="M172" s="500">
        <f>IF(ISERROR(I172/E172),"",I172/E172)</f>
        <v>-2.7374183222862298E-2</v>
      </c>
      <c r="N172" s="500"/>
      <c r="O172" s="499"/>
      <c r="P172" s="469" t="s">
        <v>245</v>
      </c>
      <c r="Q172" s="469"/>
      <c r="R172" s="498"/>
      <c r="S172" s="498"/>
      <c r="T172" s="493" t="str">
        <f>IF(ISERROR(R172/R173),"",R172/R173)</f>
        <v/>
      </c>
      <c r="U172" s="493"/>
      <c r="V172" s="469" t="s">
        <v>264</v>
      </c>
      <c r="W172" s="469"/>
      <c r="X172" s="496"/>
      <c r="Y172" s="496"/>
      <c r="Z172" s="493" t="str">
        <f>IF(ISERROR(X172/X173),"",X172/X173)</f>
        <v/>
      </c>
      <c r="AA172" s="493"/>
    </row>
    <row r="173" spans="1:27" ht="20.100000000000001" customHeight="1">
      <c r="A173" s="308" t="s">
        <v>479</v>
      </c>
      <c r="B173" s="427">
        <f>N164</f>
        <v>0</v>
      </c>
      <c r="C173" s="476" t="s">
        <v>277</v>
      </c>
      <c r="D173" s="477"/>
      <c r="E173" s="493">
        <f>IF(ISERROR(B173/B172),"",B173/B172)</f>
        <v>0</v>
      </c>
      <c r="F173" s="493"/>
      <c r="G173" s="469" t="s">
        <v>278</v>
      </c>
      <c r="H173" s="469"/>
      <c r="I173" s="499">
        <f>V164</f>
        <v>0</v>
      </c>
      <c r="J173" s="499"/>
      <c r="K173" s="499" t="s">
        <v>279</v>
      </c>
      <c r="L173" s="499"/>
      <c r="M173" s="500">
        <f t="array" ref="M173">IF(ISERROR(I173/B171),"",I173/B171)</f>
        <v>0</v>
      </c>
      <c r="N173" s="500"/>
      <c r="O173" s="499"/>
      <c r="P173" s="469" t="s">
        <v>266</v>
      </c>
      <c r="Q173" s="469"/>
      <c r="R173" s="498">
        <f>SUM(R166:S172)</f>
        <v>0</v>
      </c>
      <c r="S173" s="498"/>
      <c r="T173" s="493"/>
      <c r="U173" s="493"/>
      <c r="V173" s="469" t="s">
        <v>266</v>
      </c>
      <c r="W173" s="469"/>
      <c r="X173" s="496">
        <f>SUM(X166:Y172)</f>
        <v>0</v>
      </c>
      <c r="Y173" s="496"/>
      <c r="Z173" s="493"/>
      <c r="AA173" s="493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19" t="s">
        <v>480</v>
      </c>
      <c r="B175" s="522" t="s">
        <v>280</v>
      </c>
      <c r="C175" s="522" t="s">
        <v>281</v>
      </c>
      <c r="D175" s="522" t="s">
        <v>282</v>
      </c>
      <c r="E175" s="525" t="s">
        <v>283</v>
      </c>
      <c r="F175" s="516" t="s">
        <v>284</v>
      </c>
      <c r="G175" s="499" t="s">
        <v>285</v>
      </c>
      <c r="H175" s="499"/>
      <c r="I175" s="522" t="s">
        <v>286</v>
      </c>
      <c r="J175" s="528" t="s">
        <v>271</v>
      </c>
      <c r="K175" s="531" t="s">
        <v>287</v>
      </c>
      <c r="L175" s="522" t="s">
        <v>270</v>
      </c>
      <c r="M175" s="512" t="s">
        <v>288</v>
      </c>
      <c r="N175" s="514" t="s">
        <v>252</v>
      </c>
      <c r="O175" s="499" t="s">
        <v>289</v>
      </c>
      <c r="P175" s="499"/>
      <c r="Q175" s="499"/>
      <c r="R175" s="499"/>
      <c r="S175" s="499"/>
      <c r="T175" s="499"/>
      <c r="U175" s="499"/>
      <c r="V175" s="499" t="s">
        <v>290</v>
      </c>
      <c r="W175" s="514" t="s">
        <v>291</v>
      </c>
      <c r="X175" s="499" t="s">
        <v>292</v>
      </c>
      <c r="Y175" s="499"/>
      <c r="Z175" s="499"/>
      <c r="AA175" s="499"/>
    </row>
    <row r="176" spans="1:27" ht="21.95" customHeight="1">
      <c r="A176" s="520"/>
      <c r="B176" s="523"/>
      <c r="C176" s="523"/>
      <c r="D176" s="523"/>
      <c r="E176" s="526"/>
      <c r="F176" s="517"/>
      <c r="G176" s="499"/>
      <c r="H176" s="499"/>
      <c r="I176" s="523"/>
      <c r="J176" s="529"/>
      <c r="K176" s="532"/>
      <c r="L176" s="523"/>
      <c r="M176" s="513"/>
      <c r="N176" s="514"/>
      <c r="O176" s="499" t="s">
        <v>259</v>
      </c>
      <c r="P176" s="499" t="s">
        <v>261</v>
      </c>
      <c r="Q176" s="499" t="s">
        <v>263</v>
      </c>
      <c r="R176" s="515" t="s">
        <v>265</v>
      </c>
      <c r="S176" s="469" t="s">
        <v>267</v>
      </c>
      <c r="T176" s="499" t="s">
        <v>272</v>
      </c>
      <c r="U176" s="499" t="s">
        <v>264</v>
      </c>
      <c r="V176" s="499"/>
      <c r="W176" s="514"/>
      <c r="X176" s="499" t="s">
        <v>293</v>
      </c>
      <c r="Y176" s="499" t="s">
        <v>294</v>
      </c>
      <c r="Z176" s="499" t="s">
        <v>295</v>
      </c>
      <c r="AA176" s="499" t="s">
        <v>264</v>
      </c>
    </row>
    <row r="177" spans="1:27" ht="21.95" customHeight="1">
      <c r="A177" s="521"/>
      <c r="B177" s="524"/>
      <c r="C177" s="524"/>
      <c r="D177" s="524"/>
      <c r="E177" s="527"/>
      <c r="F177" s="518"/>
      <c r="G177" s="348" t="s">
        <v>541</v>
      </c>
      <c r="H177" s="431" t="s">
        <v>297</v>
      </c>
      <c r="I177" s="524"/>
      <c r="J177" s="530"/>
      <c r="K177" s="533"/>
      <c r="L177" s="524"/>
      <c r="M177" s="513"/>
      <c r="N177" s="514"/>
      <c r="O177" s="499"/>
      <c r="P177" s="499"/>
      <c r="Q177" s="499"/>
      <c r="R177" s="515"/>
      <c r="S177" s="469"/>
      <c r="T177" s="499"/>
      <c r="U177" s="499"/>
      <c r="V177" s="499"/>
      <c r="W177" s="514"/>
      <c r="X177" s="499"/>
      <c r="Y177" s="499"/>
      <c r="Z177" s="499"/>
      <c r="AA177" s="499"/>
    </row>
    <row r="178" spans="1:27" ht="20.100000000000001" hidden="1" customHeight="1">
      <c r="A178" s="299">
        <v>30100030</v>
      </c>
      <c r="B178" s="424" t="s">
        <v>178</v>
      </c>
      <c r="C178" s="126" t="s">
        <v>179</v>
      </c>
      <c r="D178" s="108">
        <v>5.03</v>
      </c>
      <c r="E178" s="108"/>
      <c r="F178" s="127"/>
      <c r="G178" s="128"/>
      <c r="H178" s="425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33"/>
      <c r="P178" s="433"/>
      <c r="Q178" s="433"/>
      <c r="R178" s="433"/>
      <c r="S178" s="433"/>
      <c r="T178" s="433"/>
      <c r="U178" s="433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5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33"/>
      <c r="P179" s="433"/>
      <c r="Q179" s="433"/>
      <c r="R179" s="433"/>
      <c r="S179" s="433"/>
      <c r="T179" s="433"/>
      <c r="U179" s="433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5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33"/>
      <c r="P180" s="433"/>
      <c r="Q180" s="433"/>
      <c r="R180" s="433"/>
      <c r="S180" s="433"/>
      <c r="T180" s="433"/>
      <c r="U180" s="433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5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33"/>
      <c r="P181" s="433"/>
      <c r="Q181" s="433"/>
      <c r="R181" s="433"/>
      <c r="S181" s="433"/>
      <c r="T181" s="433"/>
      <c r="U181" s="433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25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33"/>
      <c r="P182" s="433"/>
      <c r="Q182" s="433"/>
      <c r="R182" s="433"/>
      <c r="S182" s="433"/>
      <c r="T182" s="433"/>
      <c r="U182" s="433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42739</v>
      </c>
      <c r="G183" s="128">
        <f>100*2+83</f>
        <v>283</v>
      </c>
      <c r="H183" s="425">
        <f t="shared" si="78"/>
        <v>1426.32</v>
      </c>
      <c r="I183" s="436">
        <f>5.5*3</f>
        <v>16.5</v>
      </c>
      <c r="J183" s="130">
        <f t="array" ref="J183">IF(ISERROR(G183/I183),"",G183/I183)</f>
        <v>17.151515151515152</v>
      </c>
      <c r="K183" s="131">
        <f t="array" ref="K183">IF(ISERROR(G183/L183),"",G183/L183)</f>
        <v>14.894736842105264</v>
      </c>
      <c r="L183" s="129">
        <v>19</v>
      </c>
      <c r="M183" s="109">
        <f t="shared" si="79"/>
        <v>1.6052631578947363</v>
      </c>
      <c r="N183" s="130">
        <f t="shared" si="82"/>
        <v>0</v>
      </c>
      <c r="O183" s="433"/>
      <c r="P183" s="433"/>
      <c r="Q183" s="433"/>
      <c r="R183" s="433"/>
      <c r="S183" s="433"/>
      <c r="T183" s="433"/>
      <c r="U183" s="433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5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33"/>
      <c r="P184" s="433"/>
      <c r="Q184" s="433"/>
      <c r="R184" s="433"/>
      <c r="S184" s="433"/>
      <c r="T184" s="433"/>
      <c r="U184" s="43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5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33"/>
      <c r="P185" s="433"/>
      <c r="Q185" s="433"/>
      <c r="R185" s="433"/>
      <c r="S185" s="433"/>
      <c r="T185" s="433"/>
      <c r="U185" s="433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100*7+61</f>
        <v>761</v>
      </c>
      <c r="H186" s="425">
        <f t="shared" si="78"/>
        <v>3835.44</v>
      </c>
      <c r="I186" s="425">
        <f>11.5*5</f>
        <v>57.5</v>
      </c>
      <c r="J186" s="130">
        <f t="array" ref="J186">IF(ISERROR(G186/I186),"",G186/I186)</f>
        <v>13.234782608695653</v>
      </c>
      <c r="K186" s="131">
        <f t="array" ref="K186">IF(ISERROR(G186/L186),"",G186/L186)</f>
        <v>44.764705882352942</v>
      </c>
      <c r="L186" s="129">
        <v>17</v>
      </c>
      <c r="M186" s="109">
        <f t="shared" si="79"/>
        <v>12.735294117647058</v>
      </c>
      <c r="N186" s="130">
        <f t="shared" si="82"/>
        <v>0</v>
      </c>
      <c r="O186" s="433"/>
      <c r="P186" s="433"/>
      <c r="Q186" s="433"/>
      <c r="R186" s="433"/>
      <c r="S186" s="433"/>
      <c r="T186" s="433"/>
      <c r="U186" s="43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5">
        <f t="shared" si="78"/>
        <v>0</v>
      </c>
      <c r="I187" s="425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33"/>
      <c r="P187" s="433"/>
      <c r="Q187" s="433"/>
      <c r="R187" s="433"/>
      <c r="S187" s="433"/>
      <c r="T187" s="433"/>
      <c r="U187" s="433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3"/>
      <c r="P188" s="433"/>
      <c r="Q188" s="433"/>
      <c r="R188" s="433"/>
      <c r="S188" s="433"/>
      <c r="T188" s="433"/>
      <c r="U188" s="433"/>
      <c r="V188" s="132"/>
      <c r="W188" s="133"/>
      <c r="X188" s="132"/>
      <c r="Y188" s="132"/>
      <c r="Z188" s="132"/>
      <c r="AA188" s="132"/>
    </row>
    <row r="189" spans="1:27" ht="19.5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5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33"/>
      <c r="P189" s="433"/>
      <c r="Q189" s="433"/>
      <c r="R189" s="433"/>
      <c r="S189" s="433"/>
      <c r="T189" s="433"/>
      <c r="U189" s="433"/>
      <c r="V189" s="132"/>
      <c r="W189" s="133"/>
      <c r="X189" s="132"/>
      <c r="Y189" s="132"/>
      <c r="Z189" s="132"/>
      <c r="AA189" s="132"/>
    </row>
    <row r="190" spans="1:27" ht="19.5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5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33"/>
      <c r="P190" s="433"/>
      <c r="Q190" s="433"/>
      <c r="R190" s="433"/>
      <c r="S190" s="433"/>
      <c r="T190" s="433"/>
      <c r="U190" s="433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19.5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25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33"/>
      <c r="P191" s="433"/>
      <c r="Q191" s="433"/>
      <c r="R191" s="433"/>
      <c r="S191" s="433"/>
      <c r="T191" s="433"/>
      <c r="U191" s="433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19.5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5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33"/>
      <c r="P192" s="433"/>
      <c r="Q192" s="433"/>
      <c r="R192" s="433"/>
      <c r="S192" s="433"/>
      <c r="T192" s="433"/>
      <c r="U192" s="433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19.5" hidden="1" customHeight="1">
      <c r="A193" s="300">
        <v>30100003</v>
      </c>
      <c r="B193" s="141" t="s">
        <v>198</v>
      </c>
      <c r="C193" s="431" t="s">
        <v>190</v>
      </c>
      <c r="D193" s="108">
        <v>4.8</v>
      </c>
      <c r="E193" s="108"/>
      <c r="F193" s="127"/>
      <c r="G193" s="128"/>
      <c r="H193" s="425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33"/>
      <c r="P193" s="433"/>
      <c r="Q193" s="433"/>
      <c r="R193" s="433"/>
      <c r="S193" s="433"/>
      <c r="T193" s="433"/>
      <c r="U193" s="433"/>
      <c r="V193" s="132"/>
      <c r="W193" s="133"/>
      <c r="X193" s="132"/>
      <c r="Y193" s="132"/>
      <c r="Z193" s="132"/>
      <c r="AA193" s="132"/>
    </row>
    <row r="194" spans="1:27" ht="19.5" hidden="1" customHeight="1">
      <c r="A194" s="300">
        <v>30100004</v>
      </c>
      <c r="B194" s="141" t="s">
        <v>198</v>
      </c>
      <c r="C194" s="431" t="s">
        <v>187</v>
      </c>
      <c r="D194" s="108">
        <v>4.8</v>
      </c>
      <c r="E194" s="108"/>
      <c r="F194" s="127"/>
      <c r="G194" s="128"/>
      <c r="H194" s="425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33"/>
      <c r="P194" s="433"/>
      <c r="Q194" s="433"/>
      <c r="R194" s="433"/>
      <c r="S194" s="433"/>
      <c r="T194" s="433"/>
      <c r="U194" s="433"/>
      <c r="V194" s="132"/>
      <c r="W194" s="133"/>
      <c r="X194" s="132"/>
      <c r="Y194" s="132"/>
      <c r="Z194" s="132"/>
      <c r="AA194" s="132"/>
    </row>
    <row r="195" spans="1:27" ht="19.5" hidden="1" customHeight="1">
      <c r="A195" s="300">
        <v>30100006</v>
      </c>
      <c r="B195" s="141" t="s">
        <v>198</v>
      </c>
      <c r="C195" s="431" t="s">
        <v>179</v>
      </c>
      <c r="D195" s="108">
        <v>4.8</v>
      </c>
      <c r="E195" s="108"/>
      <c r="F195" s="127"/>
      <c r="G195" s="128"/>
      <c r="H195" s="425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33"/>
      <c r="P195" s="433"/>
      <c r="Q195" s="433"/>
      <c r="R195" s="433"/>
      <c r="S195" s="433"/>
      <c r="T195" s="433"/>
      <c r="U195" s="433"/>
      <c r="V195" s="132"/>
      <c r="W195" s="133"/>
      <c r="X195" s="132"/>
      <c r="Y195" s="132"/>
      <c r="Z195" s="132"/>
      <c r="AA195" s="132"/>
    </row>
    <row r="196" spans="1:27" ht="19.5" hidden="1" customHeight="1">
      <c r="A196" s="300">
        <v>30100005</v>
      </c>
      <c r="B196" s="141" t="s">
        <v>198</v>
      </c>
      <c r="C196" s="431" t="s">
        <v>199</v>
      </c>
      <c r="D196" s="108">
        <v>4.8</v>
      </c>
      <c r="E196" s="108"/>
      <c r="F196" s="127"/>
      <c r="G196" s="128"/>
      <c r="H196" s="425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33"/>
      <c r="P196" s="433"/>
      <c r="Q196" s="433"/>
      <c r="R196" s="433"/>
      <c r="S196" s="433"/>
      <c r="T196" s="433"/>
      <c r="U196" s="433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5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33"/>
      <c r="P197" s="433"/>
      <c r="Q197" s="433"/>
      <c r="R197" s="433"/>
      <c r="S197" s="433"/>
      <c r="T197" s="433"/>
      <c r="U197" s="433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39">
        <v>42738</v>
      </c>
      <c r="G198" s="128">
        <f>14+86</f>
        <v>100</v>
      </c>
      <c r="H198" s="425">
        <f t="shared" si="83"/>
        <v>499</v>
      </c>
      <c r="I198" s="129">
        <v>5</v>
      </c>
      <c r="J198" s="130">
        <f t="array" ref="J198">IF(ISERROR(G198/I198),"",G198/I198)</f>
        <v>20</v>
      </c>
      <c r="K198" s="131">
        <f t="array" ref="K198">IF(ISERROR(G198/L198),"",G198/L198)</f>
        <v>4.2553191489361701</v>
      </c>
      <c r="L198" s="129">
        <v>23.5</v>
      </c>
      <c r="M198" s="109">
        <f t="shared" si="84"/>
        <v>0.74468085106382986</v>
      </c>
      <c r="N198" s="130">
        <f t="shared" si="88"/>
        <v>0</v>
      </c>
      <c r="O198" s="433"/>
      <c r="P198" s="433"/>
      <c r="Q198" s="433"/>
      <c r="R198" s="433"/>
      <c r="S198" s="433"/>
      <c r="T198" s="433"/>
      <c r="U198" s="433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503" t="s">
        <v>201</v>
      </c>
      <c r="B199" s="504"/>
      <c r="C199" s="434" t="s">
        <v>202</v>
      </c>
      <c r="D199" s="143"/>
      <c r="E199" s="143"/>
      <c r="F199" s="144"/>
      <c r="G199" s="145">
        <f>SUM(G178:G198)</f>
        <v>1144</v>
      </c>
      <c r="H199" s="146">
        <f>SUM(H178:H198)</f>
        <v>5760.76</v>
      </c>
      <c r="I199" s="146">
        <f>SUM(I178:I198)</f>
        <v>79</v>
      </c>
      <c r="J199" s="130">
        <f t="array" ref="J199">IF(ISERROR(G199/I199),"",G199/I199)</f>
        <v>14.481012658227849</v>
      </c>
      <c r="K199" s="146">
        <f>SUM(K178:K198)</f>
        <v>63.914761873394369</v>
      </c>
      <c r="L199" s="147"/>
      <c r="M199" s="150">
        <f t="shared" ref="M199:AA199" si="91">SUM(M178:M198)</f>
        <v>15.085238126605624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24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108*3+90</f>
        <v>414</v>
      </c>
      <c r="H200" s="425">
        <f t="shared" ref="H200:H256" si="92">D200*G200</f>
        <v>2082.42</v>
      </c>
      <c r="I200" s="129">
        <f>5*2</f>
        <v>10</v>
      </c>
      <c r="J200" s="130">
        <f t="array" ref="J200">IF(ISERROR(G200/I200),"",G200/I200)</f>
        <v>41.4</v>
      </c>
      <c r="K200" s="131">
        <f t="array" ref="K200">IF(ISERROR(G200/L200),"",G200/L200)</f>
        <v>7.9615384615384617</v>
      </c>
      <c r="L200" s="129">
        <v>52</v>
      </c>
      <c r="M200" s="109">
        <f t="shared" ref="M200" si="93">IF(ISERROR(I200-K200),"",I200-K200)</f>
        <v>2.0384615384615383</v>
      </c>
      <c r="N200" s="130">
        <f t="shared" ref="N200" si="94">SUM(O200:U200)</f>
        <v>0</v>
      </c>
      <c r="O200" s="429"/>
      <c r="P200" s="429"/>
      <c r="Q200" s="429"/>
      <c r="R200" s="429"/>
      <c r="S200" s="429"/>
      <c r="T200" s="429"/>
      <c r="U200" s="429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24" t="s">
        <v>425</v>
      </c>
      <c r="C201" s="187" t="s">
        <v>427</v>
      </c>
      <c r="D201" s="108">
        <v>5.03</v>
      </c>
      <c r="E201" s="108"/>
      <c r="F201" s="127"/>
      <c r="G201" s="128"/>
      <c r="H201" s="425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29"/>
      <c r="P201" s="429"/>
      <c r="Q201" s="429"/>
      <c r="R201" s="429"/>
      <c r="S201" s="429"/>
      <c r="T201" s="429"/>
      <c r="U201" s="429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24" t="s">
        <v>206</v>
      </c>
      <c r="C202" s="126" t="s">
        <v>186</v>
      </c>
      <c r="D202" s="108">
        <v>5.03</v>
      </c>
      <c r="E202" s="108"/>
      <c r="F202" s="127"/>
      <c r="G202" s="128"/>
      <c r="H202" s="425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29"/>
      <c r="P202" s="429"/>
      <c r="Q202" s="429"/>
      <c r="R202" s="429"/>
      <c r="S202" s="429"/>
      <c r="T202" s="429"/>
      <c r="U202" s="429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24" t="s">
        <v>206</v>
      </c>
      <c r="C203" s="126" t="s">
        <v>203</v>
      </c>
      <c r="D203" s="108">
        <v>5.03</v>
      </c>
      <c r="E203" s="108"/>
      <c r="F203" s="127">
        <v>42739</v>
      </c>
      <c r="G203" s="128">
        <f>108*9+34+108+1</f>
        <v>1115</v>
      </c>
      <c r="H203" s="425">
        <f t="shared" si="92"/>
        <v>5608.4500000000007</v>
      </c>
      <c r="I203" s="129">
        <f>6.5*2</f>
        <v>13</v>
      </c>
      <c r="J203" s="130">
        <f t="array" ref="J203">IF(ISERROR(G203/I203),"",G203/I203)</f>
        <v>85.769230769230774</v>
      </c>
      <c r="K203" s="131">
        <f t="array" ref="K203">IF(ISERROR(G203/L203),"",G203/L203)</f>
        <v>21.442307692307693</v>
      </c>
      <c r="L203" s="129">
        <v>52</v>
      </c>
      <c r="M203" s="109">
        <f>IF(ISERROR(I203-K203),"",I203-K203)</f>
        <v>-8.4423076923076934</v>
      </c>
      <c r="N203" s="130">
        <f t="shared" si="98"/>
        <v>0</v>
      </c>
      <c r="O203" s="429"/>
      <c r="P203" s="429"/>
      <c r="Q203" s="429"/>
      <c r="R203" s="429"/>
      <c r="S203" s="429"/>
      <c r="T203" s="429"/>
      <c r="U203" s="429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24" t="s">
        <v>206</v>
      </c>
      <c r="C204" s="126" t="s">
        <v>207</v>
      </c>
      <c r="D204" s="108">
        <v>5.03</v>
      </c>
      <c r="E204" s="108"/>
      <c r="F204" s="127"/>
      <c r="G204" s="128"/>
      <c r="H204" s="425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29"/>
      <c r="P204" s="429"/>
      <c r="Q204" s="429"/>
      <c r="R204" s="429"/>
      <c r="S204" s="429"/>
      <c r="T204" s="429"/>
      <c r="U204" s="429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24" t="s">
        <v>414</v>
      </c>
      <c r="C205" s="187" t="s">
        <v>415</v>
      </c>
      <c r="D205" s="108">
        <v>5.03</v>
      </c>
      <c r="E205" s="108"/>
      <c r="F205" s="127"/>
      <c r="G205" s="128"/>
      <c r="H205" s="425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29"/>
      <c r="P205" s="429"/>
      <c r="Q205" s="429"/>
      <c r="R205" s="429"/>
      <c r="S205" s="429"/>
      <c r="T205" s="429"/>
      <c r="U205" s="42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24" t="s">
        <v>414</v>
      </c>
      <c r="C206" s="187" t="s">
        <v>416</v>
      </c>
      <c r="D206" s="108">
        <v>5.03</v>
      </c>
      <c r="E206" s="108"/>
      <c r="F206" s="127"/>
      <c r="G206" s="128"/>
      <c r="H206" s="425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29"/>
      <c r="P206" s="429"/>
      <c r="Q206" s="429"/>
      <c r="R206" s="429"/>
      <c r="S206" s="429"/>
      <c r="T206" s="429"/>
      <c r="U206" s="42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24" t="s">
        <v>414</v>
      </c>
      <c r="C207" s="187" t="s">
        <v>61</v>
      </c>
      <c r="D207" s="108">
        <v>5.03</v>
      </c>
      <c r="E207" s="108"/>
      <c r="F207" s="127"/>
      <c r="G207" s="128"/>
      <c r="H207" s="425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29"/>
      <c r="P207" s="429"/>
      <c r="Q207" s="429"/>
      <c r="R207" s="429"/>
      <c r="S207" s="429"/>
      <c r="T207" s="429"/>
      <c r="U207" s="429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24" t="s">
        <v>208</v>
      </c>
      <c r="C208" s="126" t="s">
        <v>179</v>
      </c>
      <c r="D208" s="108">
        <v>5.08</v>
      </c>
      <c r="E208" s="108"/>
      <c r="F208" s="127"/>
      <c r="G208" s="128"/>
      <c r="H208" s="425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29"/>
      <c r="P208" s="429"/>
      <c r="Q208" s="429"/>
      <c r="R208" s="429"/>
      <c r="S208" s="429"/>
      <c r="T208" s="429"/>
      <c r="U208" s="429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24" t="s">
        <v>208</v>
      </c>
      <c r="C209" s="126" t="s">
        <v>204</v>
      </c>
      <c r="D209" s="108">
        <v>5.08</v>
      </c>
      <c r="E209" s="108"/>
      <c r="F209" s="127"/>
      <c r="G209" s="128"/>
      <c r="H209" s="425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29"/>
      <c r="P209" s="429"/>
      <c r="Q209" s="429"/>
      <c r="R209" s="429"/>
      <c r="S209" s="429"/>
      <c r="T209" s="429"/>
      <c r="U209" s="42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24" t="s">
        <v>208</v>
      </c>
      <c r="C210" s="126" t="s">
        <v>205</v>
      </c>
      <c r="D210" s="108">
        <v>5.08</v>
      </c>
      <c r="E210" s="108"/>
      <c r="F210" s="127"/>
      <c r="G210" s="128"/>
      <c r="H210" s="425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29"/>
      <c r="P210" s="429"/>
      <c r="Q210" s="429"/>
      <c r="R210" s="429"/>
      <c r="S210" s="429"/>
      <c r="T210" s="429"/>
      <c r="U210" s="42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24" t="s">
        <v>208</v>
      </c>
      <c r="C211" s="126" t="s">
        <v>186</v>
      </c>
      <c r="D211" s="108">
        <v>5.08</v>
      </c>
      <c r="E211" s="108"/>
      <c r="F211" s="127"/>
      <c r="G211" s="128"/>
      <c r="H211" s="425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29"/>
      <c r="P211" s="429"/>
      <c r="Q211" s="429"/>
      <c r="R211" s="429"/>
      <c r="S211" s="429"/>
      <c r="T211" s="429"/>
      <c r="U211" s="42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24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108*2+85</f>
        <v>301</v>
      </c>
      <c r="H212" s="425">
        <f t="shared" si="92"/>
        <v>1529.08</v>
      </c>
      <c r="I212" s="129">
        <f>5*3</f>
        <v>15</v>
      </c>
      <c r="J212" s="130">
        <f t="array" ref="J212">IF(ISERROR(G212/I212),"",G212/I212)</f>
        <v>20.066666666666666</v>
      </c>
      <c r="K212" s="131">
        <f t="array" ref="K212">IF(ISERROR(G212/L212),"",G212/L212)</f>
        <v>14.333333333333334</v>
      </c>
      <c r="L212" s="129">
        <v>21</v>
      </c>
      <c r="M212" s="109">
        <f t="shared" si="102"/>
        <v>0.66666666666666607</v>
      </c>
      <c r="N212" s="130">
        <f t="shared" si="103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24" t="s">
        <v>208</v>
      </c>
      <c r="C213" s="126" t="s">
        <v>199</v>
      </c>
      <c r="D213" s="108">
        <v>5.08</v>
      </c>
      <c r="E213" s="108"/>
      <c r="F213" s="127"/>
      <c r="G213" s="128"/>
      <c r="H213" s="425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33"/>
      <c r="P213" s="433"/>
      <c r="Q213" s="433"/>
      <c r="R213" s="433"/>
      <c r="S213" s="433"/>
      <c r="T213" s="433"/>
      <c r="U213" s="433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24" t="s">
        <v>208</v>
      </c>
      <c r="C214" s="126" t="s">
        <v>187</v>
      </c>
      <c r="D214" s="108">
        <v>5.08</v>
      </c>
      <c r="E214" s="108"/>
      <c r="F214" s="127"/>
      <c r="G214" s="128"/>
      <c r="H214" s="425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2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108*3+88</f>
        <v>412</v>
      </c>
      <c r="H215" s="425">
        <f t="shared" si="92"/>
        <v>2092.96</v>
      </c>
      <c r="I215" s="129">
        <f>6.5*3</f>
        <v>19.5</v>
      </c>
      <c r="J215" s="130">
        <f t="array" ref="J215">IF(ISERROR(G215/I215),"",G215/I215)</f>
        <v>21.128205128205128</v>
      </c>
      <c r="K215" s="131">
        <f t="array" ref="K215">IF(ISERROR(G215/L215),"",G215/L215)</f>
        <v>19.61904761904762</v>
      </c>
      <c r="L215" s="129">
        <v>21</v>
      </c>
      <c r="M215" s="109">
        <f t="shared" si="102"/>
        <v>-0.1190476190476204</v>
      </c>
      <c r="N215" s="130">
        <f t="shared" si="103"/>
        <v>0</v>
      </c>
      <c r="O215" s="433"/>
      <c r="P215" s="433"/>
      <c r="Q215" s="433"/>
      <c r="R215" s="433"/>
      <c r="S215" s="433"/>
      <c r="T215" s="433"/>
      <c r="U215" s="433"/>
      <c r="V215" s="132">
        <f t="shared" si="104"/>
        <v>0</v>
      </c>
      <c r="W215" s="133">
        <f t="shared" si="105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24" t="s">
        <v>209</v>
      </c>
      <c r="C216" s="126" t="s">
        <v>194</v>
      </c>
      <c r="D216" s="108">
        <v>5.03</v>
      </c>
      <c r="E216" s="108"/>
      <c r="F216" s="127"/>
      <c r="G216" s="128"/>
      <c r="H216" s="425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29"/>
      <c r="P216" s="429"/>
      <c r="Q216" s="429"/>
      <c r="R216" s="429"/>
      <c r="S216" s="429"/>
      <c r="T216" s="429"/>
      <c r="U216" s="42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24" t="s">
        <v>209</v>
      </c>
      <c r="C217" s="126" t="s">
        <v>179</v>
      </c>
      <c r="D217" s="108">
        <v>5.03</v>
      </c>
      <c r="E217" s="108"/>
      <c r="F217" s="127"/>
      <c r="G217" s="128"/>
      <c r="H217" s="425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29"/>
      <c r="P217" s="429"/>
      <c r="Q217" s="429"/>
      <c r="R217" s="429"/>
      <c r="S217" s="429"/>
      <c r="T217" s="429"/>
      <c r="U217" s="42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24" t="s">
        <v>209</v>
      </c>
      <c r="C218" s="126" t="s">
        <v>195</v>
      </c>
      <c r="D218" s="108">
        <v>5.03</v>
      </c>
      <c r="E218" s="108"/>
      <c r="F218" s="127"/>
      <c r="G218" s="128"/>
      <c r="H218" s="425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29"/>
      <c r="P218" s="429"/>
      <c r="Q218" s="429"/>
      <c r="R218" s="429"/>
      <c r="S218" s="429"/>
      <c r="T218" s="429"/>
      <c r="U218" s="42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24" t="s">
        <v>209</v>
      </c>
      <c r="C219" s="126" t="s">
        <v>204</v>
      </c>
      <c r="D219" s="108">
        <v>5.03</v>
      </c>
      <c r="E219" s="108"/>
      <c r="F219" s="127"/>
      <c r="G219" s="128"/>
      <c r="H219" s="425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29"/>
      <c r="P219" s="429"/>
      <c r="Q219" s="429"/>
      <c r="R219" s="429"/>
      <c r="S219" s="429"/>
      <c r="T219" s="429"/>
      <c r="U219" s="429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24" t="s">
        <v>382</v>
      </c>
      <c r="C220" s="187" t="s">
        <v>383</v>
      </c>
      <c r="D220" s="108">
        <v>5.03</v>
      </c>
      <c r="E220" s="108"/>
      <c r="F220" s="127"/>
      <c r="G220" s="128"/>
      <c r="H220" s="425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29"/>
      <c r="P220" s="429"/>
      <c r="Q220" s="429"/>
      <c r="R220" s="429"/>
      <c r="S220" s="429"/>
      <c r="T220" s="429"/>
      <c r="U220" s="42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424" t="s">
        <v>382</v>
      </c>
      <c r="C221" s="187" t="s">
        <v>384</v>
      </c>
      <c r="D221" s="108">
        <v>5.03</v>
      </c>
      <c r="E221" s="108"/>
      <c r="F221" s="127">
        <v>42739</v>
      </c>
      <c r="G221" s="128">
        <f>90*5+77</f>
        <v>527</v>
      </c>
      <c r="H221" s="425">
        <f t="shared" si="92"/>
        <v>2650.81</v>
      </c>
      <c r="I221" s="129">
        <f>9.5*2</f>
        <v>19</v>
      </c>
      <c r="J221" s="130">
        <f t="array" ref="J221">IF(ISERROR(G221/I221),"",G221/I221)</f>
        <v>27.736842105263158</v>
      </c>
      <c r="K221" s="131">
        <f t="array" ref="K221">IF(ISERROR(G221/L221),"",G221/L221)</f>
        <v>9.7592592592592595</v>
      </c>
      <c r="L221" s="129">
        <v>54</v>
      </c>
      <c r="M221" s="109">
        <f t="shared" si="102"/>
        <v>9.2407407407407405</v>
      </c>
      <c r="N221" s="130">
        <f t="shared" si="103"/>
        <v>0</v>
      </c>
      <c r="O221" s="429"/>
      <c r="P221" s="429"/>
      <c r="Q221" s="429"/>
      <c r="R221" s="429"/>
      <c r="S221" s="429"/>
      <c r="T221" s="429"/>
      <c r="U221" s="42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24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v>90</v>
      </c>
      <c r="H222" s="425">
        <f t="shared" si="92"/>
        <v>452.70000000000005</v>
      </c>
      <c r="I222" s="129">
        <f>2*3</f>
        <v>6</v>
      </c>
      <c r="J222" s="130">
        <f t="array" ref="J222">IF(ISERROR(G222/I222),"",G222/I222)</f>
        <v>15</v>
      </c>
      <c r="K222" s="131">
        <f t="array" ref="K222">IF(ISERROR(G222/L222),"",G222/L222)</f>
        <v>1.6666666666666667</v>
      </c>
      <c r="L222" s="129">
        <v>54</v>
      </c>
      <c r="M222" s="109">
        <f t="shared" si="102"/>
        <v>4.333333333333333</v>
      </c>
      <c r="N222" s="130">
        <f t="shared" si="103"/>
        <v>0</v>
      </c>
      <c r="O222" s="429"/>
      <c r="P222" s="429"/>
      <c r="Q222" s="429"/>
      <c r="R222" s="429"/>
      <c r="S222" s="429"/>
      <c r="T222" s="429"/>
      <c r="U222" s="42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24" t="s">
        <v>382</v>
      </c>
      <c r="C223" s="187" t="s">
        <v>391</v>
      </c>
      <c r="D223" s="108">
        <v>5.03</v>
      </c>
      <c r="E223" s="108"/>
      <c r="F223" s="127"/>
      <c r="G223" s="128"/>
      <c r="H223" s="425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29"/>
      <c r="P223" s="429"/>
      <c r="Q223" s="429"/>
      <c r="R223" s="429"/>
      <c r="S223" s="429"/>
      <c r="T223" s="429"/>
      <c r="U223" s="42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24" t="s">
        <v>418</v>
      </c>
      <c r="C224" s="187" t="s">
        <v>364</v>
      </c>
      <c r="D224" s="108">
        <v>5.03</v>
      </c>
      <c r="E224" s="108"/>
      <c r="F224" s="127"/>
      <c r="G224" s="128"/>
      <c r="H224" s="425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29"/>
      <c r="P224" s="429"/>
      <c r="Q224" s="429"/>
      <c r="R224" s="429"/>
      <c r="S224" s="429"/>
      <c r="T224" s="429"/>
      <c r="U224" s="42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24" t="s">
        <v>418</v>
      </c>
      <c r="C225" s="187" t="s">
        <v>365</v>
      </c>
      <c r="D225" s="108">
        <v>5.03</v>
      </c>
      <c r="E225" s="108"/>
      <c r="F225" s="127"/>
      <c r="G225" s="128"/>
      <c r="H225" s="425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29"/>
      <c r="P225" s="429"/>
      <c r="Q225" s="429"/>
      <c r="R225" s="429"/>
      <c r="S225" s="429"/>
      <c r="T225" s="429"/>
      <c r="U225" s="42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24" t="s">
        <v>418</v>
      </c>
      <c r="C226" s="187" t="s">
        <v>366</v>
      </c>
      <c r="D226" s="108">
        <v>5.03</v>
      </c>
      <c r="E226" s="108"/>
      <c r="F226" s="127"/>
      <c r="G226" s="128"/>
      <c r="H226" s="425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29"/>
      <c r="P226" s="429"/>
      <c r="Q226" s="429"/>
      <c r="R226" s="429"/>
      <c r="S226" s="429"/>
      <c r="T226" s="429"/>
      <c r="U226" s="42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24" t="s">
        <v>418</v>
      </c>
      <c r="C227" s="187" t="s">
        <v>367</v>
      </c>
      <c r="D227" s="108">
        <v>5.03</v>
      </c>
      <c r="E227" s="108"/>
      <c r="F227" s="127"/>
      <c r="G227" s="128"/>
      <c r="H227" s="425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29"/>
      <c r="P227" s="429"/>
      <c r="Q227" s="429"/>
      <c r="R227" s="429"/>
      <c r="S227" s="429"/>
      <c r="T227" s="429"/>
      <c r="U227" s="429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5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33"/>
      <c r="P228" s="433"/>
      <c r="Q228" s="433"/>
      <c r="R228" s="433"/>
      <c r="S228" s="433"/>
      <c r="T228" s="433"/>
      <c r="U228" s="433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5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33"/>
      <c r="P229" s="433"/>
      <c r="Q229" s="433"/>
      <c r="R229" s="433"/>
      <c r="S229" s="433"/>
      <c r="T229" s="433"/>
      <c r="U229" s="433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5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33"/>
      <c r="P230" s="433"/>
      <c r="Q230" s="433"/>
      <c r="R230" s="433"/>
      <c r="S230" s="433"/>
      <c r="T230" s="433"/>
      <c r="U230" s="433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5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33"/>
      <c r="P231" s="433"/>
      <c r="Q231" s="433"/>
      <c r="R231" s="433"/>
      <c r="S231" s="433"/>
      <c r="T231" s="433"/>
      <c r="U231" s="433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5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33"/>
      <c r="P232" s="433"/>
      <c r="Q232" s="433"/>
      <c r="R232" s="433"/>
      <c r="S232" s="433"/>
      <c r="T232" s="433"/>
      <c r="U232" s="433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5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33"/>
      <c r="P233" s="433"/>
      <c r="Q233" s="433"/>
      <c r="R233" s="433"/>
      <c r="S233" s="433"/>
      <c r="T233" s="433"/>
      <c r="U233" s="433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5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33"/>
      <c r="P234" s="433"/>
      <c r="Q234" s="433"/>
      <c r="R234" s="433"/>
      <c r="S234" s="433"/>
      <c r="T234" s="433"/>
      <c r="U234" s="433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5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33"/>
      <c r="P235" s="433"/>
      <c r="Q235" s="433"/>
      <c r="R235" s="433"/>
      <c r="S235" s="433"/>
      <c r="T235" s="433"/>
      <c r="U235" s="433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5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33"/>
      <c r="P236" s="433"/>
      <c r="Q236" s="433"/>
      <c r="R236" s="433"/>
      <c r="S236" s="433"/>
      <c r="T236" s="433"/>
      <c r="U236" s="433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5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33"/>
      <c r="P237" s="433"/>
      <c r="Q237" s="433"/>
      <c r="R237" s="433"/>
      <c r="S237" s="433"/>
      <c r="T237" s="433"/>
      <c r="U237" s="433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5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33"/>
      <c r="P238" s="433"/>
      <c r="Q238" s="433"/>
      <c r="R238" s="433"/>
      <c r="S238" s="433"/>
      <c r="T238" s="433"/>
      <c r="U238" s="43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5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33"/>
      <c r="P239" s="433"/>
      <c r="Q239" s="433"/>
      <c r="R239" s="433"/>
      <c r="S239" s="433"/>
      <c r="T239" s="433"/>
      <c r="U239" s="43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5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33"/>
      <c r="P240" s="433"/>
      <c r="Q240" s="433"/>
      <c r="R240" s="433"/>
      <c r="S240" s="433"/>
      <c r="T240" s="433"/>
      <c r="U240" s="433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5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33"/>
      <c r="P241" s="433"/>
      <c r="Q241" s="433"/>
      <c r="R241" s="433"/>
      <c r="S241" s="433"/>
      <c r="T241" s="433"/>
      <c r="U241" s="433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5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33"/>
      <c r="P242" s="433"/>
      <c r="Q242" s="433"/>
      <c r="R242" s="433"/>
      <c r="S242" s="433"/>
      <c r="T242" s="433"/>
      <c r="U242" s="433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5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33"/>
      <c r="P243" s="433"/>
      <c r="Q243" s="433"/>
      <c r="R243" s="433"/>
      <c r="S243" s="433"/>
      <c r="T243" s="433"/>
      <c r="U243" s="433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5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33"/>
      <c r="P244" s="433"/>
      <c r="Q244" s="433"/>
      <c r="R244" s="433"/>
      <c r="S244" s="433"/>
      <c r="T244" s="433"/>
      <c r="U244" s="433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5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33"/>
      <c r="P245" s="433"/>
      <c r="Q245" s="433"/>
      <c r="R245" s="433"/>
      <c r="S245" s="433"/>
      <c r="T245" s="433"/>
      <c r="U245" s="433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5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33"/>
      <c r="P246" s="433"/>
      <c r="Q246" s="433"/>
      <c r="R246" s="433"/>
      <c r="S246" s="433"/>
      <c r="T246" s="433"/>
      <c r="U246" s="433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5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33"/>
      <c r="P247" s="433"/>
      <c r="Q247" s="433"/>
      <c r="R247" s="433"/>
      <c r="S247" s="433"/>
      <c r="T247" s="433"/>
      <c r="U247" s="43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5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33"/>
      <c r="P248" s="433"/>
      <c r="Q248" s="433"/>
      <c r="R248" s="433"/>
      <c r="S248" s="433"/>
      <c r="T248" s="433"/>
      <c r="U248" s="43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5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33"/>
      <c r="P249" s="433"/>
      <c r="Q249" s="433"/>
      <c r="R249" s="433"/>
      <c r="S249" s="433"/>
      <c r="T249" s="433"/>
      <c r="U249" s="43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5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33"/>
      <c r="P250" s="433"/>
      <c r="Q250" s="433"/>
      <c r="R250" s="433"/>
      <c r="S250" s="433"/>
      <c r="T250" s="433"/>
      <c r="U250" s="43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5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33"/>
      <c r="P251" s="433"/>
      <c r="Q251" s="433"/>
      <c r="R251" s="433"/>
      <c r="S251" s="433"/>
      <c r="T251" s="433"/>
      <c r="U251" s="43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5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33"/>
      <c r="P252" s="433"/>
      <c r="Q252" s="433"/>
      <c r="R252" s="433"/>
      <c r="S252" s="433"/>
      <c r="T252" s="433"/>
      <c r="U252" s="43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5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33"/>
      <c r="P253" s="433"/>
      <c r="Q253" s="433"/>
      <c r="R253" s="433"/>
      <c r="S253" s="433"/>
      <c r="T253" s="433"/>
      <c r="U253" s="43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5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33"/>
      <c r="P254" s="433"/>
      <c r="Q254" s="433"/>
      <c r="R254" s="433"/>
      <c r="S254" s="433"/>
      <c r="T254" s="433"/>
      <c r="U254" s="43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5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33"/>
      <c r="P255" s="433"/>
      <c r="Q255" s="433"/>
      <c r="R255" s="433"/>
      <c r="S255" s="433"/>
      <c r="T255" s="433"/>
      <c r="U255" s="433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5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33"/>
      <c r="P256" s="433"/>
      <c r="Q256" s="433"/>
      <c r="R256" s="433"/>
      <c r="S256" s="433"/>
      <c r="T256" s="433"/>
      <c r="U256" s="433"/>
      <c r="V256" s="132"/>
      <c r="W256" s="133"/>
      <c r="X256" s="132"/>
      <c r="Y256" s="132"/>
      <c r="Z256" s="132"/>
      <c r="AA256" s="132"/>
    </row>
    <row r="257" spans="1:27" ht="20.100000000000001" customHeight="1">
      <c r="A257" s="511" t="s">
        <v>216</v>
      </c>
      <c r="B257" s="511"/>
      <c r="C257" s="434" t="s">
        <v>202</v>
      </c>
      <c r="D257" s="143"/>
      <c r="E257" s="143"/>
      <c r="F257" s="144"/>
      <c r="G257" s="145">
        <f>SUM(G200:G256)</f>
        <v>2859</v>
      </c>
      <c r="H257" s="146">
        <f>SUM(H200:H256)</f>
        <v>14416.42</v>
      </c>
      <c r="I257" s="146">
        <f>SUM(I200:I256)</f>
        <v>82.5</v>
      </c>
      <c r="J257" s="130">
        <f t="array" ref="J257">IF(ISERROR(G257/I257),"",G257/I257)</f>
        <v>34.654545454545456</v>
      </c>
      <c r="K257" s="146">
        <f>SUM(K200:K256)</f>
        <v>74.782153032153033</v>
      </c>
      <c r="L257" s="147"/>
      <c r="M257" s="150">
        <f t="shared" ref="M257:V257" si="115">SUM(M200:M256)</f>
        <v>7.7178469678469641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24" t="s">
        <v>217</v>
      </c>
      <c r="C258" s="126" t="s">
        <v>179</v>
      </c>
      <c r="D258" s="108">
        <v>5.03</v>
      </c>
      <c r="E258" s="108"/>
      <c r="F258" s="127"/>
      <c r="G258" s="128"/>
      <c r="H258" s="425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33"/>
      <c r="P258" s="433"/>
      <c r="Q258" s="433"/>
      <c r="R258" s="433"/>
      <c r="S258" s="433"/>
      <c r="T258" s="433"/>
      <c r="U258" s="433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24" t="s">
        <v>217</v>
      </c>
      <c r="C259" s="126" t="s">
        <v>186</v>
      </c>
      <c r="D259" s="108">
        <v>5.03</v>
      </c>
      <c r="E259" s="108"/>
      <c r="F259" s="127"/>
      <c r="G259" s="128"/>
      <c r="H259" s="425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33"/>
      <c r="P259" s="433"/>
      <c r="Q259" s="433"/>
      <c r="R259" s="433"/>
      <c r="S259" s="433"/>
      <c r="T259" s="433"/>
      <c r="U259" s="433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24" t="s">
        <v>217</v>
      </c>
      <c r="C260" s="126" t="s">
        <v>204</v>
      </c>
      <c r="D260" s="108">
        <v>5.03</v>
      </c>
      <c r="E260" s="108"/>
      <c r="F260" s="127"/>
      <c r="G260" s="128"/>
      <c r="H260" s="425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33"/>
      <c r="P260" s="433"/>
      <c r="Q260" s="433"/>
      <c r="R260" s="433"/>
      <c r="S260" s="433"/>
      <c r="T260" s="433"/>
      <c r="U260" s="433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5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33"/>
      <c r="P261" s="433"/>
      <c r="Q261" s="433"/>
      <c r="R261" s="433"/>
      <c r="S261" s="433"/>
      <c r="T261" s="433"/>
      <c r="U261" s="433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5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33"/>
      <c r="P262" s="433"/>
      <c r="Q262" s="433"/>
      <c r="R262" s="433"/>
      <c r="S262" s="433"/>
      <c r="T262" s="433"/>
      <c r="U262" s="433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5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33"/>
      <c r="P263" s="433"/>
      <c r="Q263" s="433"/>
      <c r="R263" s="433"/>
      <c r="S263" s="433"/>
      <c r="T263" s="433"/>
      <c r="U263" s="433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>
        <v>42738</v>
      </c>
      <c r="G264" s="128">
        <f>108+102</f>
        <v>210</v>
      </c>
      <c r="H264" s="425">
        <f t="shared" si="117"/>
        <v>1056.3</v>
      </c>
      <c r="I264" s="129">
        <f>11*3</f>
        <v>33</v>
      </c>
      <c r="J264" s="130">
        <f t="array" ref="J264">IF(ISERROR(G264/I264),"",G264/I264)</f>
        <v>6.3636363636363633</v>
      </c>
      <c r="K264" s="131">
        <f t="array" ref="K264">IF(ISERROR(G264/L264),"",G264/L264)</f>
        <v>22.58064516129032</v>
      </c>
      <c r="L264" s="129">
        <v>9.3000000000000007</v>
      </c>
      <c r="M264" s="109">
        <f t="shared" si="118"/>
        <v>10.41935483870968</v>
      </c>
      <c r="N264" s="130">
        <f t="shared" si="119"/>
        <v>0</v>
      </c>
      <c r="O264" s="433"/>
      <c r="P264" s="433"/>
      <c r="Q264" s="433"/>
      <c r="R264" s="433"/>
      <c r="S264" s="433"/>
      <c r="T264" s="433"/>
      <c r="U264" s="433"/>
      <c r="V264" s="132">
        <f t="shared" si="120"/>
        <v>0</v>
      </c>
      <c r="W264" s="133">
        <f t="shared" si="116"/>
        <v>0</v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5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33"/>
      <c r="P265" s="433"/>
      <c r="Q265" s="433"/>
      <c r="R265" s="433"/>
      <c r="S265" s="433"/>
      <c r="T265" s="433"/>
      <c r="U265" s="433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5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3"/>
      <c r="P266" s="433"/>
      <c r="Q266" s="433"/>
      <c r="R266" s="433"/>
      <c r="S266" s="433"/>
      <c r="T266" s="433"/>
      <c r="U266" s="43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5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3"/>
      <c r="P267" s="433"/>
      <c r="Q267" s="433"/>
      <c r="R267" s="433"/>
      <c r="S267" s="433"/>
      <c r="T267" s="433"/>
      <c r="U267" s="43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5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3"/>
      <c r="P268" s="433"/>
      <c r="Q268" s="433"/>
      <c r="R268" s="433"/>
      <c r="S268" s="433"/>
      <c r="T268" s="433"/>
      <c r="U268" s="43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5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33"/>
      <c r="P269" s="433"/>
      <c r="Q269" s="433"/>
      <c r="R269" s="433"/>
      <c r="S269" s="433"/>
      <c r="T269" s="433"/>
      <c r="U269" s="433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5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33"/>
      <c r="P270" s="433"/>
      <c r="Q270" s="433"/>
      <c r="R270" s="433"/>
      <c r="S270" s="433"/>
      <c r="T270" s="433"/>
      <c r="U270" s="433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5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33"/>
      <c r="P271" s="433"/>
      <c r="Q271" s="433"/>
      <c r="R271" s="433"/>
      <c r="S271" s="433"/>
      <c r="T271" s="433"/>
      <c r="U271" s="433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5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33"/>
      <c r="P272" s="433"/>
      <c r="Q272" s="433"/>
      <c r="R272" s="433"/>
      <c r="S272" s="433"/>
      <c r="T272" s="433"/>
      <c r="U272" s="433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5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33"/>
      <c r="P273" s="433"/>
      <c r="Q273" s="433"/>
      <c r="R273" s="433"/>
      <c r="S273" s="433"/>
      <c r="T273" s="433"/>
      <c r="U273" s="433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24" t="s">
        <v>222</v>
      </c>
      <c r="C274" s="126" t="s">
        <v>181</v>
      </c>
      <c r="D274" s="108">
        <v>9.36</v>
      </c>
      <c r="E274" s="108"/>
      <c r="F274" s="127"/>
      <c r="G274" s="128"/>
      <c r="H274" s="425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33"/>
      <c r="P274" s="433"/>
      <c r="Q274" s="433"/>
      <c r="R274" s="433"/>
      <c r="S274" s="433"/>
      <c r="T274" s="433"/>
      <c r="U274" s="433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24" t="s">
        <v>222</v>
      </c>
      <c r="C275" s="126" t="s">
        <v>179</v>
      </c>
      <c r="D275" s="108">
        <v>9.36</v>
      </c>
      <c r="E275" s="108"/>
      <c r="F275" s="127"/>
      <c r="G275" s="128"/>
      <c r="H275" s="425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33"/>
      <c r="P275" s="433"/>
      <c r="Q275" s="433"/>
      <c r="R275" s="433"/>
      <c r="S275" s="433"/>
      <c r="T275" s="433"/>
      <c r="U275" s="433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24" t="s">
        <v>222</v>
      </c>
      <c r="C276" s="126" t="s">
        <v>221</v>
      </c>
      <c r="D276" s="108">
        <v>9.36</v>
      </c>
      <c r="E276" s="108"/>
      <c r="F276" s="127"/>
      <c r="G276" s="128"/>
      <c r="H276" s="425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33"/>
      <c r="P276" s="433"/>
      <c r="Q276" s="433"/>
      <c r="R276" s="433"/>
      <c r="S276" s="433"/>
      <c r="T276" s="433"/>
      <c r="U276" s="433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24" t="s">
        <v>222</v>
      </c>
      <c r="C277" s="126" t="s">
        <v>186</v>
      </c>
      <c r="D277" s="108">
        <v>9.36</v>
      </c>
      <c r="E277" s="108"/>
      <c r="F277" s="127"/>
      <c r="G277" s="128"/>
      <c r="H277" s="425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33"/>
      <c r="P277" s="433"/>
      <c r="Q277" s="433"/>
      <c r="R277" s="433"/>
      <c r="S277" s="433"/>
      <c r="T277" s="433"/>
      <c r="U277" s="433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24" t="s">
        <v>393</v>
      </c>
      <c r="C278" s="187" t="s">
        <v>395</v>
      </c>
      <c r="D278" s="108">
        <v>5</v>
      </c>
      <c r="E278" s="108"/>
      <c r="F278" s="127"/>
      <c r="G278" s="128"/>
      <c r="H278" s="425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33"/>
      <c r="P278" s="433"/>
      <c r="Q278" s="433"/>
      <c r="R278" s="433"/>
      <c r="S278" s="433"/>
      <c r="T278" s="433"/>
      <c r="U278" s="43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24" t="s">
        <v>393</v>
      </c>
      <c r="C279" s="187" t="s">
        <v>402</v>
      </c>
      <c r="D279" s="108">
        <v>5</v>
      </c>
      <c r="E279" s="108"/>
      <c r="F279" s="127"/>
      <c r="G279" s="128"/>
      <c r="H279" s="425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33"/>
      <c r="P279" s="433"/>
      <c r="Q279" s="433"/>
      <c r="R279" s="433"/>
      <c r="S279" s="433"/>
      <c r="T279" s="433"/>
      <c r="U279" s="43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24" t="s">
        <v>404</v>
      </c>
      <c r="C280" s="187" t="s">
        <v>405</v>
      </c>
      <c r="D280" s="108">
        <v>5</v>
      </c>
      <c r="E280" s="108"/>
      <c r="F280" s="127"/>
      <c r="G280" s="128"/>
      <c r="H280" s="425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33"/>
      <c r="P280" s="433"/>
      <c r="Q280" s="433"/>
      <c r="R280" s="433"/>
      <c r="S280" s="433"/>
      <c r="T280" s="433"/>
      <c r="U280" s="43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24" t="s">
        <v>342</v>
      </c>
      <c r="C281" s="187" t="s">
        <v>372</v>
      </c>
      <c r="D281" s="108">
        <v>5</v>
      </c>
      <c r="E281" s="108"/>
      <c r="F281" s="127"/>
      <c r="G281" s="128"/>
      <c r="H281" s="425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33"/>
      <c r="P281" s="433"/>
      <c r="Q281" s="433"/>
      <c r="R281" s="433"/>
      <c r="S281" s="433"/>
      <c r="T281" s="433"/>
      <c r="U281" s="43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24" t="s">
        <v>343</v>
      </c>
      <c r="C282" s="126" t="s">
        <v>345</v>
      </c>
      <c r="D282" s="108">
        <v>5</v>
      </c>
      <c r="E282" s="108"/>
      <c r="F282" s="127"/>
      <c r="G282" s="128"/>
      <c r="H282" s="425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33"/>
      <c r="P282" s="433"/>
      <c r="Q282" s="433"/>
      <c r="R282" s="433"/>
      <c r="S282" s="433"/>
      <c r="T282" s="433"/>
      <c r="U282" s="43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24" t="s">
        <v>343</v>
      </c>
      <c r="C283" s="126" t="s">
        <v>347</v>
      </c>
      <c r="D283" s="108">
        <v>5</v>
      </c>
      <c r="E283" s="108"/>
      <c r="F283" s="127"/>
      <c r="G283" s="128"/>
      <c r="H283" s="425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33"/>
      <c r="P283" s="433"/>
      <c r="Q283" s="433"/>
      <c r="R283" s="433"/>
      <c r="S283" s="433"/>
      <c r="T283" s="433"/>
      <c r="U283" s="43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5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33"/>
      <c r="P284" s="433"/>
      <c r="Q284" s="433"/>
      <c r="R284" s="433"/>
      <c r="S284" s="433"/>
      <c r="T284" s="433"/>
      <c r="U284" s="433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5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33"/>
      <c r="P285" s="433"/>
      <c r="Q285" s="433"/>
      <c r="R285" s="433"/>
      <c r="S285" s="433"/>
      <c r="T285" s="433"/>
      <c r="U285" s="433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25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33"/>
      <c r="P286" s="433"/>
      <c r="Q286" s="433"/>
      <c r="R286" s="433"/>
      <c r="S286" s="433"/>
      <c r="T286" s="433"/>
      <c r="U286" s="43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5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33"/>
      <c r="P287" s="433"/>
      <c r="Q287" s="433"/>
      <c r="R287" s="433"/>
      <c r="S287" s="433"/>
      <c r="T287" s="433"/>
      <c r="U287" s="43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5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33"/>
      <c r="P288" s="433"/>
      <c r="Q288" s="433"/>
      <c r="R288" s="433"/>
      <c r="S288" s="433"/>
      <c r="T288" s="433"/>
      <c r="U288" s="433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5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33"/>
      <c r="P289" s="433"/>
      <c r="Q289" s="433"/>
      <c r="R289" s="433"/>
      <c r="S289" s="433"/>
      <c r="T289" s="433"/>
      <c r="U289" s="433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5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33"/>
      <c r="P290" s="433"/>
      <c r="Q290" s="433"/>
      <c r="R290" s="433"/>
      <c r="S290" s="433"/>
      <c r="T290" s="433"/>
      <c r="U290" s="43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5">
        <f t="shared" si="117"/>
        <v>0</v>
      </c>
      <c r="I291" s="129"/>
      <c r="J291" s="130" t="str">
        <f t="array" ref="J291">IF(ISERROR(G291/I291),"",G291/I291)</f>
        <v/>
      </c>
      <c r="K291" s="425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33"/>
      <c r="P291" s="433"/>
      <c r="Q291" s="433"/>
      <c r="R291" s="433"/>
      <c r="S291" s="433"/>
      <c r="T291" s="433"/>
      <c r="U291" s="433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03" t="s">
        <v>224</v>
      </c>
      <c r="B292" s="504"/>
      <c r="C292" s="434" t="s">
        <v>202</v>
      </c>
      <c r="D292" s="143"/>
      <c r="E292" s="143"/>
      <c r="F292" s="144"/>
      <c r="G292" s="145">
        <f>SUM(G258:G291)</f>
        <v>210</v>
      </c>
      <c r="H292" s="146">
        <f>SUM(H258:H291)</f>
        <v>1056.3</v>
      </c>
      <c r="I292" s="146">
        <f>SUM(I258:I291)</f>
        <v>33</v>
      </c>
      <c r="J292" s="130">
        <f t="array" ref="J292">IF(ISERROR(G292/I292),"",G292/I292)</f>
        <v>6.3636363636363633</v>
      </c>
      <c r="K292" s="146">
        <f>SUM(K258:K291)</f>
        <v>22.58064516129032</v>
      </c>
      <c r="L292" s="147"/>
      <c r="M292" s="150">
        <f t="shared" ref="M292:V292" si="132">SUM(M258:M291)</f>
        <v>10.41935483870968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5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33"/>
      <c r="P293" s="433"/>
      <c r="Q293" s="433"/>
      <c r="R293" s="433"/>
      <c r="S293" s="433"/>
      <c r="T293" s="433"/>
      <c r="U293" s="433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5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33"/>
      <c r="P294" s="433"/>
      <c r="Q294" s="433"/>
      <c r="R294" s="433"/>
      <c r="S294" s="433"/>
      <c r="T294" s="433"/>
      <c r="U294" s="43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25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33"/>
      <c r="P295" s="433"/>
      <c r="Q295" s="433"/>
      <c r="R295" s="433"/>
      <c r="S295" s="433"/>
      <c r="T295" s="433"/>
      <c r="U295" s="43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5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33"/>
      <c r="P296" s="433"/>
      <c r="Q296" s="433"/>
      <c r="R296" s="433"/>
      <c r="S296" s="433"/>
      <c r="T296" s="433"/>
      <c r="U296" s="43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30" t="s">
        <v>203</v>
      </c>
      <c r="D297" s="108">
        <v>5.03</v>
      </c>
      <c r="E297" s="108"/>
      <c r="F297" s="127"/>
      <c r="G297" s="128"/>
      <c r="H297" s="425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33"/>
      <c r="P297" s="433"/>
      <c r="Q297" s="433"/>
      <c r="R297" s="433"/>
      <c r="S297" s="433"/>
      <c r="T297" s="433"/>
      <c r="U297" s="43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5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33"/>
      <c r="P298" s="433"/>
      <c r="Q298" s="433"/>
      <c r="R298" s="433"/>
      <c r="S298" s="433"/>
      <c r="T298" s="433"/>
      <c r="U298" s="43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5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33"/>
      <c r="P299" s="433"/>
      <c r="Q299" s="433"/>
      <c r="R299" s="433"/>
      <c r="S299" s="433"/>
      <c r="T299" s="433"/>
      <c r="U299" s="43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30" t="s">
        <v>228</v>
      </c>
      <c r="D300" s="108">
        <v>5.03</v>
      </c>
      <c r="E300" s="108"/>
      <c r="F300" s="127"/>
      <c r="G300" s="128"/>
      <c r="H300" s="425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33"/>
      <c r="P300" s="433"/>
      <c r="Q300" s="433"/>
      <c r="R300" s="433"/>
      <c r="S300" s="433"/>
      <c r="T300" s="433"/>
      <c r="U300" s="43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30" t="s">
        <v>212</v>
      </c>
      <c r="D301" s="108">
        <v>5.03</v>
      </c>
      <c r="E301" s="108"/>
      <c r="F301" s="127"/>
      <c r="G301" s="128"/>
      <c r="H301" s="425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33"/>
      <c r="P301" s="433"/>
      <c r="Q301" s="433"/>
      <c r="R301" s="433"/>
      <c r="S301" s="433"/>
      <c r="T301" s="433"/>
      <c r="U301" s="43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30" t="s">
        <v>203</v>
      </c>
      <c r="D302" s="108">
        <v>5.03</v>
      </c>
      <c r="E302" s="108"/>
      <c r="F302" s="127"/>
      <c r="G302" s="128"/>
      <c r="H302" s="425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33"/>
      <c r="P302" s="433"/>
      <c r="Q302" s="433"/>
      <c r="R302" s="433"/>
      <c r="S302" s="433"/>
      <c r="T302" s="433"/>
      <c r="U302" s="43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30" t="s">
        <v>186</v>
      </c>
      <c r="D303" s="108">
        <v>5.03</v>
      </c>
      <c r="E303" s="108"/>
      <c r="F303" s="127"/>
      <c r="G303" s="128"/>
      <c r="H303" s="425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33"/>
      <c r="P303" s="433"/>
      <c r="Q303" s="433"/>
      <c r="R303" s="433"/>
      <c r="S303" s="433"/>
      <c r="T303" s="433"/>
      <c r="U303" s="43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30" t="s">
        <v>228</v>
      </c>
      <c r="D304" s="108">
        <v>5.03</v>
      </c>
      <c r="E304" s="108"/>
      <c r="F304" s="127"/>
      <c r="G304" s="128"/>
      <c r="H304" s="425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33"/>
      <c r="P304" s="433"/>
      <c r="Q304" s="433"/>
      <c r="R304" s="433"/>
      <c r="S304" s="433"/>
      <c r="T304" s="433"/>
      <c r="U304" s="43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30" t="s">
        <v>199</v>
      </c>
      <c r="D305" s="108">
        <v>5.03</v>
      </c>
      <c r="E305" s="108"/>
      <c r="F305" s="127"/>
      <c r="G305" s="128"/>
      <c r="H305" s="425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33"/>
      <c r="P305" s="433"/>
      <c r="Q305" s="433"/>
      <c r="R305" s="433"/>
      <c r="S305" s="433"/>
      <c r="T305" s="433"/>
      <c r="U305" s="43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5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33"/>
      <c r="P306" s="433"/>
      <c r="Q306" s="433"/>
      <c r="R306" s="433"/>
      <c r="S306" s="433"/>
      <c r="T306" s="433"/>
      <c r="U306" s="43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90*4</f>
        <v>360</v>
      </c>
      <c r="H307" s="425">
        <f t="shared" si="133"/>
        <v>1821.6</v>
      </c>
      <c r="I307" s="129">
        <f>6*3</f>
        <v>18</v>
      </c>
      <c r="J307" s="130">
        <f t="array" ref="J307">IF(ISERROR(G307/I307),"",G307/I307)</f>
        <v>20</v>
      </c>
      <c r="K307" s="131">
        <f t="array" ref="K307">IF(ISERROR(G307/L307),"",G307/L307)</f>
        <v>14.4</v>
      </c>
      <c r="L307" s="129">
        <v>25</v>
      </c>
      <c r="M307" s="109">
        <f t="shared" si="134"/>
        <v>3.5999999999999996</v>
      </c>
      <c r="N307" s="130">
        <f t="shared" si="135"/>
        <v>0</v>
      </c>
      <c r="O307" s="433"/>
      <c r="P307" s="433"/>
      <c r="Q307" s="433"/>
      <c r="R307" s="433"/>
      <c r="S307" s="433"/>
      <c r="T307" s="433"/>
      <c r="U307" s="433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03" t="s">
        <v>231</v>
      </c>
      <c r="B308" s="504"/>
      <c r="C308" s="434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18</v>
      </c>
      <c r="J308" s="130">
        <f t="array" ref="J308">IF(ISERROR(G308/I308),"",G308/I308)</f>
        <v>20</v>
      </c>
      <c r="K308" s="146">
        <f>SUM(K293:K307)</f>
        <v>14.4</v>
      </c>
      <c r="L308" s="146"/>
      <c r="M308" s="150">
        <f>SUM(M293:M307)</f>
        <v>3.5999999999999996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5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33"/>
      <c r="P309" s="433"/>
      <c r="Q309" s="433"/>
      <c r="R309" s="433"/>
      <c r="S309" s="433"/>
      <c r="T309" s="433"/>
      <c r="U309" s="433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5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33"/>
      <c r="P310" s="433"/>
      <c r="Q310" s="433"/>
      <c r="R310" s="433"/>
      <c r="S310" s="433"/>
      <c r="T310" s="433"/>
      <c r="U310" s="43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5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33"/>
      <c r="P311" s="433"/>
      <c r="Q311" s="433"/>
      <c r="R311" s="433"/>
      <c r="S311" s="433"/>
      <c r="T311" s="433"/>
      <c r="U311" s="43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5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33"/>
      <c r="P312" s="433"/>
      <c r="Q312" s="433"/>
      <c r="R312" s="433"/>
      <c r="S312" s="433"/>
      <c r="T312" s="433"/>
      <c r="U312" s="43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5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33"/>
      <c r="P313" s="433"/>
      <c r="Q313" s="433"/>
      <c r="R313" s="433"/>
      <c r="S313" s="433"/>
      <c r="T313" s="433"/>
      <c r="U313" s="433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5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33"/>
      <c r="P314" s="433"/>
      <c r="Q314" s="433"/>
      <c r="R314" s="433"/>
      <c r="S314" s="433"/>
      <c r="T314" s="433"/>
      <c r="U314" s="433"/>
      <c r="V314" s="132"/>
      <c r="W314" s="133"/>
      <c r="X314" s="132"/>
      <c r="Y314" s="132"/>
      <c r="Z314" s="132"/>
      <c r="AA314" s="132"/>
    </row>
    <row r="315" spans="1:27" ht="19.5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f>90*6+30</f>
        <v>570</v>
      </c>
      <c r="H315" s="425">
        <f t="shared" si="137"/>
        <v>2867.1000000000004</v>
      </c>
      <c r="I315" s="129">
        <f>11.5*4</f>
        <v>46</v>
      </c>
      <c r="J315" s="130">
        <f t="array" ref="J315">IF(ISERROR(G315/I315),"",G315/I315)</f>
        <v>12.391304347826088</v>
      </c>
      <c r="K315" s="131">
        <f t="array" ref="K315">IF(ISERROR(G315/L315),"",G315/L315)</f>
        <v>42.222222222222221</v>
      </c>
      <c r="L315" s="129">
        <v>13.5</v>
      </c>
      <c r="M315" s="109">
        <f t="shared" ref="M315" si="141">IF(ISERROR(I315-K315),"",I315-K315)</f>
        <v>3.7777777777777786</v>
      </c>
      <c r="N315" s="130"/>
      <c r="O315" s="433"/>
      <c r="P315" s="433"/>
      <c r="Q315" s="433"/>
      <c r="R315" s="433"/>
      <c r="S315" s="433"/>
      <c r="T315" s="433"/>
      <c r="U315" s="43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25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33"/>
      <c r="P316" s="433"/>
      <c r="Q316" s="433"/>
      <c r="R316" s="433"/>
      <c r="S316" s="433"/>
      <c r="T316" s="433"/>
      <c r="U316" s="433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5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33"/>
      <c r="P318" s="433"/>
      <c r="Q318" s="433"/>
      <c r="R318" s="433"/>
      <c r="S318" s="433"/>
      <c r="T318" s="433"/>
      <c r="U318" s="433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03" t="s">
        <v>234</v>
      </c>
      <c r="B319" s="504"/>
      <c r="C319" s="434" t="s">
        <v>202</v>
      </c>
      <c r="D319" s="143"/>
      <c r="E319" s="143"/>
      <c r="F319" s="144"/>
      <c r="G319" s="145">
        <f>SUM(G309:G318)</f>
        <v>570</v>
      </c>
      <c r="H319" s="146">
        <f>SUM(H309:H318)</f>
        <v>2867.1000000000004</v>
      </c>
      <c r="I319" s="146">
        <f>SUM(I309:I318)</f>
        <v>46</v>
      </c>
      <c r="J319" s="130">
        <f t="array" ref="J319">IF(ISERROR(G319/I319),"",G319/I319)</f>
        <v>12.391304347826088</v>
      </c>
      <c r="K319" s="146">
        <f>SUM(K309:K318)</f>
        <v>42.222222222222221</v>
      </c>
      <c r="L319" s="147"/>
      <c r="M319" s="150">
        <f>SUM(M309:M318)</f>
        <v>3.7777777777777786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31"/>
      <c r="D320" s="108">
        <v>3.65</v>
      </c>
      <c r="E320" s="108"/>
      <c r="F320" s="153"/>
      <c r="G320" s="128"/>
      <c r="H320" s="425">
        <f t="shared" ref="H320:H333" si="146">D320*G320</f>
        <v>0</v>
      </c>
      <c r="I320" s="129"/>
      <c r="J320" s="130" t="str">
        <f t="array" ref="J320">IF(ISERROR(G320/I320),"",G320/I320)</f>
        <v/>
      </c>
      <c r="K320" s="425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33"/>
      <c r="P320" s="433"/>
      <c r="Q320" s="433"/>
      <c r="R320" s="433"/>
      <c r="S320" s="433"/>
      <c r="T320" s="433"/>
      <c r="U320" s="433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31"/>
      <c r="D321" s="108">
        <v>6.58</v>
      </c>
      <c r="E321" s="108"/>
      <c r="F321" s="127"/>
      <c r="G321" s="128"/>
      <c r="H321" s="425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33"/>
      <c r="P321" s="433"/>
      <c r="Q321" s="433"/>
      <c r="R321" s="433"/>
      <c r="S321" s="433"/>
      <c r="T321" s="433"/>
      <c r="U321" s="433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31"/>
      <c r="D322" s="108">
        <v>7.8</v>
      </c>
      <c r="E322" s="108"/>
      <c r="F322" s="127">
        <v>42737</v>
      </c>
      <c r="G322" s="128">
        <f>32*3</f>
        <v>96</v>
      </c>
      <c r="H322" s="425">
        <f t="shared" si="146"/>
        <v>748.8</v>
      </c>
      <c r="I322" s="129">
        <v>21</v>
      </c>
      <c r="J322" s="130">
        <f t="array" ref="J322">IF(ISERROR(G322/I322),"",G322/I322)</f>
        <v>4.5714285714285712</v>
      </c>
      <c r="K322" s="131">
        <f t="array" ref="K322">IF(ISERROR(G322/L322),"",G322/L322)</f>
        <v>20.869565217391305</v>
      </c>
      <c r="L322" s="129">
        <v>4.5999999999999996</v>
      </c>
      <c r="M322" s="109">
        <f t="shared" si="147"/>
        <v>0.13043478260869534</v>
      </c>
      <c r="N322" s="130">
        <f t="shared" si="148"/>
        <v>0</v>
      </c>
      <c r="O322" s="433"/>
      <c r="P322" s="433"/>
      <c r="Q322" s="433"/>
      <c r="R322" s="433"/>
      <c r="S322" s="433"/>
      <c r="T322" s="433"/>
      <c r="U322" s="433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31"/>
      <c r="D323" s="108">
        <v>4.4000000000000004</v>
      </c>
      <c r="E323" s="108"/>
      <c r="F323" s="127"/>
      <c r="G323" s="128"/>
      <c r="H323" s="425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33"/>
      <c r="P323" s="433"/>
      <c r="Q323" s="433"/>
      <c r="R323" s="433"/>
      <c r="S323" s="433"/>
      <c r="T323" s="433"/>
      <c r="U323" s="433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31"/>
      <c r="D324" s="108"/>
      <c r="E324" s="108"/>
      <c r="F324" s="127"/>
      <c r="G324" s="128"/>
      <c r="H324" s="425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33"/>
      <c r="P324" s="433"/>
      <c r="Q324" s="433"/>
      <c r="R324" s="433"/>
      <c r="S324" s="433"/>
      <c r="T324" s="433"/>
      <c r="U324" s="433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31" t="s">
        <v>239</v>
      </c>
      <c r="C325" s="431" t="s">
        <v>179</v>
      </c>
      <c r="D325" s="108">
        <v>6.04</v>
      </c>
      <c r="E325" s="108"/>
      <c r="F325" s="127"/>
      <c r="G325" s="128"/>
      <c r="H325" s="425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33"/>
      <c r="P325" s="433"/>
      <c r="Q325" s="433"/>
      <c r="R325" s="433"/>
      <c r="S325" s="433"/>
      <c r="T325" s="433"/>
      <c r="U325" s="433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31" t="s">
        <v>239</v>
      </c>
      <c r="C326" s="431" t="s">
        <v>186</v>
      </c>
      <c r="D326" s="108">
        <v>6.04</v>
      </c>
      <c r="E326" s="108"/>
      <c r="F326" s="127"/>
      <c r="G326" s="128"/>
      <c r="H326" s="425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33"/>
      <c r="P326" s="433"/>
      <c r="Q326" s="433"/>
      <c r="R326" s="433"/>
      <c r="S326" s="433"/>
      <c r="T326" s="433"/>
      <c r="U326" s="433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31" t="s">
        <v>443</v>
      </c>
      <c r="C327" s="431" t="s">
        <v>179</v>
      </c>
      <c r="D327" s="108">
        <v>6</v>
      </c>
      <c r="E327" s="108"/>
      <c r="F327" s="127"/>
      <c r="G327" s="128"/>
      <c r="H327" s="425">
        <f t="shared" si="146"/>
        <v>0</v>
      </c>
      <c r="I327" s="129"/>
      <c r="J327" s="130"/>
      <c r="K327" s="131"/>
      <c r="L327" s="129"/>
      <c r="M327" s="109"/>
      <c r="N327" s="130"/>
      <c r="O327" s="433"/>
      <c r="P327" s="433"/>
      <c r="Q327" s="433"/>
      <c r="R327" s="433"/>
      <c r="S327" s="433"/>
      <c r="T327" s="433"/>
      <c r="U327" s="43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31" t="s">
        <v>443</v>
      </c>
      <c r="C328" s="431" t="s">
        <v>60</v>
      </c>
      <c r="D328" s="108">
        <v>6</v>
      </c>
      <c r="E328" s="108"/>
      <c r="F328" s="127"/>
      <c r="G328" s="128"/>
      <c r="H328" s="425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33"/>
      <c r="P328" s="433"/>
      <c r="Q328" s="433"/>
      <c r="R328" s="433"/>
      <c r="S328" s="433"/>
      <c r="T328" s="433"/>
      <c r="U328" s="433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24" t="s">
        <v>240</v>
      </c>
      <c r="C329" s="126"/>
      <c r="D329" s="108">
        <v>7.3</v>
      </c>
      <c r="E329" s="108"/>
      <c r="F329" s="127"/>
      <c r="G329" s="128"/>
      <c r="H329" s="425">
        <f t="shared" si="146"/>
        <v>0</v>
      </c>
      <c r="I329" s="129"/>
      <c r="J329" s="130"/>
      <c r="K329" s="131"/>
      <c r="L329" s="129"/>
      <c r="M329" s="109"/>
      <c r="N329" s="130"/>
      <c r="O329" s="433"/>
      <c r="P329" s="433"/>
      <c r="Q329" s="433"/>
      <c r="R329" s="433"/>
      <c r="S329" s="433"/>
      <c r="T329" s="433"/>
      <c r="U329" s="43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24" t="s">
        <v>241</v>
      </c>
      <c r="C330" s="126"/>
      <c r="D330" s="108">
        <f>78*120/1000</f>
        <v>9.36</v>
      </c>
      <c r="E330" s="108"/>
      <c r="F330" s="127"/>
      <c r="G330" s="128"/>
      <c r="H330" s="425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33"/>
      <c r="P330" s="433"/>
      <c r="Q330" s="433"/>
      <c r="R330" s="433"/>
      <c r="S330" s="433"/>
      <c r="T330" s="433"/>
      <c r="U330" s="433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24" t="s">
        <v>242</v>
      </c>
      <c r="C331" s="126"/>
      <c r="D331" s="108">
        <v>4.5</v>
      </c>
      <c r="E331" s="108"/>
      <c r="F331" s="127"/>
      <c r="G331" s="128"/>
      <c r="H331" s="425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3"/>
      <c r="P331" s="433"/>
      <c r="Q331" s="433"/>
      <c r="R331" s="433"/>
      <c r="S331" s="433"/>
      <c r="T331" s="433"/>
      <c r="U331" s="43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24" t="s">
        <v>243</v>
      </c>
      <c r="C332" s="126"/>
      <c r="D332" s="108">
        <v>4.5</v>
      </c>
      <c r="E332" s="108"/>
      <c r="F332" s="127"/>
      <c r="G332" s="128"/>
      <c r="H332" s="425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33"/>
      <c r="P332" s="433"/>
      <c r="Q332" s="433"/>
      <c r="R332" s="433"/>
      <c r="S332" s="433"/>
      <c r="T332" s="433"/>
      <c r="U332" s="433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5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33"/>
      <c r="P333" s="433"/>
      <c r="Q333" s="433"/>
      <c r="R333" s="433"/>
      <c r="S333" s="433"/>
      <c r="T333" s="433"/>
      <c r="U333" s="433"/>
      <c r="V333" s="132"/>
      <c r="W333" s="133"/>
      <c r="X333" s="132"/>
      <c r="Y333" s="132"/>
      <c r="Z333" s="132"/>
      <c r="AA333" s="132"/>
    </row>
    <row r="334" spans="1:27" ht="20.100000000000001" customHeight="1">
      <c r="A334" s="503" t="s">
        <v>244</v>
      </c>
      <c r="B334" s="504"/>
      <c r="C334" s="434" t="s">
        <v>202</v>
      </c>
      <c r="D334" s="143"/>
      <c r="E334" s="143"/>
      <c r="F334" s="144"/>
      <c r="G334" s="145">
        <f>SUM(G320:G333)</f>
        <v>96</v>
      </c>
      <c r="H334" s="146">
        <f>SUM(H320:H330)</f>
        <v>748.8</v>
      </c>
      <c r="I334" s="146">
        <f>SUM(I320:I333)</f>
        <v>21</v>
      </c>
      <c r="J334" s="130">
        <f t="array" ref="J334">IF(ISERROR(G334/I334),"",G334/I334)</f>
        <v>4.5714285714285712</v>
      </c>
      <c r="K334" s="146">
        <f>SUM(K320:K330)</f>
        <v>20.869565217391305</v>
      </c>
      <c r="L334" s="147"/>
      <c r="M334" s="150">
        <f t="shared" ref="M334:AA334" si="157">SUM(M320:M330)</f>
        <v>0.13043478260869534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05" t="s">
        <v>246</v>
      </c>
      <c r="B335" s="506"/>
      <c r="C335" s="506"/>
      <c r="D335" s="506"/>
      <c r="E335" s="506"/>
      <c r="F335" s="507"/>
      <c r="G335" s="154">
        <f>SUM(G199,G257,G292,G308,G319,G334)</f>
        <v>5239</v>
      </c>
      <c r="H335" s="154">
        <f>SUM(H199,H257,H292,H308,H319,H334)</f>
        <v>26670.98</v>
      </c>
      <c r="I335" s="154">
        <f>SUM(I199,I257,I292,I308,I319,I334)</f>
        <v>279.5</v>
      </c>
      <c r="J335" s="155">
        <f t="array" ref="J335">IF(ISERROR(G335/I335),"",G335/I335)</f>
        <v>18.744186046511629</v>
      </c>
      <c r="K335" s="154">
        <f>SUM(K199,K257,K292,K308,K319,K334)</f>
        <v>238.76934750645128</v>
      </c>
      <c r="L335" s="155">
        <f>IF(ISERROR(G335/K335),"",G335/K335)</f>
        <v>21.941677416773306</v>
      </c>
      <c r="M335" s="154">
        <f t="shared" ref="M335:AA335" si="158">SUM(M199,M257,M292,M308,M319,M334)</f>
        <v>40.730652493548739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08" t="s">
        <v>476</v>
      </c>
      <c r="B336" s="427" t="s">
        <v>247</v>
      </c>
      <c r="C336" s="491" t="s">
        <v>248</v>
      </c>
      <c r="D336" s="492"/>
      <c r="E336" s="499" t="s">
        <v>249</v>
      </c>
      <c r="F336" s="499"/>
      <c r="G336" s="469" t="s">
        <v>250</v>
      </c>
      <c r="H336" s="469"/>
      <c r="I336" s="499" t="s">
        <v>251</v>
      </c>
      <c r="J336" s="499"/>
      <c r="K336" s="499" t="s">
        <v>252</v>
      </c>
      <c r="L336" s="499"/>
      <c r="M336" s="499" t="s">
        <v>253</v>
      </c>
      <c r="N336" s="499"/>
      <c r="O336" s="499" t="s">
        <v>254</v>
      </c>
      <c r="P336" s="469" t="s">
        <v>255</v>
      </c>
      <c r="Q336" s="469"/>
      <c r="R336" s="469" t="s">
        <v>252</v>
      </c>
      <c r="S336" s="469"/>
      <c r="T336" s="469" t="s">
        <v>256</v>
      </c>
      <c r="U336" s="469"/>
      <c r="V336" s="469" t="s">
        <v>257</v>
      </c>
      <c r="W336" s="469"/>
      <c r="X336" s="469" t="s">
        <v>252</v>
      </c>
      <c r="Y336" s="469"/>
      <c r="Z336" s="469" t="s">
        <v>256</v>
      </c>
      <c r="AA336" s="469"/>
    </row>
    <row r="337" spans="1:27" ht="20.100000000000001" customHeight="1">
      <c r="A337" s="509"/>
      <c r="B337" s="427" t="s">
        <v>258</v>
      </c>
      <c r="C337" s="534">
        <v>1</v>
      </c>
      <c r="D337" s="535"/>
      <c r="E337" s="502">
        <f>C337*11</f>
        <v>11</v>
      </c>
      <c r="F337" s="502"/>
      <c r="G337" s="469">
        <v>1</v>
      </c>
      <c r="H337" s="469"/>
      <c r="I337" s="502">
        <f>G337*11</f>
        <v>11</v>
      </c>
      <c r="J337" s="502"/>
      <c r="K337" s="502">
        <f>E337-I337</f>
        <v>0</v>
      </c>
      <c r="L337" s="502"/>
      <c r="M337" s="500">
        <f>IF(ISERROR(K337/E337),"",K337/E337)</f>
        <v>0</v>
      </c>
      <c r="N337" s="500"/>
      <c r="O337" s="499"/>
      <c r="P337" s="469" t="s">
        <v>201</v>
      </c>
      <c r="Q337" s="469"/>
      <c r="R337" s="498">
        <f>SUM(O199:U199)</f>
        <v>0</v>
      </c>
      <c r="S337" s="498"/>
      <c r="T337" s="493" t="str">
        <f t="array" ref="T337">IF(ISERROR(R337/R344),"",R337/R344)</f>
        <v/>
      </c>
      <c r="U337" s="493"/>
      <c r="V337" s="469" t="s">
        <v>259</v>
      </c>
      <c r="W337" s="469"/>
      <c r="X337" s="470">
        <f>SUM(P198,P256,P291,P307,P318,P333)</f>
        <v>0</v>
      </c>
      <c r="Y337" s="471"/>
      <c r="Z337" s="493" t="str">
        <f t="array" ref="Z337">IF(ISERROR(X337/X344),"",X337/X344)</f>
        <v/>
      </c>
      <c r="AA337" s="493"/>
    </row>
    <row r="338" spans="1:27" ht="20.100000000000001" customHeight="1">
      <c r="A338" s="509"/>
      <c r="B338" s="427" t="s">
        <v>260</v>
      </c>
      <c r="C338" s="491">
        <v>0</v>
      </c>
      <c r="D338" s="492"/>
      <c r="E338" s="502">
        <f>C338*11</f>
        <v>0</v>
      </c>
      <c r="F338" s="502"/>
      <c r="G338" s="469">
        <v>0</v>
      </c>
      <c r="H338" s="469"/>
      <c r="I338" s="502">
        <f>G338*11</f>
        <v>0</v>
      </c>
      <c r="J338" s="502"/>
      <c r="K338" s="502">
        <f>E338-I338</f>
        <v>0</v>
      </c>
      <c r="L338" s="502"/>
      <c r="M338" s="500" t="str">
        <f>IF(ISERROR(K338/E338),"",K338/E338)</f>
        <v/>
      </c>
      <c r="N338" s="500"/>
      <c r="O338" s="499"/>
      <c r="P338" s="469" t="s">
        <v>216</v>
      </c>
      <c r="Q338" s="469"/>
      <c r="R338" s="498">
        <f>SUM(O257:U257)</f>
        <v>0</v>
      </c>
      <c r="S338" s="498"/>
      <c r="T338" s="493" t="str">
        <f>IF(ISERROR(R338/R344),"",R338/R344)</f>
        <v/>
      </c>
      <c r="U338" s="493"/>
      <c r="V338" s="469" t="s">
        <v>261</v>
      </c>
      <c r="W338" s="469"/>
      <c r="X338" s="470">
        <f>SUM(P199,P257,P292,P308,P319,P334)</f>
        <v>0</v>
      </c>
      <c r="Y338" s="471"/>
      <c r="Z338" s="493" t="str">
        <f>IF(ISERROR(X338/X344),"",X338/X344)</f>
        <v/>
      </c>
      <c r="AA338" s="493"/>
    </row>
    <row r="339" spans="1:27" ht="20.100000000000001" customHeight="1">
      <c r="A339" s="509"/>
      <c r="B339" s="427" t="s">
        <v>262</v>
      </c>
      <c r="C339" s="491">
        <v>0</v>
      </c>
      <c r="D339" s="492"/>
      <c r="E339" s="502">
        <f>C339*8</f>
        <v>0</v>
      </c>
      <c r="F339" s="502"/>
      <c r="G339" s="469">
        <v>1</v>
      </c>
      <c r="H339" s="469"/>
      <c r="I339" s="502">
        <f>G339*8</f>
        <v>8</v>
      </c>
      <c r="J339" s="502"/>
      <c r="K339" s="502">
        <f>E339-I339</f>
        <v>-8</v>
      </c>
      <c r="L339" s="502"/>
      <c r="M339" s="500" t="str">
        <f>IF(ISERROR(K339/E339),"",K339/E339)</f>
        <v/>
      </c>
      <c r="N339" s="500"/>
      <c r="O339" s="499"/>
      <c r="P339" s="469" t="s">
        <v>224</v>
      </c>
      <c r="Q339" s="469"/>
      <c r="R339" s="498">
        <f>SUM(O292:U292)</f>
        <v>0</v>
      </c>
      <c r="S339" s="498"/>
      <c r="T339" s="493" t="str">
        <f>IF(ISERROR(R339/R344),"",R339/R344)</f>
        <v/>
      </c>
      <c r="U339" s="493"/>
      <c r="V339" s="469" t="s">
        <v>263</v>
      </c>
      <c r="W339" s="469"/>
      <c r="X339" s="470">
        <f>SUM(P200,P258,P293,P309,P320,P335)</f>
        <v>0</v>
      </c>
      <c r="Y339" s="471"/>
      <c r="Z339" s="493" t="str">
        <f>IF(ISERROR(X339/X344),"",X339/X344)</f>
        <v/>
      </c>
      <c r="AA339" s="493"/>
    </row>
    <row r="340" spans="1:27" ht="20.100000000000001" customHeight="1">
      <c r="A340" s="509"/>
      <c r="B340" s="427" t="s">
        <v>264</v>
      </c>
      <c r="C340" s="491">
        <v>1</v>
      </c>
      <c r="D340" s="492"/>
      <c r="E340" s="502">
        <f>C340*11</f>
        <v>11</v>
      </c>
      <c r="F340" s="502"/>
      <c r="G340" s="469">
        <v>1</v>
      </c>
      <c r="H340" s="469"/>
      <c r="I340" s="502">
        <f>G340*11</f>
        <v>11</v>
      </c>
      <c r="J340" s="502"/>
      <c r="K340" s="502">
        <f>E340-I340</f>
        <v>0</v>
      </c>
      <c r="L340" s="502"/>
      <c r="M340" s="500">
        <f>IF(ISERROR(K340/E340),"",K340/E340)</f>
        <v>0</v>
      </c>
      <c r="N340" s="500"/>
      <c r="O340" s="499"/>
      <c r="P340" s="469" t="s">
        <v>231</v>
      </c>
      <c r="Q340" s="469"/>
      <c r="R340" s="498">
        <f>SUM(O308:U308)</f>
        <v>0</v>
      </c>
      <c r="S340" s="498"/>
      <c r="T340" s="493" t="str">
        <f>IF(ISERROR(R340/R344),"",R340/R344)</f>
        <v/>
      </c>
      <c r="U340" s="493"/>
      <c r="V340" s="469" t="s">
        <v>265</v>
      </c>
      <c r="W340" s="469"/>
      <c r="X340" s="470">
        <f>SUM(P202,P259,P294,P310,P321,P336)</f>
        <v>0</v>
      </c>
      <c r="Y340" s="471"/>
      <c r="Z340" s="493" t="str">
        <f>IF(ISERROR(X340/X344),"",X340/X344)</f>
        <v/>
      </c>
      <c r="AA340" s="493"/>
    </row>
    <row r="341" spans="1:27" ht="20.100000000000001" customHeight="1">
      <c r="A341" s="510"/>
      <c r="B341" s="427" t="s">
        <v>266</v>
      </c>
      <c r="C341" s="501">
        <f>SUM(C337:D340)</f>
        <v>2</v>
      </c>
      <c r="D341" s="475"/>
      <c r="E341" s="502">
        <f>SUM(E337:F340)</f>
        <v>22</v>
      </c>
      <c r="F341" s="502"/>
      <c r="G341" s="469">
        <f>SUM(G337:H340)</f>
        <v>3</v>
      </c>
      <c r="H341" s="469"/>
      <c r="I341" s="502">
        <f>SUM(I337:J340)</f>
        <v>30</v>
      </c>
      <c r="J341" s="502"/>
      <c r="K341" s="502">
        <f>SUM(K337:L340)</f>
        <v>-8</v>
      </c>
      <c r="L341" s="502"/>
      <c r="M341" s="500">
        <f>IF(ISERROR(K341/E341),"",K341/E341)</f>
        <v>-0.36363636363636365</v>
      </c>
      <c r="N341" s="500"/>
      <c r="O341" s="499"/>
      <c r="P341" s="469" t="s">
        <v>234</v>
      </c>
      <c r="Q341" s="469"/>
      <c r="R341" s="498">
        <f>SUM(O319:U319)</f>
        <v>0</v>
      </c>
      <c r="S341" s="498"/>
      <c r="T341" s="493" t="str">
        <f>IF(ISERROR(R341/R344),"",R341/R344)</f>
        <v/>
      </c>
      <c r="U341" s="493"/>
      <c r="V341" s="469" t="s">
        <v>267</v>
      </c>
      <c r="W341" s="469"/>
      <c r="X341" s="470">
        <f>SUM(P203,P260,P295,P311,P322,P337)</f>
        <v>0</v>
      </c>
      <c r="Y341" s="471"/>
      <c r="Z341" s="493" t="str">
        <f>IF(ISERROR(X341/X344),"",X341/X344)</f>
        <v/>
      </c>
      <c r="AA341" s="493"/>
    </row>
    <row r="342" spans="1:27" ht="20.100000000000001" customHeight="1">
      <c r="A342" s="309" t="s">
        <v>477</v>
      </c>
      <c r="B342" s="427">
        <f>G335</f>
        <v>5239</v>
      </c>
      <c r="C342" s="479" t="s">
        <v>269</v>
      </c>
      <c r="D342" s="478"/>
      <c r="E342" s="469">
        <f>H335</f>
        <v>26670.98</v>
      </c>
      <c r="F342" s="469"/>
      <c r="G342" s="469" t="s">
        <v>270</v>
      </c>
      <c r="H342" s="469"/>
      <c r="I342" s="497">
        <f>L335</f>
        <v>21.941677416773306</v>
      </c>
      <c r="J342" s="497"/>
      <c r="K342" s="499" t="s">
        <v>271</v>
      </c>
      <c r="L342" s="499"/>
      <c r="M342" s="497">
        <f>J335</f>
        <v>18.744186046511629</v>
      </c>
      <c r="N342" s="497"/>
      <c r="O342" s="499"/>
      <c r="P342" s="469" t="s">
        <v>244</v>
      </c>
      <c r="Q342" s="469"/>
      <c r="R342" s="498">
        <f>SUM(O334:U334)</f>
        <v>0</v>
      </c>
      <c r="S342" s="498"/>
      <c r="T342" s="493" t="str">
        <f>IF(ISERROR(R342/R344),"",R342/R344)</f>
        <v/>
      </c>
      <c r="U342" s="493"/>
      <c r="V342" s="469" t="s">
        <v>272</v>
      </c>
      <c r="W342" s="469"/>
      <c r="X342" s="470">
        <f>SUM(P204,P261,P296,P312,P323,P338)</f>
        <v>0</v>
      </c>
      <c r="Y342" s="471"/>
      <c r="Z342" s="493" t="str">
        <f>IF(ISERROR(X342/X344),"",X342/X344)</f>
        <v/>
      </c>
      <c r="AA342" s="493"/>
    </row>
    <row r="343" spans="1:27" ht="20.100000000000001" customHeight="1">
      <c r="A343" s="310" t="s">
        <v>478</v>
      </c>
      <c r="B343" s="427">
        <f>I335+C341</f>
        <v>281.5</v>
      </c>
      <c r="C343" s="476" t="s">
        <v>251</v>
      </c>
      <c r="D343" s="477"/>
      <c r="E343" s="494">
        <f>K335+I341</f>
        <v>268.76934750645125</v>
      </c>
      <c r="F343" s="494"/>
      <c r="G343" s="469" t="s">
        <v>274</v>
      </c>
      <c r="H343" s="469"/>
      <c r="I343" s="497">
        <f>B343-E343</f>
        <v>12.730652493548746</v>
      </c>
      <c r="J343" s="497"/>
      <c r="K343" s="499" t="s">
        <v>275</v>
      </c>
      <c r="L343" s="499"/>
      <c r="M343" s="500">
        <f>IF(ISERROR(I343/E343),"",I343/E343)</f>
        <v>4.7366459797812968E-2</v>
      </c>
      <c r="N343" s="500"/>
      <c r="O343" s="499"/>
      <c r="P343" s="469" t="s">
        <v>245</v>
      </c>
      <c r="Q343" s="469"/>
      <c r="R343" s="498"/>
      <c r="S343" s="498"/>
      <c r="T343" s="493" t="str">
        <f>IF(ISERROR(R343/R344),"",R343/R344)</f>
        <v/>
      </c>
      <c r="U343" s="493"/>
      <c r="V343" s="469" t="s">
        <v>264</v>
      </c>
      <c r="W343" s="469"/>
      <c r="X343" s="470">
        <f>SUM(P205,P262,P297,P313,P324,P339)</f>
        <v>0</v>
      </c>
      <c r="Y343" s="471"/>
      <c r="Z343" s="493" t="str">
        <f>IF(ISERROR(X343/X344),"",X343/X344)</f>
        <v/>
      </c>
      <c r="AA343" s="493"/>
    </row>
    <row r="344" spans="1:27" ht="20.100000000000001" customHeight="1">
      <c r="A344" s="310" t="s">
        <v>479</v>
      </c>
      <c r="B344" s="427">
        <f>N335</f>
        <v>0</v>
      </c>
      <c r="C344" s="476" t="s">
        <v>277</v>
      </c>
      <c r="D344" s="477"/>
      <c r="E344" s="493">
        <f>IF(ISERROR(B344/B343),"",B344/B343)</f>
        <v>0</v>
      </c>
      <c r="F344" s="493"/>
      <c r="G344" s="469" t="s">
        <v>278</v>
      </c>
      <c r="H344" s="469"/>
      <c r="I344" s="499">
        <f>V335</f>
        <v>0</v>
      </c>
      <c r="J344" s="499"/>
      <c r="K344" s="499" t="s">
        <v>279</v>
      </c>
      <c r="L344" s="499"/>
      <c r="M344" s="500">
        <f t="array" ref="M344">IF(ISERROR(I344/B342),"",I344/B342)</f>
        <v>0</v>
      </c>
      <c r="N344" s="500"/>
      <c r="O344" s="499"/>
      <c r="P344" s="469" t="s">
        <v>266</v>
      </c>
      <c r="Q344" s="469"/>
      <c r="R344" s="498">
        <f>SUM(R337:S343)</f>
        <v>0</v>
      </c>
      <c r="S344" s="498"/>
      <c r="T344" s="493"/>
      <c r="U344" s="493"/>
      <c r="V344" s="469" t="s">
        <v>266</v>
      </c>
      <c r="W344" s="469"/>
      <c r="X344" s="496">
        <f>SUM(X337:Y343)</f>
        <v>0</v>
      </c>
      <c r="Y344" s="496"/>
      <c r="Z344" s="493"/>
      <c r="AA344" s="493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19" t="s">
        <v>480</v>
      </c>
      <c r="B346" s="522" t="s">
        <v>280</v>
      </c>
      <c r="C346" s="522" t="s">
        <v>281</v>
      </c>
      <c r="D346" s="522" t="s">
        <v>282</v>
      </c>
      <c r="E346" s="525" t="s">
        <v>283</v>
      </c>
      <c r="F346" s="516" t="s">
        <v>284</v>
      </c>
      <c r="G346" s="499" t="s">
        <v>285</v>
      </c>
      <c r="H346" s="499"/>
      <c r="I346" s="522" t="s">
        <v>286</v>
      </c>
      <c r="J346" s="528" t="s">
        <v>271</v>
      </c>
      <c r="K346" s="531" t="s">
        <v>287</v>
      </c>
      <c r="L346" s="522" t="s">
        <v>270</v>
      </c>
      <c r="M346" s="512" t="s">
        <v>288</v>
      </c>
      <c r="N346" s="514" t="s">
        <v>252</v>
      </c>
      <c r="O346" s="499" t="s">
        <v>289</v>
      </c>
      <c r="P346" s="499"/>
      <c r="Q346" s="499"/>
      <c r="R346" s="499"/>
      <c r="S346" s="499"/>
      <c r="T346" s="499"/>
      <c r="U346" s="499"/>
      <c r="V346" s="499" t="s">
        <v>290</v>
      </c>
      <c r="W346" s="514" t="s">
        <v>291</v>
      </c>
      <c r="X346" s="499" t="s">
        <v>292</v>
      </c>
      <c r="Y346" s="499"/>
      <c r="Z346" s="499"/>
      <c r="AA346" s="499"/>
    </row>
    <row r="347" spans="1:27" ht="21.95" customHeight="1">
      <c r="A347" s="520"/>
      <c r="B347" s="523"/>
      <c r="C347" s="523"/>
      <c r="D347" s="523"/>
      <c r="E347" s="526"/>
      <c r="F347" s="517"/>
      <c r="G347" s="499"/>
      <c r="H347" s="499"/>
      <c r="I347" s="523"/>
      <c r="J347" s="529"/>
      <c r="K347" s="532"/>
      <c r="L347" s="523"/>
      <c r="M347" s="513"/>
      <c r="N347" s="514"/>
      <c r="O347" s="499" t="s">
        <v>259</v>
      </c>
      <c r="P347" s="499" t="s">
        <v>261</v>
      </c>
      <c r="Q347" s="499" t="s">
        <v>263</v>
      </c>
      <c r="R347" s="515" t="s">
        <v>265</v>
      </c>
      <c r="S347" s="469" t="s">
        <v>267</v>
      </c>
      <c r="T347" s="499" t="s">
        <v>272</v>
      </c>
      <c r="U347" s="499" t="s">
        <v>264</v>
      </c>
      <c r="V347" s="499"/>
      <c r="W347" s="514"/>
      <c r="X347" s="499" t="s">
        <v>293</v>
      </c>
      <c r="Y347" s="499" t="s">
        <v>294</v>
      </c>
      <c r="Z347" s="499" t="s">
        <v>295</v>
      </c>
      <c r="AA347" s="499" t="s">
        <v>264</v>
      </c>
    </row>
    <row r="348" spans="1:27" ht="21.95" customHeight="1">
      <c r="A348" s="521"/>
      <c r="B348" s="524"/>
      <c r="C348" s="524"/>
      <c r="D348" s="524"/>
      <c r="E348" s="527"/>
      <c r="F348" s="518"/>
      <c r="G348" s="348" t="s">
        <v>539</v>
      </c>
      <c r="H348" s="431" t="s">
        <v>297</v>
      </c>
      <c r="I348" s="524"/>
      <c r="J348" s="530"/>
      <c r="K348" s="533"/>
      <c r="L348" s="524"/>
      <c r="M348" s="513"/>
      <c r="N348" s="514"/>
      <c r="O348" s="499"/>
      <c r="P348" s="499"/>
      <c r="Q348" s="499"/>
      <c r="R348" s="515"/>
      <c r="S348" s="469"/>
      <c r="T348" s="499"/>
      <c r="U348" s="499"/>
      <c r="V348" s="499"/>
      <c r="W348" s="514"/>
      <c r="X348" s="499"/>
      <c r="Y348" s="499"/>
      <c r="Z348" s="499"/>
      <c r="AA348" s="499"/>
    </row>
    <row r="349" spans="1:27" ht="20.100000000000001" hidden="1" customHeight="1">
      <c r="A349" s="299">
        <v>30100030</v>
      </c>
      <c r="B349" s="424" t="s">
        <v>178</v>
      </c>
      <c r="C349" s="126" t="s">
        <v>179</v>
      </c>
      <c r="D349" s="108">
        <v>5.03</v>
      </c>
      <c r="E349" s="108"/>
      <c r="F349" s="127"/>
      <c r="G349" s="128"/>
      <c r="H349" s="425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33"/>
      <c r="P349" s="433"/>
      <c r="Q349" s="433"/>
      <c r="R349" s="433"/>
      <c r="S349" s="433"/>
      <c r="T349" s="433"/>
      <c r="U349" s="433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5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3"/>
      <c r="P350" s="433"/>
      <c r="Q350" s="433"/>
      <c r="R350" s="433"/>
      <c r="S350" s="433"/>
      <c r="T350" s="433"/>
      <c r="U350" s="433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5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33"/>
      <c r="P351" s="433"/>
      <c r="Q351" s="433"/>
      <c r="R351" s="433"/>
      <c r="S351" s="433"/>
      <c r="T351" s="433"/>
      <c r="U351" s="433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5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3"/>
      <c r="P352" s="433"/>
      <c r="Q352" s="433"/>
      <c r="R352" s="433"/>
      <c r="S352" s="433"/>
      <c r="T352" s="433"/>
      <c r="U352" s="433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5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33"/>
      <c r="P353" s="433"/>
      <c r="Q353" s="433"/>
      <c r="R353" s="433"/>
      <c r="S353" s="433"/>
      <c r="T353" s="433"/>
      <c r="U353" s="433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5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33"/>
      <c r="P354" s="433"/>
      <c r="Q354" s="433"/>
      <c r="R354" s="433"/>
      <c r="S354" s="433"/>
      <c r="T354" s="433"/>
      <c r="U354" s="433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5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33"/>
      <c r="P355" s="433"/>
      <c r="Q355" s="433"/>
      <c r="R355" s="433"/>
      <c r="S355" s="433"/>
      <c r="T355" s="433"/>
      <c r="U355" s="433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5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33"/>
      <c r="P356" s="433"/>
      <c r="Q356" s="433"/>
      <c r="R356" s="433"/>
      <c r="S356" s="433"/>
      <c r="T356" s="433"/>
      <c r="U356" s="433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5">
        <f t="shared" si="159"/>
        <v>0</v>
      </c>
      <c r="I357" s="425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33"/>
      <c r="P357" s="433"/>
      <c r="Q357" s="433"/>
      <c r="R357" s="433"/>
      <c r="S357" s="433"/>
      <c r="T357" s="433"/>
      <c r="U357" s="433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5">
        <f t="shared" si="159"/>
        <v>0</v>
      </c>
      <c r="I358" s="425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33"/>
      <c r="P358" s="433"/>
      <c r="Q358" s="433"/>
      <c r="R358" s="433"/>
      <c r="S358" s="433"/>
      <c r="T358" s="433"/>
      <c r="U358" s="433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5">
        <f t="shared" si="159"/>
        <v>0</v>
      </c>
      <c r="I359" s="425"/>
      <c r="J359" s="130"/>
      <c r="K359" s="131"/>
      <c r="L359" s="129"/>
      <c r="M359" s="109"/>
      <c r="N359" s="130"/>
      <c r="O359" s="433"/>
      <c r="P359" s="433"/>
      <c r="Q359" s="433"/>
      <c r="R359" s="433"/>
      <c r="S359" s="433"/>
      <c r="T359" s="433"/>
      <c r="U359" s="43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5">
        <f t="shared" si="159"/>
        <v>0</v>
      </c>
      <c r="I360" s="425"/>
      <c r="J360" s="130"/>
      <c r="K360" s="131"/>
      <c r="L360" s="129"/>
      <c r="M360" s="109"/>
      <c r="N360" s="130"/>
      <c r="O360" s="433"/>
      <c r="P360" s="433"/>
      <c r="Q360" s="433"/>
      <c r="R360" s="433"/>
      <c r="S360" s="433"/>
      <c r="T360" s="433"/>
      <c r="U360" s="43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5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33"/>
      <c r="P361" s="433"/>
      <c r="Q361" s="433"/>
      <c r="R361" s="433"/>
      <c r="S361" s="433"/>
      <c r="T361" s="433"/>
      <c r="U361" s="433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33"/>
      <c r="P362" s="433"/>
      <c r="Q362" s="433"/>
      <c r="R362" s="433"/>
      <c r="S362" s="433"/>
      <c r="T362" s="433"/>
      <c r="U362" s="433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33"/>
      <c r="P363" s="433"/>
      <c r="Q363" s="433"/>
      <c r="R363" s="433"/>
      <c r="S363" s="433"/>
      <c r="T363" s="433"/>
      <c r="U363" s="433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31" t="s">
        <v>190</v>
      </c>
      <c r="D364" s="108">
        <v>4.8</v>
      </c>
      <c r="E364" s="108"/>
      <c r="F364" s="127"/>
      <c r="G364" s="128"/>
      <c r="H364" s="425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3"/>
      <c r="P364" s="433"/>
      <c r="Q364" s="433"/>
      <c r="R364" s="433"/>
      <c r="S364" s="433"/>
      <c r="T364" s="433"/>
      <c r="U364" s="43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31" t="s">
        <v>187</v>
      </c>
      <c r="D365" s="108">
        <v>4.8</v>
      </c>
      <c r="E365" s="108"/>
      <c r="F365" s="127"/>
      <c r="G365" s="128"/>
      <c r="H365" s="425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3"/>
      <c r="P365" s="433"/>
      <c r="Q365" s="433"/>
      <c r="R365" s="433"/>
      <c r="S365" s="433"/>
      <c r="T365" s="433"/>
      <c r="U365" s="43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31" t="s">
        <v>179</v>
      </c>
      <c r="D366" s="108">
        <v>4.8</v>
      </c>
      <c r="E366" s="108"/>
      <c r="F366" s="127"/>
      <c r="G366" s="128"/>
      <c r="H366" s="425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33"/>
      <c r="P366" s="433"/>
      <c r="Q366" s="433"/>
      <c r="R366" s="433"/>
      <c r="S366" s="433"/>
      <c r="T366" s="433"/>
      <c r="U366" s="43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31" t="s">
        <v>199</v>
      </c>
      <c r="D367" s="108">
        <v>4.8</v>
      </c>
      <c r="E367" s="108"/>
      <c r="F367" s="127"/>
      <c r="G367" s="128"/>
      <c r="H367" s="425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33"/>
      <c r="P367" s="433"/>
      <c r="Q367" s="433"/>
      <c r="R367" s="433"/>
      <c r="S367" s="433"/>
      <c r="T367" s="433"/>
      <c r="U367" s="433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5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33"/>
      <c r="P368" s="433"/>
      <c r="Q368" s="433"/>
      <c r="R368" s="433"/>
      <c r="S368" s="433"/>
      <c r="T368" s="433"/>
      <c r="U368" s="433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5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33"/>
      <c r="P369" s="433"/>
      <c r="Q369" s="433"/>
      <c r="R369" s="433"/>
      <c r="S369" s="433"/>
      <c r="T369" s="433"/>
      <c r="U369" s="433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03" t="s">
        <v>201</v>
      </c>
      <c r="B370" s="504"/>
      <c r="C370" s="43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24" t="s">
        <v>206</v>
      </c>
      <c r="C371" s="126" t="s">
        <v>199</v>
      </c>
      <c r="D371" s="108">
        <v>5.03</v>
      </c>
      <c r="E371" s="108"/>
      <c r="F371" s="127"/>
      <c r="G371" s="128"/>
      <c r="H371" s="425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29"/>
      <c r="P371" s="429"/>
      <c r="Q371" s="429"/>
      <c r="R371" s="429"/>
      <c r="S371" s="429"/>
      <c r="T371" s="429"/>
      <c r="U371" s="429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24" t="s">
        <v>425</v>
      </c>
      <c r="C372" s="187" t="s">
        <v>427</v>
      </c>
      <c r="D372" s="108">
        <v>5.03</v>
      </c>
      <c r="E372" s="108"/>
      <c r="F372" s="127"/>
      <c r="G372" s="128"/>
      <c r="H372" s="42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29"/>
      <c r="P372" s="429"/>
      <c r="Q372" s="429"/>
      <c r="R372" s="429"/>
      <c r="S372" s="429"/>
      <c r="T372" s="429"/>
      <c r="U372" s="42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24" t="s">
        <v>206</v>
      </c>
      <c r="C373" s="126" t="s">
        <v>186</v>
      </c>
      <c r="D373" s="108">
        <v>5.03</v>
      </c>
      <c r="E373" s="108"/>
      <c r="F373" s="127"/>
      <c r="G373" s="128"/>
      <c r="H373" s="42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29"/>
      <c r="P373" s="429"/>
      <c r="Q373" s="429"/>
      <c r="R373" s="429"/>
      <c r="S373" s="429"/>
      <c r="T373" s="429"/>
      <c r="U373" s="429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24" t="s">
        <v>206</v>
      </c>
      <c r="C374" s="126" t="s">
        <v>203</v>
      </c>
      <c r="D374" s="108">
        <v>5.03</v>
      </c>
      <c r="E374" s="108"/>
      <c r="F374" s="127"/>
      <c r="G374" s="128"/>
      <c r="H374" s="42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29"/>
      <c r="P374" s="429"/>
      <c r="Q374" s="429"/>
      <c r="R374" s="429"/>
      <c r="S374" s="429"/>
      <c r="T374" s="429"/>
      <c r="U374" s="429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24" t="s">
        <v>206</v>
      </c>
      <c r="C375" s="126" t="s">
        <v>207</v>
      </c>
      <c r="D375" s="108">
        <v>5.03</v>
      </c>
      <c r="E375" s="108"/>
      <c r="F375" s="127"/>
      <c r="G375" s="128"/>
      <c r="H375" s="42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29"/>
      <c r="P375" s="429"/>
      <c r="Q375" s="429"/>
      <c r="R375" s="429"/>
      <c r="S375" s="429"/>
      <c r="T375" s="429"/>
      <c r="U375" s="429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24" t="s">
        <v>414</v>
      </c>
      <c r="C376" s="187" t="s">
        <v>415</v>
      </c>
      <c r="D376" s="108"/>
      <c r="E376" s="108"/>
      <c r="F376" s="127"/>
      <c r="G376" s="128"/>
      <c r="H376" s="425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29"/>
      <c r="P376" s="429"/>
      <c r="Q376" s="429"/>
      <c r="R376" s="429"/>
      <c r="S376" s="429"/>
      <c r="T376" s="429"/>
      <c r="U376" s="42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24" t="s">
        <v>414</v>
      </c>
      <c r="C377" s="187" t="s">
        <v>416</v>
      </c>
      <c r="D377" s="108"/>
      <c r="E377" s="108"/>
      <c r="F377" s="127"/>
      <c r="G377" s="128"/>
      <c r="H377" s="425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29"/>
      <c r="P377" s="429"/>
      <c r="Q377" s="429"/>
      <c r="R377" s="429"/>
      <c r="S377" s="429"/>
      <c r="T377" s="429"/>
      <c r="U377" s="429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24" t="s">
        <v>414</v>
      </c>
      <c r="C378" s="187" t="s">
        <v>61</v>
      </c>
      <c r="D378" s="108"/>
      <c r="E378" s="108"/>
      <c r="F378" s="127"/>
      <c r="G378" s="128"/>
      <c r="H378" s="425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29"/>
      <c r="P378" s="429"/>
      <c r="Q378" s="429"/>
      <c r="R378" s="429"/>
      <c r="S378" s="429"/>
      <c r="T378" s="429"/>
      <c r="U378" s="429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24" t="s">
        <v>208</v>
      </c>
      <c r="C379" s="126" t="s">
        <v>179</v>
      </c>
      <c r="D379" s="108">
        <v>5.08</v>
      </c>
      <c r="E379" s="108"/>
      <c r="F379" s="127"/>
      <c r="G379" s="128"/>
      <c r="H379" s="42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29"/>
      <c r="P379" s="429"/>
      <c r="Q379" s="429"/>
      <c r="R379" s="429"/>
      <c r="S379" s="429"/>
      <c r="T379" s="429"/>
      <c r="U379" s="429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24" t="s">
        <v>208</v>
      </c>
      <c r="C380" s="126" t="s">
        <v>204</v>
      </c>
      <c r="D380" s="108">
        <v>5.08</v>
      </c>
      <c r="E380" s="108"/>
      <c r="F380" s="127"/>
      <c r="G380" s="128"/>
      <c r="H380" s="42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29"/>
      <c r="P380" s="429"/>
      <c r="Q380" s="429"/>
      <c r="R380" s="429"/>
      <c r="S380" s="429"/>
      <c r="T380" s="429"/>
      <c r="U380" s="429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24" t="s">
        <v>208</v>
      </c>
      <c r="C381" s="126" t="s">
        <v>205</v>
      </c>
      <c r="D381" s="108">
        <v>5.08</v>
      </c>
      <c r="E381" s="108"/>
      <c r="F381" s="127"/>
      <c r="G381" s="128"/>
      <c r="H381" s="42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29"/>
      <c r="P381" s="429"/>
      <c r="Q381" s="429"/>
      <c r="R381" s="429"/>
      <c r="S381" s="429"/>
      <c r="T381" s="429"/>
      <c r="U381" s="429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24" t="s">
        <v>208</v>
      </c>
      <c r="C382" s="126" t="s">
        <v>186</v>
      </c>
      <c r="D382" s="108">
        <v>5.08</v>
      </c>
      <c r="E382" s="108"/>
      <c r="F382" s="127"/>
      <c r="G382" s="128"/>
      <c r="H382" s="42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24" t="s">
        <v>208</v>
      </c>
      <c r="C383" s="126" t="s">
        <v>203</v>
      </c>
      <c r="D383" s="108">
        <v>5.08</v>
      </c>
      <c r="E383" s="108"/>
      <c r="F383" s="127"/>
      <c r="G383" s="128"/>
      <c r="H383" s="42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29"/>
      <c r="P383" s="429"/>
      <c r="Q383" s="429"/>
      <c r="R383" s="429"/>
      <c r="S383" s="429"/>
      <c r="T383" s="429"/>
      <c r="U383" s="429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24" t="s">
        <v>208</v>
      </c>
      <c r="C384" s="126" t="s">
        <v>199</v>
      </c>
      <c r="D384" s="108">
        <v>5.08</v>
      </c>
      <c r="E384" s="108"/>
      <c r="F384" s="127"/>
      <c r="G384" s="128"/>
      <c r="H384" s="42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3"/>
      <c r="P384" s="433"/>
      <c r="Q384" s="433"/>
      <c r="R384" s="433"/>
      <c r="S384" s="433"/>
      <c r="T384" s="433"/>
      <c r="U384" s="433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24" t="s">
        <v>208</v>
      </c>
      <c r="C385" s="126" t="s">
        <v>187</v>
      </c>
      <c r="D385" s="108">
        <v>5.08</v>
      </c>
      <c r="E385" s="108"/>
      <c r="F385" s="127"/>
      <c r="G385" s="128"/>
      <c r="H385" s="425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29"/>
      <c r="P385" s="429"/>
      <c r="Q385" s="429"/>
      <c r="R385" s="429"/>
      <c r="S385" s="429"/>
      <c r="T385" s="429"/>
      <c r="U385" s="429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24" t="s">
        <v>208</v>
      </c>
      <c r="C386" s="126" t="s">
        <v>207</v>
      </c>
      <c r="D386" s="108">
        <v>5.08</v>
      </c>
      <c r="E386" s="108"/>
      <c r="F386" s="127"/>
      <c r="G386" s="128"/>
      <c r="H386" s="425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33"/>
      <c r="P386" s="433"/>
      <c r="Q386" s="433"/>
      <c r="R386" s="433"/>
      <c r="S386" s="433"/>
      <c r="T386" s="433"/>
      <c r="U386" s="43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24" t="s">
        <v>209</v>
      </c>
      <c r="C387" s="126" t="s">
        <v>194</v>
      </c>
      <c r="D387" s="108">
        <v>5.03</v>
      </c>
      <c r="E387" s="108"/>
      <c r="F387" s="127"/>
      <c r="G387" s="128"/>
      <c r="H387" s="425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29"/>
      <c r="P387" s="429"/>
      <c r="Q387" s="429"/>
      <c r="R387" s="429"/>
      <c r="S387" s="429"/>
      <c r="T387" s="429"/>
      <c r="U387" s="429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24" t="s">
        <v>209</v>
      </c>
      <c r="C388" s="126" t="s">
        <v>179</v>
      </c>
      <c r="D388" s="108">
        <v>5.03</v>
      </c>
      <c r="E388" s="108"/>
      <c r="F388" s="127"/>
      <c r="G388" s="128"/>
      <c r="H388" s="425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29"/>
      <c r="P388" s="429"/>
      <c r="Q388" s="429"/>
      <c r="R388" s="429"/>
      <c r="S388" s="429"/>
      <c r="T388" s="429"/>
      <c r="U388" s="429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24" t="s">
        <v>209</v>
      </c>
      <c r="C389" s="126" t="s">
        <v>195</v>
      </c>
      <c r="D389" s="108">
        <v>5.03</v>
      </c>
      <c r="E389" s="108"/>
      <c r="F389" s="127"/>
      <c r="G389" s="128"/>
      <c r="H389" s="425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29"/>
      <c r="P389" s="429"/>
      <c r="Q389" s="429"/>
      <c r="R389" s="429"/>
      <c r="S389" s="429"/>
      <c r="T389" s="429"/>
      <c r="U389" s="429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24" t="s">
        <v>209</v>
      </c>
      <c r="C390" s="126" t="s">
        <v>204</v>
      </c>
      <c r="D390" s="108">
        <v>5.03</v>
      </c>
      <c r="E390" s="108"/>
      <c r="F390" s="127"/>
      <c r="G390" s="128"/>
      <c r="H390" s="425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29"/>
      <c r="P390" s="429"/>
      <c r="Q390" s="429"/>
      <c r="R390" s="429"/>
      <c r="S390" s="429"/>
      <c r="T390" s="429"/>
      <c r="U390" s="429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24" t="s">
        <v>382</v>
      </c>
      <c r="C391" s="187" t="s">
        <v>383</v>
      </c>
      <c r="D391" s="108">
        <v>5.03</v>
      </c>
      <c r="E391" s="108"/>
      <c r="F391" s="127"/>
      <c r="G391" s="128"/>
      <c r="H391" s="42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29"/>
      <c r="P391" s="429"/>
      <c r="Q391" s="429"/>
      <c r="R391" s="429"/>
      <c r="S391" s="429"/>
      <c r="T391" s="429"/>
      <c r="U391" s="42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24" t="s">
        <v>382</v>
      </c>
      <c r="C392" s="187" t="s">
        <v>384</v>
      </c>
      <c r="D392" s="108">
        <v>5.03</v>
      </c>
      <c r="E392" s="108"/>
      <c r="F392" s="127"/>
      <c r="G392" s="128"/>
      <c r="H392" s="42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29"/>
      <c r="P392" s="429"/>
      <c r="Q392" s="429"/>
      <c r="R392" s="429"/>
      <c r="S392" s="429"/>
      <c r="T392" s="429"/>
      <c r="U392" s="42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24" t="s">
        <v>382</v>
      </c>
      <c r="C393" s="187" t="s">
        <v>389</v>
      </c>
      <c r="D393" s="108">
        <v>5.03</v>
      </c>
      <c r="E393" s="108"/>
      <c r="F393" s="127"/>
      <c r="G393" s="128"/>
      <c r="H393" s="425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29"/>
      <c r="P393" s="429"/>
      <c r="Q393" s="429"/>
      <c r="R393" s="429"/>
      <c r="S393" s="429"/>
      <c r="T393" s="429"/>
      <c r="U393" s="42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24" t="s">
        <v>382</v>
      </c>
      <c r="C394" s="187" t="s">
        <v>391</v>
      </c>
      <c r="D394" s="108">
        <v>5.03</v>
      </c>
      <c r="E394" s="108"/>
      <c r="F394" s="127"/>
      <c r="G394" s="128"/>
      <c r="H394" s="425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29"/>
      <c r="P394" s="429"/>
      <c r="Q394" s="429"/>
      <c r="R394" s="429"/>
      <c r="S394" s="429"/>
      <c r="T394" s="429"/>
      <c r="U394" s="42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24" t="s">
        <v>418</v>
      </c>
      <c r="C395" s="187" t="s">
        <v>364</v>
      </c>
      <c r="D395" s="108">
        <v>5.03</v>
      </c>
      <c r="E395" s="108"/>
      <c r="F395" s="127"/>
      <c r="G395" s="128"/>
      <c r="H395" s="425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29"/>
      <c r="P395" s="429"/>
      <c r="Q395" s="429"/>
      <c r="R395" s="429"/>
      <c r="S395" s="429"/>
      <c r="T395" s="429"/>
      <c r="U395" s="42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24" t="s">
        <v>418</v>
      </c>
      <c r="C396" s="187" t="s">
        <v>365</v>
      </c>
      <c r="D396" s="108">
        <v>5.03</v>
      </c>
      <c r="E396" s="108"/>
      <c r="F396" s="127"/>
      <c r="G396" s="128"/>
      <c r="H396" s="425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29"/>
      <c r="P396" s="429"/>
      <c r="Q396" s="429"/>
      <c r="R396" s="429"/>
      <c r="S396" s="429"/>
      <c r="T396" s="429"/>
      <c r="U396" s="42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24" t="s">
        <v>418</v>
      </c>
      <c r="C397" s="187" t="s">
        <v>366</v>
      </c>
      <c r="D397" s="108">
        <v>5.03</v>
      </c>
      <c r="E397" s="108"/>
      <c r="F397" s="127"/>
      <c r="G397" s="128"/>
      <c r="H397" s="425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29"/>
      <c r="P397" s="429"/>
      <c r="Q397" s="429"/>
      <c r="R397" s="429"/>
      <c r="S397" s="429"/>
      <c r="T397" s="429"/>
      <c r="U397" s="429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24" t="s">
        <v>418</v>
      </c>
      <c r="C398" s="187" t="s">
        <v>367</v>
      </c>
      <c r="D398" s="108">
        <v>5.03</v>
      </c>
      <c r="E398" s="108"/>
      <c r="F398" s="127"/>
      <c r="G398" s="128"/>
      <c r="H398" s="425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29"/>
      <c r="P398" s="429"/>
      <c r="Q398" s="429"/>
      <c r="R398" s="429"/>
      <c r="S398" s="429"/>
      <c r="T398" s="429"/>
      <c r="U398" s="429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33"/>
      <c r="P399" s="433"/>
      <c r="Q399" s="433"/>
      <c r="R399" s="433"/>
      <c r="S399" s="433"/>
      <c r="T399" s="433"/>
      <c r="U399" s="433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33"/>
      <c r="P400" s="433"/>
      <c r="Q400" s="433"/>
      <c r="R400" s="433"/>
      <c r="S400" s="433"/>
      <c r="T400" s="433"/>
      <c r="U400" s="433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33"/>
      <c r="P401" s="433"/>
      <c r="Q401" s="433"/>
      <c r="R401" s="433"/>
      <c r="S401" s="433"/>
      <c r="T401" s="433"/>
      <c r="U401" s="433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3"/>
      <c r="P402" s="433"/>
      <c r="Q402" s="433"/>
      <c r="R402" s="433"/>
      <c r="S402" s="433"/>
      <c r="T402" s="433"/>
      <c r="U402" s="433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5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3"/>
      <c r="P403" s="433"/>
      <c r="Q403" s="433"/>
      <c r="R403" s="433"/>
      <c r="S403" s="433"/>
      <c r="T403" s="433"/>
      <c r="U403" s="433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5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3"/>
      <c r="P404" s="433"/>
      <c r="Q404" s="433"/>
      <c r="R404" s="433"/>
      <c r="S404" s="433"/>
      <c r="T404" s="433"/>
      <c r="U404" s="433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3"/>
      <c r="P405" s="433"/>
      <c r="Q405" s="433"/>
      <c r="R405" s="433"/>
      <c r="S405" s="433"/>
      <c r="T405" s="433"/>
      <c r="U405" s="433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3"/>
      <c r="P406" s="433"/>
      <c r="Q406" s="433"/>
      <c r="R406" s="433"/>
      <c r="S406" s="433"/>
      <c r="T406" s="433"/>
      <c r="U406" s="433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5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33"/>
      <c r="P407" s="433"/>
      <c r="Q407" s="433"/>
      <c r="R407" s="433"/>
      <c r="S407" s="433"/>
      <c r="T407" s="433"/>
      <c r="U407" s="433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5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33"/>
      <c r="P408" s="433"/>
      <c r="Q408" s="433"/>
      <c r="R408" s="433"/>
      <c r="S408" s="433"/>
      <c r="T408" s="433"/>
      <c r="U408" s="433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5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33"/>
      <c r="P409" s="433"/>
      <c r="Q409" s="433"/>
      <c r="R409" s="433"/>
      <c r="S409" s="433"/>
      <c r="T409" s="433"/>
      <c r="U409" s="433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5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33"/>
      <c r="P410" s="433"/>
      <c r="Q410" s="433"/>
      <c r="R410" s="433"/>
      <c r="S410" s="433"/>
      <c r="T410" s="433"/>
      <c r="U410" s="433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5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33"/>
      <c r="P411" s="433"/>
      <c r="Q411" s="433"/>
      <c r="R411" s="433"/>
      <c r="S411" s="433"/>
      <c r="T411" s="433"/>
      <c r="U411" s="433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5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33"/>
      <c r="P412" s="433"/>
      <c r="Q412" s="433"/>
      <c r="R412" s="433"/>
      <c r="S412" s="433"/>
      <c r="T412" s="433"/>
      <c r="U412" s="433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5">
        <f t="shared" si="172"/>
        <v>0</v>
      </c>
      <c r="I413" s="129"/>
      <c r="J413" s="130"/>
      <c r="K413" s="131"/>
      <c r="L413" s="129"/>
      <c r="M413" s="109"/>
      <c r="N413" s="130"/>
      <c r="O413" s="433"/>
      <c r="P413" s="433"/>
      <c r="Q413" s="433"/>
      <c r="R413" s="433"/>
      <c r="S413" s="433"/>
      <c r="T413" s="433"/>
      <c r="U413" s="43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5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33"/>
      <c r="P414" s="433"/>
      <c r="Q414" s="433"/>
      <c r="R414" s="433"/>
      <c r="S414" s="433"/>
      <c r="T414" s="433"/>
      <c r="U414" s="433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5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3"/>
      <c r="P415" s="433"/>
      <c r="Q415" s="433"/>
      <c r="R415" s="433"/>
      <c r="S415" s="433"/>
      <c r="T415" s="433"/>
      <c r="U415" s="433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5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33"/>
      <c r="P416" s="433"/>
      <c r="Q416" s="433"/>
      <c r="R416" s="433"/>
      <c r="S416" s="433"/>
      <c r="T416" s="433"/>
      <c r="U416" s="433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5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33"/>
      <c r="P417" s="433"/>
      <c r="Q417" s="433"/>
      <c r="R417" s="433"/>
      <c r="S417" s="433"/>
      <c r="T417" s="433"/>
      <c r="U417" s="433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3"/>
      <c r="P418" s="433"/>
      <c r="Q418" s="433"/>
      <c r="R418" s="433"/>
      <c r="S418" s="433"/>
      <c r="T418" s="433"/>
      <c r="U418" s="43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3"/>
      <c r="P419" s="433"/>
      <c r="Q419" s="433"/>
      <c r="R419" s="433"/>
      <c r="S419" s="433"/>
      <c r="T419" s="433"/>
      <c r="U419" s="43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33"/>
      <c r="P420" s="433"/>
      <c r="Q420" s="433"/>
      <c r="R420" s="433"/>
      <c r="S420" s="433"/>
      <c r="T420" s="433"/>
      <c r="U420" s="43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33"/>
      <c r="P421" s="433"/>
      <c r="Q421" s="433"/>
      <c r="R421" s="433"/>
      <c r="S421" s="433"/>
      <c r="T421" s="433"/>
      <c r="U421" s="43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5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3"/>
      <c r="P422" s="433"/>
      <c r="Q422" s="433"/>
      <c r="R422" s="433"/>
      <c r="S422" s="433"/>
      <c r="T422" s="433"/>
      <c r="U422" s="43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5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3"/>
      <c r="P423" s="433"/>
      <c r="Q423" s="433"/>
      <c r="R423" s="433"/>
      <c r="S423" s="433"/>
      <c r="T423" s="433"/>
      <c r="U423" s="43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5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3"/>
      <c r="P424" s="433"/>
      <c r="Q424" s="433"/>
      <c r="R424" s="433"/>
      <c r="S424" s="433"/>
      <c r="T424" s="433"/>
      <c r="U424" s="43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5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3"/>
      <c r="P425" s="433"/>
      <c r="Q425" s="433"/>
      <c r="R425" s="433"/>
      <c r="S425" s="433"/>
      <c r="T425" s="433"/>
      <c r="U425" s="43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5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33"/>
      <c r="P426" s="433"/>
      <c r="Q426" s="433"/>
      <c r="R426" s="433"/>
      <c r="S426" s="433"/>
      <c r="T426" s="433"/>
      <c r="U426" s="433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5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33"/>
      <c r="P427" s="433"/>
      <c r="Q427" s="433"/>
      <c r="R427" s="433"/>
      <c r="S427" s="433"/>
      <c r="T427" s="433"/>
      <c r="U427" s="433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11" t="s">
        <v>216</v>
      </c>
      <c r="B428" s="511"/>
      <c r="C428" s="43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24" t="s">
        <v>217</v>
      </c>
      <c r="C429" s="126" t="s">
        <v>179</v>
      </c>
      <c r="D429" s="108">
        <v>5.03</v>
      </c>
      <c r="E429" s="108"/>
      <c r="F429" s="127"/>
      <c r="G429" s="128"/>
      <c r="H429" s="425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33"/>
      <c r="P429" s="433"/>
      <c r="Q429" s="433"/>
      <c r="R429" s="433"/>
      <c r="S429" s="433"/>
      <c r="T429" s="433"/>
      <c r="U429" s="433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24" t="s">
        <v>217</v>
      </c>
      <c r="C430" s="126" t="s">
        <v>186</v>
      </c>
      <c r="D430" s="108">
        <v>5.03</v>
      </c>
      <c r="E430" s="108"/>
      <c r="F430" s="127"/>
      <c r="G430" s="128"/>
      <c r="H430" s="425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33"/>
      <c r="P430" s="433"/>
      <c r="Q430" s="433"/>
      <c r="R430" s="433"/>
      <c r="S430" s="433"/>
      <c r="T430" s="433"/>
      <c r="U430" s="433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24" t="s">
        <v>217</v>
      </c>
      <c r="C431" s="126" t="s">
        <v>204</v>
      </c>
      <c r="D431" s="108">
        <v>5.03</v>
      </c>
      <c r="E431" s="108"/>
      <c r="F431" s="127"/>
      <c r="G431" s="128"/>
      <c r="H431" s="42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33"/>
      <c r="P431" s="433"/>
      <c r="Q431" s="433"/>
      <c r="R431" s="433"/>
      <c r="S431" s="433"/>
      <c r="T431" s="433"/>
      <c r="U431" s="433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33"/>
      <c r="P432" s="433"/>
      <c r="Q432" s="433"/>
      <c r="R432" s="433"/>
      <c r="S432" s="433"/>
      <c r="T432" s="433"/>
      <c r="U432" s="433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3"/>
      <c r="P433" s="433"/>
      <c r="Q433" s="433"/>
      <c r="R433" s="433"/>
      <c r="S433" s="433"/>
      <c r="T433" s="433"/>
      <c r="U433" s="433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3"/>
      <c r="P434" s="433"/>
      <c r="Q434" s="433"/>
      <c r="R434" s="433"/>
      <c r="S434" s="433"/>
      <c r="T434" s="433"/>
      <c r="U434" s="433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>
        <v>42738</v>
      </c>
      <c r="G435" s="128">
        <f>108*7+53+85+94</f>
        <v>988</v>
      </c>
      <c r="H435" s="425">
        <f t="shared" si="197"/>
        <v>4969.6400000000003</v>
      </c>
      <c r="I435" s="129">
        <f>10*2+9.5*2+8.5+9+10+10.5+10.5</f>
        <v>87.5</v>
      </c>
      <c r="J435" s="130">
        <f t="array" ref="J435">IF(ISERROR(G435/I435),"",G435/I435)</f>
        <v>11.291428571428572</v>
      </c>
      <c r="K435" s="131">
        <f t="array" ref="K435">IF(ISERROR(G435/L435),"",G435/L435)</f>
        <v>106.23655913978494</v>
      </c>
      <c r="L435" s="129">
        <v>9.3000000000000007</v>
      </c>
      <c r="M435" s="109">
        <f t="shared" si="198"/>
        <v>-18.736559139784944</v>
      </c>
      <c r="N435" s="130">
        <f t="shared" si="199"/>
        <v>0</v>
      </c>
      <c r="O435" s="433"/>
      <c r="P435" s="433"/>
      <c r="Q435" s="433"/>
      <c r="R435" s="433"/>
      <c r="S435" s="433"/>
      <c r="T435" s="433"/>
      <c r="U435" s="433"/>
      <c r="V435" s="132">
        <f t="shared" si="200"/>
        <v>0</v>
      </c>
      <c r="W435" s="133">
        <f t="shared" si="196"/>
        <v>0</v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5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33"/>
      <c r="P436" s="433"/>
      <c r="Q436" s="433"/>
      <c r="R436" s="433"/>
      <c r="S436" s="433"/>
      <c r="T436" s="433"/>
      <c r="U436" s="433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5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3"/>
      <c r="P437" s="433"/>
      <c r="Q437" s="433"/>
      <c r="R437" s="433"/>
      <c r="S437" s="433"/>
      <c r="T437" s="433"/>
      <c r="U437" s="43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5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3"/>
      <c r="P438" s="433"/>
      <c r="Q438" s="433"/>
      <c r="R438" s="433"/>
      <c r="S438" s="433"/>
      <c r="T438" s="433"/>
      <c r="U438" s="43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33"/>
      <c r="P439" s="433"/>
      <c r="Q439" s="433"/>
      <c r="R439" s="433"/>
      <c r="S439" s="433"/>
      <c r="T439" s="433"/>
      <c r="U439" s="433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33"/>
      <c r="P440" s="433"/>
      <c r="Q440" s="433"/>
      <c r="R440" s="433"/>
      <c r="S440" s="433"/>
      <c r="T440" s="433"/>
      <c r="U440" s="433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33"/>
      <c r="P441" s="433"/>
      <c r="Q441" s="433"/>
      <c r="R441" s="433"/>
      <c r="S441" s="433"/>
      <c r="T441" s="433"/>
      <c r="U441" s="433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5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3"/>
      <c r="P442" s="433"/>
      <c r="Q442" s="433"/>
      <c r="R442" s="433"/>
      <c r="S442" s="433"/>
      <c r="T442" s="433"/>
      <c r="U442" s="433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5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33"/>
      <c r="P443" s="433"/>
      <c r="Q443" s="433"/>
      <c r="R443" s="433"/>
      <c r="S443" s="433"/>
      <c r="T443" s="433"/>
      <c r="U443" s="433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5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33"/>
      <c r="P444" s="433"/>
      <c r="Q444" s="433"/>
      <c r="R444" s="433"/>
      <c r="S444" s="433"/>
      <c r="T444" s="433"/>
      <c r="U444" s="433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24" t="s">
        <v>222</v>
      </c>
      <c r="C445" s="126" t="s">
        <v>181</v>
      </c>
      <c r="D445" s="108">
        <v>9.36</v>
      </c>
      <c r="E445" s="108"/>
      <c r="F445" s="127"/>
      <c r="G445" s="128"/>
      <c r="H445" s="425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3"/>
      <c r="P445" s="433"/>
      <c r="Q445" s="433"/>
      <c r="R445" s="433"/>
      <c r="S445" s="433"/>
      <c r="T445" s="433"/>
      <c r="U445" s="433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24" t="s">
        <v>222</v>
      </c>
      <c r="C446" s="126" t="s">
        <v>179</v>
      </c>
      <c r="D446" s="108">
        <v>9.36</v>
      </c>
      <c r="E446" s="108"/>
      <c r="F446" s="127"/>
      <c r="G446" s="128"/>
      <c r="H446" s="425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3"/>
      <c r="P446" s="433"/>
      <c r="Q446" s="433"/>
      <c r="R446" s="433"/>
      <c r="S446" s="433"/>
      <c r="T446" s="433"/>
      <c r="U446" s="433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24" t="s">
        <v>222</v>
      </c>
      <c r="C447" s="126" t="s">
        <v>221</v>
      </c>
      <c r="D447" s="108">
        <v>9.36</v>
      </c>
      <c r="E447" s="108"/>
      <c r="F447" s="127"/>
      <c r="G447" s="128"/>
      <c r="H447" s="425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33"/>
      <c r="P447" s="433"/>
      <c r="Q447" s="433"/>
      <c r="R447" s="433"/>
      <c r="S447" s="433"/>
      <c r="T447" s="433"/>
      <c r="U447" s="433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24" t="s">
        <v>222</v>
      </c>
      <c r="C448" s="126" t="s">
        <v>186</v>
      </c>
      <c r="D448" s="108">
        <v>9.36</v>
      </c>
      <c r="E448" s="108"/>
      <c r="F448" s="127"/>
      <c r="G448" s="128"/>
      <c r="H448" s="425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33"/>
      <c r="P448" s="433"/>
      <c r="Q448" s="433"/>
      <c r="R448" s="433"/>
      <c r="S448" s="433"/>
      <c r="T448" s="433"/>
      <c r="U448" s="433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24" t="s">
        <v>393</v>
      </c>
      <c r="C449" s="187" t="s">
        <v>395</v>
      </c>
      <c r="D449" s="108">
        <v>5</v>
      </c>
      <c r="E449" s="108"/>
      <c r="F449" s="127"/>
      <c r="G449" s="128"/>
      <c r="H449" s="425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3"/>
      <c r="P449" s="433"/>
      <c r="Q449" s="433"/>
      <c r="R449" s="433"/>
      <c r="S449" s="433"/>
      <c r="T449" s="433"/>
      <c r="U449" s="43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24" t="s">
        <v>393</v>
      </c>
      <c r="C450" s="187" t="s">
        <v>402</v>
      </c>
      <c r="D450" s="108">
        <v>5</v>
      </c>
      <c r="E450" s="108"/>
      <c r="F450" s="127"/>
      <c r="G450" s="128"/>
      <c r="H450" s="425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3"/>
      <c r="P450" s="433"/>
      <c r="Q450" s="433"/>
      <c r="R450" s="433"/>
      <c r="S450" s="433"/>
      <c r="T450" s="433"/>
      <c r="U450" s="43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24" t="s">
        <v>404</v>
      </c>
      <c r="C451" s="187" t="s">
        <v>405</v>
      </c>
      <c r="D451" s="108">
        <v>5</v>
      </c>
      <c r="E451" s="108"/>
      <c r="F451" s="127"/>
      <c r="G451" s="128"/>
      <c r="H451" s="42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3"/>
      <c r="P451" s="433"/>
      <c r="Q451" s="433"/>
      <c r="R451" s="433"/>
      <c r="S451" s="433"/>
      <c r="T451" s="433"/>
      <c r="U451" s="43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24" t="s">
        <v>342</v>
      </c>
      <c r="C452" s="187" t="s">
        <v>372</v>
      </c>
      <c r="D452" s="108">
        <v>5</v>
      </c>
      <c r="E452" s="108"/>
      <c r="F452" s="127"/>
      <c r="G452" s="128"/>
      <c r="H452" s="42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3"/>
      <c r="P452" s="433"/>
      <c r="Q452" s="433"/>
      <c r="R452" s="433"/>
      <c r="S452" s="433"/>
      <c r="T452" s="433"/>
      <c r="U452" s="43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24" t="s">
        <v>343</v>
      </c>
      <c r="C453" s="126" t="s">
        <v>345</v>
      </c>
      <c r="D453" s="108">
        <v>5</v>
      </c>
      <c r="E453" s="108"/>
      <c r="F453" s="127"/>
      <c r="G453" s="128"/>
      <c r="H453" s="42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33"/>
      <c r="P453" s="433"/>
      <c r="Q453" s="433"/>
      <c r="R453" s="433"/>
      <c r="S453" s="433"/>
      <c r="T453" s="433"/>
      <c r="U453" s="43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24" t="s">
        <v>343</v>
      </c>
      <c r="C454" s="126" t="s">
        <v>347</v>
      </c>
      <c r="D454" s="108">
        <v>5</v>
      </c>
      <c r="E454" s="108"/>
      <c r="F454" s="127"/>
      <c r="G454" s="128"/>
      <c r="H454" s="425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33"/>
      <c r="P454" s="433"/>
      <c r="Q454" s="433"/>
      <c r="R454" s="433"/>
      <c r="S454" s="433"/>
      <c r="T454" s="433"/>
      <c r="U454" s="433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33"/>
      <c r="P455" s="433"/>
      <c r="Q455" s="433"/>
      <c r="R455" s="433"/>
      <c r="S455" s="433"/>
      <c r="T455" s="433"/>
      <c r="U455" s="433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5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33"/>
      <c r="P456" s="433"/>
      <c r="Q456" s="433"/>
      <c r="R456" s="433"/>
      <c r="S456" s="433"/>
      <c r="T456" s="433"/>
      <c r="U456" s="433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5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3"/>
      <c r="P457" s="433"/>
      <c r="Q457" s="433"/>
      <c r="R457" s="433"/>
      <c r="S457" s="433"/>
      <c r="T457" s="433"/>
      <c r="U457" s="43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5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33"/>
      <c r="P458" s="433"/>
      <c r="Q458" s="433"/>
      <c r="R458" s="433"/>
      <c r="S458" s="433"/>
      <c r="T458" s="433"/>
      <c r="U458" s="433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5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33"/>
      <c r="P459" s="433"/>
      <c r="Q459" s="433"/>
      <c r="R459" s="433"/>
      <c r="S459" s="433"/>
      <c r="T459" s="433"/>
      <c r="U459" s="433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5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33"/>
      <c r="P460" s="433"/>
      <c r="Q460" s="433"/>
      <c r="R460" s="433"/>
      <c r="S460" s="433"/>
      <c r="T460" s="433"/>
      <c r="U460" s="433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5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33"/>
      <c r="P461" s="433"/>
      <c r="Q461" s="433"/>
      <c r="R461" s="433"/>
      <c r="S461" s="433"/>
      <c r="T461" s="433"/>
      <c r="U461" s="433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5">
        <f t="shared" si="197"/>
        <v>0</v>
      </c>
      <c r="I462" s="129"/>
      <c r="J462" s="130" t="str">
        <f t="array" ref="J462">IF(ISERROR(G462/I462),"",G462/I462)</f>
        <v/>
      </c>
      <c r="K462" s="425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33"/>
      <c r="P462" s="433"/>
      <c r="Q462" s="433"/>
      <c r="R462" s="433"/>
      <c r="S462" s="433"/>
      <c r="T462" s="433"/>
      <c r="U462" s="433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03" t="s">
        <v>224</v>
      </c>
      <c r="B463" s="504"/>
      <c r="C463" s="434" t="s">
        <v>202</v>
      </c>
      <c r="D463" s="143"/>
      <c r="E463" s="143"/>
      <c r="F463" s="144"/>
      <c r="G463" s="145">
        <f>SUM(G429:G462)</f>
        <v>988</v>
      </c>
      <c r="H463" s="146">
        <f>SUM(H429:H462)</f>
        <v>4969.6400000000003</v>
      </c>
      <c r="I463" s="146">
        <f>SUM(I429:I462)</f>
        <v>87.5</v>
      </c>
      <c r="J463" s="130">
        <f t="array" ref="J463">IF(ISERROR(G463/I463),"",G463/I463)</f>
        <v>11.291428571428572</v>
      </c>
      <c r="K463" s="146">
        <f>SUM(K429:K462)</f>
        <v>106.23655913978494</v>
      </c>
      <c r="L463" s="147"/>
      <c r="M463" s="150">
        <f t="shared" ref="M463:V463" si="211">SUM(M429:M462)</f>
        <v>-18.736559139784944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5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33"/>
      <c r="P464" s="433"/>
      <c r="Q464" s="433"/>
      <c r="R464" s="433"/>
      <c r="S464" s="433"/>
      <c r="T464" s="433"/>
      <c r="U464" s="433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33"/>
      <c r="P465" s="433"/>
      <c r="Q465" s="433"/>
      <c r="R465" s="433"/>
      <c r="S465" s="433"/>
      <c r="T465" s="433"/>
      <c r="U465" s="433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5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33"/>
      <c r="P466" s="433"/>
      <c r="Q466" s="433"/>
      <c r="R466" s="433"/>
      <c r="S466" s="433"/>
      <c r="T466" s="433"/>
      <c r="U466" s="433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5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3"/>
      <c r="P467" s="433"/>
      <c r="Q467" s="433"/>
      <c r="R467" s="433"/>
      <c r="S467" s="433"/>
      <c r="T467" s="433"/>
      <c r="U467" s="433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30" t="s">
        <v>203</v>
      </c>
      <c r="D468" s="108">
        <v>5.03</v>
      </c>
      <c r="E468" s="108"/>
      <c r="F468" s="127"/>
      <c r="G468" s="128"/>
      <c r="H468" s="425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3"/>
      <c r="P468" s="433"/>
      <c r="Q468" s="433"/>
      <c r="R468" s="433"/>
      <c r="S468" s="433"/>
      <c r="T468" s="433"/>
      <c r="U468" s="433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5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3"/>
      <c r="P469" s="433"/>
      <c r="Q469" s="433"/>
      <c r="R469" s="433"/>
      <c r="S469" s="433"/>
      <c r="T469" s="433"/>
      <c r="U469" s="433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5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33"/>
      <c r="P470" s="433"/>
      <c r="Q470" s="433"/>
      <c r="R470" s="433"/>
      <c r="S470" s="433"/>
      <c r="T470" s="433"/>
      <c r="U470" s="433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30" t="s">
        <v>228</v>
      </c>
      <c r="D471" s="108">
        <v>5.03</v>
      </c>
      <c r="E471" s="108"/>
      <c r="F471" s="127"/>
      <c r="G471" s="128"/>
      <c r="H471" s="42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33"/>
      <c r="P471" s="433"/>
      <c r="Q471" s="433"/>
      <c r="R471" s="433"/>
      <c r="S471" s="433"/>
      <c r="T471" s="433"/>
      <c r="U471" s="433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30" t="s">
        <v>212</v>
      </c>
      <c r="D472" s="108">
        <v>5.03</v>
      </c>
      <c r="E472" s="108"/>
      <c r="F472" s="127"/>
      <c r="G472" s="128"/>
      <c r="H472" s="425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3"/>
      <c r="P472" s="433"/>
      <c r="Q472" s="433"/>
      <c r="R472" s="433"/>
      <c r="S472" s="433"/>
      <c r="T472" s="433"/>
      <c r="U472" s="433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30" t="s">
        <v>203</v>
      </c>
      <c r="D473" s="108">
        <v>5.03</v>
      </c>
      <c r="E473" s="108"/>
      <c r="F473" s="127"/>
      <c r="G473" s="128"/>
      <c r="H473" s="425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3"/>
      <c r="P473" s="433"/>
      <c r="Q473" s="433"/>
      <c r="R473" s="433"/>
      <c r="S473" s="433"/>
      <c r="T473" s="433"/>
      <c r="U473" s="433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30" t="s">
        <v>186</v>
      </c>
      <c r="D474" s="108">
        <v>5.03</v>
      </c>
      <c r="E474" s="108"/>
      <c r="F474" s="127"/>
      <c r="G474" s="128"/>
      <c r="H474" s="425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3"/>
      <c r="P474" s="433"/>
      <c r="Q474" s="433"/>
      <c r="R474" s="433"/>
      <c r="S474" s="433"/>
      <c r="T474" s="433"/>
      <c r="U474" s="433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30" t="s">
        <v>228</v>
      </c>
      <c r="D475" s="108">
        <v>5.03</v>
      </c>
      <c r="E475" s="108"/>
      <c r="F475" s="127"/>
      <c r="G475" s="128"/>
      <c r="H475" s="425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33"/>
      <c r="P475" s="433"/>
      <c r="Q475" s="433"/>
      <c r="R475" s="433"/>
      <c r="S475" s="433"/>
      <c r="T475" s="433"/>
      <c r="U475" s="433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30" t="s">
        <v>199</v>
      </c>
      <c r="D476" s="108">
        <v>5.03</v>
      </c>
      <c r="E476" s="108"/>
      <c r="F476" s="127"/>
      <c r="G476" s="128"/>
      <c r="H476" s="425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33"/>
      <c r="P476" s="433"/>
      <c r="Q476" s="433"/>
      <c r="R476" s="433"/>
      <c r="S476" s="433"/>
      <c r="T476" s="433"/>
      <c r="U476" s="433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5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33"/>
      <c r="P477" s="433"/>
      <c r="Q477" s="433"/>
      <c r="R477" s="433"/>
      <c r="S477" s="433"/>
      <c r="T477" s="433"/>
      <c r="U477" s="433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5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33"/>
      <c r="P478" s="433"/>
      <c r="Q478" s="433"/>
      <c r="R478" s="433"/>
      <c r="S478" s="433"/>
      <c r="T478" s="433"/>
      <c r="U478" s="433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03" t="s">
        <v>231</v>
      </c>
      <c r="B479" s="504"/>
      <c r="C479" s="43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5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33"/>
      <c r="P480" s="433"/>
      <c r="Q480" s="433"/>
      <c r="R480" s="433"/>
      <c r="S480" s="433"/>
      <c r="T480" s="433"/>
      <c r="U480" s="433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5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3"/>
      <c r="P481" s="433"/>
      <c r="Q481" s="433"/>
      <c r="R481" s="433"/>
      <c r="S481" s="433"/>
      <c r="T481" s="433"/>
      <c r="U481" s="433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5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3"/>
      <c r="P482" s="433"/>
      <c r="Q482" s="433"/>
      <c r="R482" s="433"/>
      <c r="S482" s="433"/>
      <c r="T482" s="433"/>
      <c r="U482" s="433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5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33"/>
      <c r="P483" s="433"/>
      <c r="Q483" s="433"/>
      <c r="R483" s="433"/>
      <c r="S483" s="433"/>
      <c r="T483" s="433"/>
      <c r="U483" s="433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5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33"/>
      <c r="P484" s="433"/>
      <c r="Q484" s="433"/>
      <c r="R484" s="433"/>
      <c r="S484" s="433"/>
      <c r="T484" s="433"/>
      <c r="U484" s="433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5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33"/>
      <c r="P485" s="433"/>
      <c r="Q485" s="433"/>
      <c r="R485" s="433"/>
      <c r="S485" s="433"/>
      <c r="T485" s="433"/>
      <c r="U485" s="43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5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33"/>
      <c r="P486" s="433"/>
      <c r="Q486" s="433"/>
      <c r="R486" s="433"/>
      <c r="S486" s="433"/>
      <c r="T486" s="433"/>
      <c r="U486" s="43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5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33"/>
      <c r="P487" s="433"/>
      <c r="Q487" s="433"/>
      <c r="R487" s="433"/>
      <c r="S487" s="433"/>
      <c r="T487" s="433"/>
      <c r="U487" s="433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5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33"/>
      <c r="P489" s="433"/>
      <c r="Q489" s="433"/>
      <c r="R489" s="433"/>
      <c r="S489" s="433"/>
      <c r="T489" s="433"/>
      <c r="U489" s="433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03" t="s">
        <v>234</v>
      </c>
      <c r="B490" s="504"/>
      <c r="C490" s="43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31"/>
      <c r="D491" s="108">
        <v>3.65</v>
      </c>
      <c r="E491" s="108"/>
      <c r="F491" s="153"/>
      <c r="G491" s="128"/>
      <c r="H491" s="425">
        <f t="shared" ref="H491:H505" si="224">D491*G491</f>
        <v>0</v>
      </c>
      <c r="I491" s="129"/>
      <c r="J491" s="130" t="str">
        <f t="array" ref="J491">IF(ISERROR(G491/I491),"",G491/I491)</f>
        <v/>
      </c>
      <c r="K491" s="425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33"/>
      <c r="P491" s="433"/>
      <c r="Q491" s="433"/>
      <c r="R491" s="433"/>
      <c r="S491" s="433"/>
      <c r="T491" s="433"/>
      <c r="U491" s="433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31"/>
      <c r="D492" s="108">
        <v>6.58</v>
      </c>
      <c r="E492" s="108"/>
      <c r="F492" s="127"/>
      <c r="G492" s="128"/>
      <c r="H492" s="42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33"/>
      <c r="P492" s="433"/>
      <c r="Q492" s="433"/>
      <c r="R492" s="433"/>
      <c r="S492" s="433"/>
      <c r="T492" s="433"/>
      <c r="U492" s="433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31"/>
      <c r="D493" s="108">
        <v>7.8</v>
      </c>
      <c r="E493" s="108"/>
      <c r="F493" s="127"/>
      <c r="G493" s="128"/>
      <c r="H493" s="425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33"/>
      <c r="P493" s="433"/>
      <c r="Q493" s="433"/>
      <c r="R493" s="433"/>
      <c r="S493" s="433"/>
      <c r="T493" s="433"/>
      <c r="U493" s="433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31"/>
      <c r="D494" s="108">
        <v>4.4000000000000004</v>
      </c>
      <c r="E494" s="108"/>
      <c r="F494" s="127"/>
      <c r="G494" s="128"/>
      <c r="H494" s="425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33"/>
      <c r="P494" s="433"/>
      <c r="Q494" s="433"/>
      <c r="R494" s="433"/>
      <c r="S494" s="433"/>
      <c r="T494" s="433"/>
      <c r="U494" s="433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5">
        <f t="shared" si="224"/>
        <v>0</v>
      </c>
      <c r="I495" s="129"/>
      <c r="J495" s="130"/>
      <c r="K495" s="131"/>
      <c r="L495" s="129"/>
      <c r="M495" s="109"/>
      <c r="N495" s="130"/>
      <c r="O495" s="433"/>
      <c r="P495" s="433"/>
      <c r="Q495" s="433"/>
      <c r="R495" s="433"/>
      <c r="S495" s="433"/>
      <c r="T495" s="433"/>
      <c r="U495" s="43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31"/>
      <c r="D496" s="108"/>
      <c r="E496" s="108"/>
      <c r="F496" s="127"/>
      <c r="G496" s="128"/>
      <c r="H496" s="425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33"/>
      <c r="P496" s="433"/>
      <c r="Q496" s="433"/>
      <c r="R496" s="433"/>
      <c r="S496" s="433"/>
      <c r="T496" s="433"/>
      <c r="U496" s="43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31" t="s">
        <v>239</v>
      </c>
      <c r="C497" s="431" t="s">
        <v>179</v>
      </c>
      <c r="D497" s="108">
        <v>6.04</v>
      </c>
      <c r="E497" s="108"/>
      <c r="F497" s="127"/>
      <c r="G497" s="128"/>
      <c r="H497" s="425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33"/>
      <c r="P497" s="433"/>
      <c r="Q497" s="433"/>
      <c r="R497" s="433"/>
      <c r="S497" s="433"/>
      <c r="T497" s="433"/>
      <c r="U497" s="433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31" t="s">
        <v>239</v>
      </c>
      <c r="C498" s="431" t="s">
        <v>186</v>
      </c>
      <c r="D498" s="108">
        <v>6.04</v>
      </c>
      <c r="E498" s="108"/>
      <c r="F498" s="127"/>
      <c r="G498" s="128"/>
      <c r="H498" s="425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33"/>
      <c r="P498" s="433"/>
      <c r="Q498" s="433"/>
      <c r="R498" s="433"/>
      <c r="S498" s="433"/>
      <c r="T498" s="433"/>
      <c r="U498" s="433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31" t="s">
        <v>443</v>
      </c>
      <c r="C499" s="431" t="s">
        <v>179</v>
      </c>
      <c r="D499" s="108"/>
      <c r="E499" s="108"/>
      <c r="F499" s="127"/>
      <c r="G499" s="128"/>
      <c r="H499" s="425">
        <f t="shared" si="224"/>
        <v>0</v>
      </c>
      <c r="I499" s="129"/>
      <c r="J499" s="130"/>
      <c r="K499" s="131"/>
      <c r="L499" s="129"/>
      <c r="M499" s="109"/>
      <c r="N499" s="130"/>
      <c r="O499" s="433"/>
      <c r="P499" s="433"/>
      <c r="Q499" s="433"/>
      <c r="R499" s="433"/>
      <c r="S499" s="433"/>
      <c r="T499" s="433"/>
      <c r="U499" s="43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31" t="s">
        <v>443</v>
      </c>
      <c r="C500" s="431" t="s">
        <v>186</v>
      </c>
      <c r="D500" s="108"/>
      <c r="E500" s="108"/>
      <c r="F500" s="127"/>
      <c r="G500" s="128"/>
      <c r="H500" s="425">
        <f t="shared" si="224"/>
        <v>0</v>
      </c>
      <c r="I500" s="129"/>
      <c r="J500" s="130"/>
      <c r="K500" s="131"/>
      <c r="L500" s="129"/>
      <c r="M500" s="109"/>
      <c r="N500" s="130"/>
      <c r="O500" s="433"/>
      <c r="P500" s="433"/>
      <c r="Q500" s="433"/>
      <c r="R500" s="433"/>
      <c r="S500" s="433"/>
      <c r="T500" s="433"/>
      <c r="U500" s="43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24" t="s">
        <v>240</v>
      </c>
      <c r="C501" s="126"/>
      <c r="D501" s="108">
        <v>7.3</v>
      </c>
      <c r="E501" s="108"/>
      <c r="F501" s="127"/>
      <c r="G501" s="128"/>
      <c r="H501" s="425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33"/>
      <c r="P501" s="433"/>
      <c r="Q501" s="433"/>
      <c r="R501" s="433"/>
      <c r="S501" s="433"/>
      <c r="T501" s="433"/>
      <c r="U501" s="433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24" t="s">
        <v>241</v>
      </c>
      <c r="C502" s="126"/>
      <c r="D502" s="108">
        <f>78*120/1000</f>
        <v>9.36</v>
      </c>
      <c r="E502" s="108"/>
      <c r="F502" s="127"/>
      <c r="G502" s="128"/>
      <c r="H502" s="425">
        <f t="shared" si="224"/>
        <v>0</v>
      </c>
      <c r="I502" s="129"/>
      <c r="J502" s="130"/>
      <c r="K502" s="131"/>
      <c r="L502" s="129"/>
      <c r="M502" s="109"/>
      <c r="N502" s="130"/>
      <c r="O502" s="433"/>
      <c r="P502" s="433"/>
      <c r="Q502" s="433"/>
      <c r="R502" s="433"/>
      <c r="S502" s="433"/>
      <c r="T502" s="433"/>
      <c r="U502" s="43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24" t="s">
        <v>242</v>
      </c>
      <c r="C503" s="126"/>
      <c r="D503" s="108">
        <v>4.5</v>
      </c>
      <c r="E503" s="108"/>
      <c r="F503" s="127"/>
      <c r="G503" s="128"/>
      <c r="H503" s="425">
        <f t="shared" si="224"/>
        <v>0</v>
      </c>
      <c r="I503" s="129"/>
      <c r="J503" s="130"/>
      <c r="K503" s="131"/>
      <c r="L503" s="129"/>
      <c r="M503" s="109"/>
      <c r="N503" s="130"/>
      <c r="O503" s="433"/>
      <c r="P503" s="433"/>
      <c r="Q503" s="433"/>
      <c r="R503" s="433"/>
      <c r="S503" s="433"/>
      <c r="T503" s="433"/>
      <c r="U503" s="433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24" t="s">
        <v>243</v>
      </c>
      <c r="C504" s="126"/>
      <c r="D504" s="108">
        <v>4.5</v>
      </c>
      <c r="E504" s="108"/>
      <c r="F504" s="127"/>
      <c r="G504" s="128"/>
      <c r="H504" s="425">
        <f t="shared" si="224"/>
        <v>0</v>
      </c>
      <c r="I504" s="129"/>
      <c r="J504" s="130"/>
      <c r="K504" s="131"/>
      <c r="L504" s="129"/>
      <c r="M504" s="109"/>
      <c r="N504" s="130"/>
      <c r="O504" s="433"/>
      <c r="P504" s="433"/>
      <c r="Q504" s="433"/>
      <c r="R504" s="433"/>
      <c r="S504" s="433"/>
      <c r="T504" s="433"/>
      <c r="U504" s="433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24"/>
      <c r="C505" s="126"/>
      <c r="D505" s="108"/>
      <c r="E505" s="108"/>
      <c r="F505" s="127"/>
      <c r="G505" s="128"/>
      <c r="H505" s="425">
        <f t="shared" si="224"/>
        <v>0</v>
      </c>
      <c r="I505" s="129"/>
      <c r="J505" s="130"/>
      <c r="K505" s="131"/>
      <c r="L505" s="129"/>
      <c r="M505" s="109"/>
      <c r="N505" s="130"/>
      <c r="O505" s="433"/>
      <c r="P505" s="433"/>
      <c r="Q505" s="433"/>
      <c r="R505" s="433"/>
      <c r="S505" s="433"/>
      <c r="T505" s="433"/>
      <c r="U505" s="433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03" t="s">
        <v>244</v>
      </c>
      <c r="B506" s="504"/>
      <c r="C506" s="43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05" t="s">
        <v>246</v>
      </c>
      <c r="B507" s="506"/>
      <c r="C507" s="506"/>
      <c r="D507" s="506"/>
      <c r="E507" s="506"/>
      <c r="F507" s="507"/>
      <c r="G507" s="154">
        <f>SUM(G370,G428,G463,G479,G490,G506)</f>
        <v>988</v>
      </c>
      <c r="H507" s="154">
        <f>SUM(H370,H428,H463,H479,H490,H506)</f>
        <v>4969.6400000000003</v>
      </c>
      <c r="I507" s="154">
        <f>SUM(I370,I428,I463,I479,I490,I506)</f>
        <v>87.5</v>
      </c>
      <c r="J507" s="155">
        <f t="array" ref="J507">IF(ISERROR(G507/I507),"",G507/I507)</f>
        <v>11.291428571428572</v>
      </c>
      <c r="K507" s="154">
        <f>SUM(K370,K428,K463,K479,K490,K506)</f>
        <v>106.23655913978494</v>
      </c>
      <c r="L507" s="155">
        <f>IF(ISERROR(G507/K507),"",G507/K507)</f>
        <v>9.3000000000000007</v>
      </c>
      <c r="M507" s="154">
        <f t="shared" ref="M507:V507" si="237">SUM(M370,M428,M463,M479,M490,M506)</f>
        <v>-18.736559139784944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08" t="s">
        <v>476</v>
      </c>
      <c r="B508" s="427" t="s">
        <v>247</v>
      </c>
      <c r="C508" s="491" t="s">
        <v>248</v>
      </c>
      <c r="D508" s="492"/>
      <c r="E508" s="499" t="s">
        <v>249</v>
      </c>
      <c r="F508" s="499"/>
      <c r="G508" s="469" t="s">
        <v>250</v>
      </c>
      <c r="H508" s="469"/>
      <c r="I508" s="499" t="s">
        <v>251</v>
      </c>
      <c r="J508" s="499"/>
      <c r="K508" s="499" t="s">
        <v>252</v>
      </c>
      <c r="L508" s="499"/>
      <c r="M508" s="499" t="s">
        <v>253</v>
      </c>
      <c r="N508" s="499"/>
      <c r="O508" s="499" t="s">
        <v>254</v>
      </c>
      <c r="P508" s="469" t="s">
        <v>255</v>
      </c>
      <c r="Q508" s="469"/>
      <c r="R508" s="469" t="s">
        <v>252</v>
      </c>
      <c r="S508" s="469"/>
      <c r="T508" s="469" t="s">
        <v>256</v>
      </c>
      <c r="U508" s="469"/>
      <c r="V508" s="469" t="s">
        <v>257</v>
      </c>
      <c r="W508" s="469"/>
      <c r="X508" s="469" t="s">
        <v>252</v>
      </c>
      <c r="Y508" s="469"/>
      <c r="Z508" s="469" t="s">
        <v>256</v>
      </c>
      <c r="AA508" s="469"/>
    </row>
    <row r="509" spans="1:27" ht="20.100000000000001" customHeight="1">
      <c r="A509" s="509"/>
      <c r="B509" s="427" t="s">
        <v>258</v>
      </c>
      <c r="C509" s="491">
        <v>0</v>
      </c>
      <c r="D509" s="492"/>
      <c r="E509" s="502">
        <f>C509*11</f>
        <v>0</v>
      </c>
      <c r="F509" s="502"/>
      <c r="G509" s="469">
        <v>0</v>
      </c>
      <c r="H509" s="469"/>
      <c r="I509" s="502">
        <f>G509*11</f>
        <v>0</v>
      </c>
      <c r="J509" s="502"/>
      <c r="K509" s="502">
        <f>E509-I509</f>
        <v>0</v>
      </c>
      <c r="L509" s="502"/>
      <c r="M509" s="500" t="str">
        <f>IF(ISERROR(K509/E509),"",K509/E509)</f>
        <v/>
      </c>
      <c r="N509" s="500"/>
      <c r="O509" s="499"/>
      <c r="P509" s="469" t="s">
        <v>201</v>
      </c>
      <c r="Q509" s="469"/>
      <c r="R509" s="498">
        <f>SUM(O370:U370)</f>
        <v>0</v>
      </c>
      <c r="S509" s="498"/>
      <c r="T509" s="493" t="str">
        <f t="array" ref="T509">IF(ISERROR(R509/R516),"",R509/R516)</f>
        <v/>
      </c>
      <c r="U509" s="493"/>
      <c r="V509" s="469" t="s">
        <v>259</v>
      </c>
      <c r="W509" s="469"/>
      <c r="X509" s="496">
        <f>SUM(O370,O428,O463,O479,O490,O506)</f>
        <v>0</v>
      </c>
      <c r="Y509" s="496"/>
      <c r="Z509" s="493" t="str">
        <f t="array" ref="Z509">IF(ISERROR(X509/X516),"",X509/X516)</f>
        <v/>
      </c>
      <c r="AA509" s="493"/>
    </row>
    <row r="510" spans="1:27" ht="20.100000000000001" customHeight="1">
      <c r="A510" s="509"/>
      <c r="B510" s="427" t="s">
        <v>260</v>
      </c>
      <c r="C510" s="491">
        <v>0</v>
      </c>
      <c r="D510" s="492"/>
      <c r="E510" s="502">
        <f>C510*11</f>
        <v>0</v>
      </c>
      <c r="F510" s="502"/>
      <c r="G510" s="469">
        <v>0</v>
      </c>
      <c r="H510" s="469"/>
      <c r="I510" s="502">
        <f>G510*11</f>
        <v>0</v>
      </c>
      <c r="J510" s="502"/>
      <c r="K510" s="502">
        <f>E510-I510</f>
        <v>0</v>
      </c>
      <c r="L510" s="502"/>
      <c r="M510" s="500" t="str">
        <f>IF(ISERROR(K510/E510),"",K510/E510)</f>
        <v/>
      </c>
      <c r="N510" s="500"/>
      <c r="O510" s="499"/>
      <c r="P510" s="469" t="s">
        <v>216</v>
      </c>
      <c r="Q510" s="469"/>
      <c r="R510" s="498">
        <f>SUM(O428:U428)</f>
        <v>0</v>
      </c>
      <c r="S510" s="498"/>
      <c r="T510" s="493" t="str">
        <f>IF(ISERROR(R510/R516),"",R510/R516)</f>
        <v/>
      </c>
      <c r="U510" s="493"/>
      <c r="V510" s="469" t="s">
        <v>261</v>
      </c>
      <c r="W510" s="469"/>
      <c r="X510" s="496">
        <f>SUM(O371,O429,O464,O480,O491,O507)</f>
        <v>0</v>
      </c>
      <c r="Y510" s="496"/>
      <c r="Z510" s="493" t="str">
        <f>IF(ISERROR(X510/X516),"",X510/X516)</f>
        <v/>
      </c>
      <c r="AA510" s="493"/>
    </row>
    <row r="511" spans="1:27" ht="20.100000000000001" customHeight="1">
      <c r="A511" s="509"/>
      <c r="B511" s="427" t="s">
        <v>262</v>
      </c>
      <c r="C511" s="491">
        <v>0</v>
      </c>
      <c r="D511" s="492"/>
      <c r="E511" s="502">
        <f>C511*11</f>
        <v>0</v>
      </c>
      <c r="F511" s="502"/>
      <c r="G511" s="469">
        <v>0</v>
      </c>
      <c r="H511" s="469"/>
      <c r="I511" s="502">
        <f>G511*11</f>
        <v>0</v>
      </c>
      <c r="J511" s="502"/>
      <c r="K511" s="502">
        <f>E511-I511</f>
        <v>0</v>
      </c>
      <c r="L511" s="502"/>
      <c r="M511" s="500" t="str">
        <f>IF(ISERROR(K511/E511),"",K511/E511)</f>
        <v/>
      </c>
      <c r="N511" s="500"/>
      <c r="O511" s="499"/>
      <c r="P511" s="469" t="s">
        <v>224</v>
      </c>
      <c r="Q511" s="469"/>
      <c r="R511" s="498">
        <f>SUM(O463:U463)</f>
        <v>0</v>
      </c>
      <c r="S511" s="498"/>
      <c r="T511" s="493" t="str">
        <f>IF(ISERROR(R511/R516),"",R511/R516)</f>
        <v/>
      </c>
      <c r="U511" s="493"/>
      <c r="V511" s="469" t="s">
        <v>263</v>
      </c>
      <c r="W511" s="469"/>
      <c r="X511" s="496">
        <f>SUM(O373,O430,O465,O481,O492,O508)</f>
        <v>0</v>
      </c>
      <c r="Y511" s="496"/>
      <c r="Z511" s="493" t="str">
        <f>IF(ISERROR(X511/X516),"",X511/X516)</f>
        <v/>
      </c>
      <c r="AA511" s="493"/>
    </row>
    <row r="512" spans="1:27" ht="20.100000000000001" customHeight="1">
      <c r="A512" s="509"/>
      <c r="B512" s="427" t="s">
        <v>264</v>
      </c>
      <c r="C512" s="491">
        <v>1</v>
      </c>
      <c r="D512" s="492"/>
      <c r="E512" s="502">
        <f>C512*11</f>
        <v>11</v>
      </c>
      <c r="F512" s="502"/>
      <c r="G512" s="469">
        <v>1</v>
      </c>
      <c r="H512" s="469"/>
      <c r="I512" s="502">
        <f>G512*11</f>
        <v>11</v>
      </c>
      <c r="J512" s="502"/>
      <c r="K512" s="502">
        <f>E512-I512</f>
        <v>0</v>
      </c>
      <c r="L512" s="502"/>
      <c r="M512" s="500">
        <f>IF(ISERROR(K512/E512),"",K512/E512)</f>
        <v>0</v>
      </c>
      <c r="N512" s="500"/>
      <c r="O512" s="499"/>
      <c r="P512" s="469" t="s">
        <v>231</v>
      </c>
      <c r="Q512" s="469"/>
      <c r="R512" s="498">
        <f>SUM(O479:U479)</f>
        <v>0</v>
      </c>
      <c r="S512" s="498"/>
      <c r="T512" s="493" t="str">
        <f>IF(ISERROR(R512/R516),"",R512/R516)</f>
        <v/>
      </c>
      <c r="U512" s="493"/>
      <c r="V512" s="469" t="s">
        <v>265</v>
      </c>
      <c r="W512" s="469"/>
      <c r="X512" s="496">
        <f>SUM(O374,O431,O466,O482,O493,O509)</f>
        <v>0</v>
      </c>
      <c r="Y512" s="496"/>
      <c r="Z512" s="493" t="str">
        <f>IF(ISERROR(X512/X516),"",X512/X516)</f>
        <v/>
      </c>
      <c r="AA512" s="493"/>
    </row>
    <row r="513" spans="1:27" ht="20.100000000000001" customHeight="1">
      <c r="A513" s="510"/>
      <c r="B513" s="427" t="s">
        <v>266</v>
      </c>
      <c r="C513" s="501">
        <f>SUM(C509:D512)</f>
        <v>1</v>
      </c>
      <c r="D513" s="475"/>
      <c r="E513" s="502">
        <f>SUM(E509:F512)</f>
        <v>11</v>
      </c>
      <c r="F513" s="502"/>
      <c r="G513" s="469">
        <f>SUM(G509:H512)</f>
        <v>1</v>
      </c>
      <c r="H513" s="469"/>
      <c r="I513" s="502">
        <f>SUM(I509:J512)</f>
        <v>11</v>
      </c>
      <c r="J513" s="502"/>
      <c r="K513" s="502">
        <f>SUM(K509:L512)</f>
        <v>0</v>
      </c>
      <c r="L513" s="502"/>
      <c r="M513" s="500">
        <f>IF(ISERROR(K513/E513),"",K513/E513)</f>
        <v>0</v>
      </c>
      <c r="N513" s="500"/>
      <c r="O513" s="499"/>
      <c r="P513" s="469" t="s">
        <v>234</v>
      </c>
      <c r="Q513" s="469"/>
      <c r="R513" s="498">
        <f>SUM(O490:U490)</f>
        <v>0</v>
      </c>
      <c r="S513" s="498"/>
      <c r="T513" s="493" t="str">
        <f>IF(ISERROR(R513/R516),"",R513/R516)</f>
        <v/>
      </c>
      <c r="U513" s="493"/>
      <c r="V513" s="469" t="s">
        <v>267</v>
      </c>
      <c r="W513" s="469"/>
      <c r="X513" s="496">
        <f>SUM(O375,O432,O467,O483,O494,O510)</f>
        <v>0</v>
      </c>
      <c r="Y513" s="496"/>
      <c r="Z513" s="493" t="str">
        <f>IF(ISERROR(X513/X516),"",X513/X516)</f>
        <v/>
      </c>
      <c r="AA513" s="493"/>
    </row>
    <row r="514" spans="1:27" ht="20.100000000000001" customHeight="1">
      <c r="A514" s="307" t="s">
        <v>477</v>
      </c>
      <c r="B514" s="427">
        <f>G507</f>
        <v>988</v>
      </c>
      <c r="C514" s="479" t="s">
        <v>269</v>
      </c>
      <c r="D514" s="478"/>
      <c r="E514" s="469">
        <f>H507</f>
        <v>4969.6400000000003</v>
      </c>
      <c r="F514" s="469"/>
      <c r="G514" s="469" t="s">
        <v>270</v>
      </c>
      <c r="H514" s="469"/>
      <c r="I514" s="497">
        <f>L507</f>
        <v>9.3000000000000007</v>
      </c>
      <c r="J514" s="497"/>
      <c r="K514" s="499" t="s">
        <v>271</v>
      </c>
      <c r="L514" s="499"/>
      <c r="M514" s="497">
        <f>J507</f>
        <v>11.291428571428572</v>
      </c>
      <c r="N514" s="497"/>
      <c r="O514" s="499"/>
      <c r="P514" s="469" t="s">
        <v>244</v>
      </c>
      <c r="Q514" s="469"/>
      <c r="R514" s="498">
        <f>SUM(O506:U506)</f>
        <v>0</v>
      </c>
      <c r="S514" s="498"/>
      <c r="T514" s="493" t="str">
        <f>IF(ISERROR(R514/R516),"",R514/R516)</f>
        <v/>
      </c>
      <c r="U514" s="493"/>
      <c r="V514" s="469" t="s">
        <v>272</v>
      </c>
      <c r="W514" s="469"/>
      <c r="X514" s="496">
        <f>SUM(O376,O433,O468,O484,O495,O511)</f>
        <v>0</v>
      </c>
      <c r="Y514" s="496"/>
      <c r="Z514" s="493" t="str">
        <f>IF(ISERROR(X514/X516),"",X514/X516)</f>
        <v/>
      </c>
      <c r="AA514" s="493"/>
    </row>
    <row r="515" spans="1:27" ht="20.100000000000001" customHeight="1">
      <c r="A515" s="308" t="s">
        <v>478</v>
      </c>
      <c r="B515" s="427">
        <f>I507+C513</f>
        <v>88.5</v>
      </c>
      <c r="C515" s="476" t="s">
        <v>251</v>
      </c>
      <c r="D515" s="477"/>
      <c r="E515" s="494">
        <f>K507+I513</f>
        <v>117.23655913978494</v>
      </c>
      <c r="F515" s="494"/>
      <c r="G515" s="469" t="s">
        <v>274</v>
      </c>
      <c r="H515" s="469"/>
      <c r="I515" s="497">
        <f>B515-E515</f>
        <v>-28.736559139784944</v>
      </c>
      <c r="J515" s="497"/>
      <c r="K515" s="499" t="s">
        <v>275</v>
      </c>
      <c r="L515" s="499"/>
      <c r="M515" s="500">
        <f>IF(ISERROR(I515/E515),"",I515/E515)</f>
        <v>-0.2451160231129047</v>
      </c>
      <c r="N515" s="500"/>
      <c r="O515" s="499"/>
      <c r="P515" s="469" t="s">
        <v>245</v>
      </c>
      <c r="Q515" s="469"/>
      <c r="R515" s="498"/>
      <c r="S515" s="498"/>
      <c r="T515" s="493" t="str">
        <f>IF(ISERROR(R515/R516),"",R515/R516)</f>
        <v/>
      </c>
      <c r="U515" s="493"/>
      <c r="V515" s="469" t="s">
        <v>264</v>
      </c>
      <c r="W515" s="469"/>
      <c r="X515" s="496">
        <f>SUM(O377,O434,O469,O489,O496,O512)</f>
        <v>0</v>
      </c>
      <c r="Y515" s="496"/>
      <c r="Z515" s="493" t="str">
        <f>IF(ISERROR(X515/X516),"",X515/X516)</f>
        <v/>
      </c>
      <c r="AA515" s="493"/>
    </row>
    <row r="516" spans="1:27" ht="20.100000000000001" customHeight="1">
      <c r="A516" s="308" t="s">
        <v>479</v>
      </c>
      <c r="B516" s="427">
        <f>N507</f>
        <v>0</v>
      </c>
      <c r="C516" s="476" t="s">
        <v>277</v>
      </c>
      <c r="D516" s="477"/>
      <c r="E516" s="493">
        <f>IF(ISERROR(B516/B515),"",B516/B515)</f>
        <v>0</v>
      </c>
      <c r="F516" s="493"/>
      <c r="G516" s="469" t="s">
        <v>278</v>
      </c>
      <c r="H516" s="469"/>
      <c r="I516" s="499">
        <f>V507</f>
        <v>0</v>
      </c>
      <c r="J516" s="499"/>
      <c r="K516" s="499" t="s">
        <v>279</v>
      </c>
      <c r="L516" s="499"/>
      <c r="M516" s="500">
        <f t="array" ref="M516">IF(ISERROR(I516/B514),"",I516/B514)</f>
        <v>0</v>
      </c>
      <c r="N516" s="500"/>
      <c r="O516" s="499"/>
      <c r="P516" s="469" t="s">
        <v>266</v>
      </c>
      <c r="Q516" s="469"/>
      <c r="R516" s="498">
        <f>SUM(R509:S515)</f>
        <v>0</v>
      </c>
      <c r="S516" s="498"/>
      <c r="T516" s="493"/>
      <c r="U516" s="493"/>
      <c r="V516" s="469" t="s">
        <v>266</v>
      </c>
      <c r="W516" s="469"/>
      <c r="X516" s="496">
        <f>SUM(X509:Y515)</f>
        <v>0</v>
      </c>
      <c r="Y516" s="496"/>
      <c r="Z516" s="493"/>
      <c r="AA516" s="493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495" t="str">
        <f>IF(ISERROR(#REF!/#REF!),"",#REF!/#REF!)</f>
        <v/>
      </c>
      <c r="H517" s="495"/>
      <c r="I517" s="495"/>
      <c r="J517" s="125"/>
      <c r="K517" s="160"/>
      <c r="L517" s="122"/>
      <c r="M517" s="122"/>
      <c r="N517" s="495" t="str">
        <f>IF(ISERROR(G517/#REF!),"",G517/#REF!)</f>
        <v/>
      </c>
      <c r="O517" s="495"/>
      <c r="P517" s="495"/>
      <c r="Q517" s="495"/>
      <c r="R517" s="495"/>
      <c r="S517" s="42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482" t="s">
        <v>268</v>
      </c>
      <c r="B519" s="482"/>
      <c r="C519" s="491">
        <f>SUM(B171,B342,B514)</f>
        <v>11562</v>
      </c>
      <c r="D519" s="492"/>
      <c r="E519" s="482" t="s">
        <v>269</v>
      </c>
      <c r="F519" s="482"/>
      <c r="G519" s="494">
        <f>SUM(E171,E342,E514)</f>
        <v>58575.159999999996</v>
      </c>
      <c r="H519" s="494"/>
      <c r="I519" s="469" t="s">
        <v>270</v>
      </c>
      <c r="J519" s="482"/>
      <c r="K519" s="491">
        <f>IF(ISERROR(C519/G520),"",C519/G520)</f>
        <v>17.144116106701439</v>
      </c>
      <c r="L519" s="492"/>
      <c r="M519" s="469" t="s">
        <v>271</v>
      </c>
      <c r="N519" s="469"/>
      <c r="O519" s="470">
        <f t="array" ref="O519">IF(ISERROR(C519/C520),"",C519/C520)</f>
        <v>17.774019984627209</v>
      </c>
      <c r="P519" s="471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469" t="s">
        <v>273</v>
      </c>
      <c r="B520" s="469"/>
      <c r="C520" s="491">
        <f>SUM(B172,B343,B515)</f>
        <v>650.5</v>
      </c>
      <c r="D520" s="492"/>
      <c r="E520" s="469" t="s">
        <v>251</v>
      </c>
      <c r="F520" s="469"/>
      <c r="G520" s="494">
        <f>SUM(E172,E343,E515)</f>
        <v>674.40047232767779</v>
      </c>
      <c r="H520" s="494"/>
      <c r="I520" s="476" t="s">
        <v>274</v>
      </c>
      <c r="J520" s="477"/>
      <c r="K520" s="479">
        <f>C520-G520</f>
        <v>-23.90047232767779</v>
      </c>
      <c r="L520" s="478"/>
      <c r="M520" s="479" t="s">
        <v>275</v>
      </c>
      <c r="N520" s="478"/>
      <c r="O520" s="483">
        <f>IF(ISERROR(K520/C520),"",K520/C520)</f>
        <v>-3.6741694585207978E-2</v>
      </c>
      <c r="P520" s="484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476" t="s">
        <v>276</v>
      </c>
      <c r="B521" s="477"/>
      <c r="C521" s="491">
        <f>SUM(B173,B344,B516)</f>
        <v>0</v>
      </c>
      <c r="D521" s="492"/>
      <c r="E521" s="476" t="s">
        <v>277</v>
      </c>
      <c r="F521" s="477"/>
      <c r="G521" s="493">
        <f>IF(ISERROR(C521/C520),"",C521/C520)</f>
        <v>0</v>
      </c>
      <c r="H521" s="493"/>
      <c r="I521" s="469" t="s">
        <v>278</v>
      </c>
      <c r="J521" s="482"/>
      <c r="K521" s="494">
        <f>SUM(I173,I344,I516)</f>
        <v>0</v>
      </c>
      <c r="L521" s="494"/>
      <c r="M521" s="482" t="s">
        <v>279</v>
      </c>
      <c r="N521" s="482"/>
      <c r="O521" s="483">
        <f t="array" ref="O521">IF(ISERROR(K521/C519),"",K521/C519)</f>
        <v>0</v>
      </c>
      <c r="P521" s="484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476" t="s">
        <v>298</v>
      </c>
      <c r="B523" s="477"/>
      <c r="C523" s="476" t="s">
        <v>299</v>
      </c>
      <c r="D523" s="477"/>
      <c r="E523" s="476" t="s">
        <v>256</v>
      </c>
      <c r="F523" s="477"/>
      <c r="G523" s="485" t="s">
        <v>254</v>
      </c>
      <c r="H523" s="486"/>
      <c r="I523" s="476" t="s">
        <v>255</v>
      </c>
      <c r="J523" s="478"/>
      <c r="K523" s="476" t="s">
        <v>300</v>
      </c>
      <c r="L523" s="477"/>
      <c r="M523" s="476" t="s">
        <v>256</v>
      </c>
      <c r="N523" s="477"/>
      <c r="O523" s="469" t="s">
        <v>257</v>
      </c>
      <c r="P523" s="469"/>
      <c r="Q523" s="476" t="s">
        <v>300</v>
      </c>
      <c r="R523" s="477"/>
      <c r="S523" s="476" t="s">
        <v>256</v>
      </c>
      <c r="T523" s="477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481" t="s">
        <v>201</v>
      </c>
      <c r="B524" s="477"/>
      <c r="C524" s="476">
        <f>SUM(G28,G199,G370)</f>
        <v>2443</v>
      </c>
      <c r="D524" s="477"/>
      <c r="E524" s="472">
        <f>IF(ISERROR(C524/C530),"",C524/C530)</f>
        <v>0.21129562359453383</v>
      </c>
      <c r="F524" s="473"/>
      <c r="G524" s="487"/>
      <c r="H524" s="488"/>
      <c r="I524" s="474" t="s">
        <v>301</v>
      </c>
      <c r="J524" s="480"/>
      <c r="K524" s="479">
        <f t="shared" ref="K524:K529" si="239">SUM(R166,U337,U509)</f>
        <v>0</v>
      </c>
      <c r="L524" s="478"/>
      <c r="M524" s="472" t="str">
        <f t="array" ref="M524">IF(ISERROR(K524/K530),"",K524/K530)</f>
        <v/>
      </c>
      <c r="N524" s="473"/>
      <c r="O524" s="469" t="s">
        <v>259</v>
      </c>
      <c r="P524" s="469"/>
      <c r="Q524" s="470">
        <f t="shared" ref="Q524:Q529" si="240">SUM(X166,AA337,AA509)</f>
        <v>0</v>
      </c>
      <c r="R524" s="471"/>
      <c r="S524" s="472" t="str">
        <f t="array" ref="S524">IF(ISERROR(Q524/Q530),"",Q524/Q530)</f>
        <v/>
      </c>
      <c r="T524" s="473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81" t="s">
        <v>216</v>
      </c>
      <c r="B525" s="477"/>
      <c r="C525" s="476">
        <f>SUM(G86,G257,G428)</f>
        <v>5903</v>
      </c>
      <c r="D525" s="477"/>
      <c r="E525" s="472">
        <f>IF(ISERROR(C525/C530),"",C525/C530)</f>
        <v>0.51055180764573604</v>
      </c>
      <c r="F525" s="473"/>
      <c r="G525" s="487"/>
      <c r="H525" s="488"/>
      <c r="I525" s="474" t="s">
        <v>302</v>
      </c>
      <c r="J525" s="480"/>
      <c r="K525" s="479">
        <f t="shared" si="239"/>
        <v>0</v>
      </c>
      <c r="L525" s="478"/>
      <c r="M525" s="472" t="str">
        <f>IF(ISERROR(K525/K530),"",K525/K530)</f>
        <v/>
      </c>
      <c r="N525" s="473"/>
      <c r="O525" s="469" t="s">
        <v>261</v>
      </c>
      <c r="P525" s="469"/>
      <c r="Q525" s="470">
        <f t="shared" si="240"/>
        <v>0</v>
      </c>
      <c r="R525" s="471"/>
      <c r="S525" s="472" t="str">
        <f>IF(ISERROR(Q525/Q530),"",Q525/Q530)</f>
        <v/>
      </c>
      <c r="T525" s="473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81" t="s">
        <v>224</v>
      </c>
      <c r="B526" s="477"/>
      <c r="C526" s="476">
        <f>SUM(G121,G292,G463)</f>
        <v>1593</v>
      </c>
      <c r="D526" s="477"/>
      <c r="E526" s="472">
        <f>IF(ISERROR(C526/C530),"",C526/C530)</f>
        <v>0.13777893098079916</v>
      </c>
      <c r="F526" s="473"/>
      <c r="G526" s="487"/>
      <c r="H526" s="488"/>
      <c r="I526" s="474" t="s">
        <v>303</v>
      </c>
      <c r="J526" s="480"/>
      <c r="K526" s="479">
        <f t="shared" si="239"/>
        <v>0</v>
      </c>
      <c r="L526" s="478"/>
      <c r="M526" s="472" t="str">
        <f>IF(ISERROR(K526/K530),"",K526/K530)</f>
        <v/>
      </c>
      <c r="N526" s="473"/>
      <c r="O526" s="469" t="s">
        <v>263</v>
      </c>
      <c r="P526" s="469"/>
      <c r="Q526" s="470">
        <f t="shared" si="240"/>
        <v>0</v>
      </c>
      <c r="R526" s="471"/>
      <c r="S526" s="472" t="str">
        <f>IF(ISERROR(Q526/Q530),"",Q526/Q530)</f>
        <v/>
      </c>
      <c r="T526" s="473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81" t="s">
        <v>231</v>
      </c>
      <c r="B527" s="477"/>
      <c r="C527" s="476">
        <f>SUM(G137,G308,G479)</f>
        <v>360</v>
      </c>
      <c r="D527" s="477"/>
      <c r="E527" s="472">
        <f>IF(ISERROR(C527/C530),"",C527/C530)</f>
        <v>3.1136481577581733E-2</v>
      </c>
      <c r="F527" s="473"/>
      <c r="G527" s="487"/>
      <c r="H527" s="488"/>
      <c r="I527" s="474" t="s">
        <v>304</v>
      </c>
      <c r="J527" s="480"/>
      <c r="K527" s="479">
        <f t="shared" si="239"/>
        <v>0</v>
      </c>
      <c r="L527" s="478"/>
      <c r="M527" s="472" t="str">
        <f>IF(ISERROR(K527/K530),"",K527/K530)</f>
        <v/>
      </c>
      <c r="N527" s="473"/>
      <c r="O527" s="469" t="s">
        <v>305</v>
      </c>
      <c r="P527" s="469"/>
      <c r="Q527" s="470">
        <f t="shared" si="240"/>
        <v>0</v>
      </c>
      <c r="R527" s="471"/>
      <c r="S527" s="472" t="str">
        <f>IF(ISERROR(Q527/Q530),"",Q527/Q530)</f>
        <v/>
      </c>
      <c r="T527" s="473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481" t="s">
        <v>234</v>
      </c>
      <c r="B528" s="477"/>
      <c r="C528" s="476">
        <f>SUM(G148,G319,G490)</f>
        <v>1078</v>
      </c>
      <c r="D528" s="477"/>
      <c r="E528" s="472">
        <f>IF(ISERROR(C528/C530),"",C528/C530)</f>
        <v>9.3236464279536413E-2</v>
      </c>
      <c r="F528" s="473"/>
      <c r="G528" s="487"/>
      <c r="H528" s="488"/>
      <c r="I528" s="474" t="s">
        <v>306</v>
      </c>
      <c r="J528" s="480"/>
      <c r="K528" s="479">
        <f t="shared" si="239"/>
        <v>0</v>
      </c>
      <c r="L528" s="478"/>
      <c r="M528" s="472" t="str">
        <f>IF(ISERROR(K528/K530),"",K528/K530)</f>
        <v/>
      </c>
      <c r="N528" s="473"/>
      <c r="O528" s="469" t="s">
        <v>267</v>
      </c>
      <c r="P528" s="469"/>
      <c r="Q528" s="470">
        <f t="shared" si="240"/>
        <v>0</v>
      </c>
      <c r="R528" s="471"/>
      <c r="S528" s="472" t="str">
        <f>IF(ISERROR(Q528/Q530),"",Q528/Q530)</f>
        <v/>
      </c>
      <c r="T528" s="473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481" t="s">
        <v>244</v>
      </c>
      <c r="B529" s="477"/>
      <c r="C529" s="476">
        <f>SUM(G163,G334,G506)</f>
        <v>185</v>
      </c>
      <c r="D529" s="477"/>
      <c r="E529" s="472">
        <f>IF(ISERROR(C529/C530),"",C529/C530)</f>
        <v>1.6000691921812835E-2</v>
      </c>
      <c r="F529" s="473"/>
      <c r="G529" s="487"/>
      <c r="H529" s="488"/>
      <c r="I529" s="474" t="s">
        <v>307</v>
      </c>
      <c r="J529" s="480"/>
      <c r="K529" s="479">
        <f t="shared" si="239"/>
        <v>0</v>
      </c>
      <c r="L529" s="478"/>
      <c r="M529" s="472" t="str">
        <f>IF(ISERROR(K529/K530),"",K529/K530)</f>
        <v/>
      </c>
      <c r="N529" s="473"/>
      <c r="O529" s="469" t="s">
        <v>272</v>
      </c>
      <c r="P529" s="469"/>
      <c r="Q529" s="470">
        <f t="shared" si="240"/>
        <v>0</v>
      </c>
      <c r="R529" s="471"/>
      <c r="S529" s="472" t="str">
        <f>IF(ISERROR(Q529/Q530),"",Q529/Q530)</f>
        <v/>
      </c>
      <c r="T529" s="473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476" t="s">
        <v>266</v>
      </c>
      <c r="B530" s="477"/>
      <c r="C530" s="476">
        <f>SUM(C524:C529)</f>
        <v>11562</v>
      </c>
      <c r="D530" s="477"/>
      <c r="E530" s="472">
        <f>SUM(E524:F529)</f>
        <v>1</v>
      </c>
      <c r="F530" s="473"/>
      <c r="G530" s="489"/>
      <c r="H530" s="490"/>
      <c r="I530" s="476" t="s">
        <v>266</v>
      </c>
      <c r="J530" s="478"/>
      <c r="K530" s="479">
        <f>SUM(R173,U344,U516)</f>
        <v>0</v>
      </c>
      <c r="L530" s="478"/>
      <c r="M530" s="472"/>
      <c r="N530" s="473"/>
      <c r="O530" s="469" t="s">
        <v>266</v>
      </c>
      <c r="P530" s="469"/>
      <c r="Q530" s="470">
        <f>SUM(Q524:R529)</f>
        <v>0</v>
      </c>
      <c r="R530" s="471"/>
      <c r="S530" s="472">
        <f>SUM(S524:T529)</f>
        <v>0</v>
      </c>
      <c r="T530" s="473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474" t="s">
        <v>308</v>
      </c>
      <c r="B532" s="475"/>
      <c r="C532" s="431" t="s">
        <v>309</v>
      </c>
      <c r="D532" s="431" t="s">
        <v>310</v>
      </c>
      <c r="E532" s="431" t="s">
        <v>311</v>
      </c>
      <c r="F532" s="431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33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5" t="s">
        <v>322</v>
      </c>
      <c r="Q532" s="129" t="s">
        <v>323</v>
      </c>
      <c r="R532" s="109" t="s">
        <v>324</v>
      </c>
      <c r="S532" s="431" t="s">
        <v>325</v>
      </c>
      <c r="T532" s="43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465" t="s">
        <v>327</v>
      </c>
      <c r="B533" s="466"/>
      <c r="C533" s="106">
        <f>D533+E533+F533-G533-O533-P533</f>
        <v>46</v>
      </c>
      <c r="D533" s="106">
        <f>+'3'!C533</f>
        <v>42</v>
      </c>
      <c r="E533" s="106">
        <v>4</v>
      </c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32">
        <f t="array" ref="S533">IF(ISERROR(Q533/J533),"",Q533/J533)</f>
        <v>1</v>
      </c>
      <c r="T533" s="4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465" t="s">
        <v>328</v>
      </c>
      <c r="B534" s="466"/>
      <c r="C534" s="106">
        <f>D534+E534+F534-G534-O534-P534</f>
        <v>45</v>
      </c>
      <c r="D534" s="106">
        <f>+'3'!C534</f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32">
        <f t="array" ref="S534">IF(ISERROR(Q534/J534),"",Q534/J534)</f>
        <v>0.9555555555555556</v>
      </c>
      <c r="T534" s="4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465" t="s">
        <v>329</v>
      </c>
      <c r="B535" s="466"/>
      <c r="C535" s="106">
        <f>D535+E535+F535-G535-O535-P535</f>
        <v>10</v>
      </c>
      <c r="D535" s="106">
        <f>+'3'!C535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32">
        <f t="array" ref="S535">IF(ISERROR(Q535/J535),"",Q535/J535)</f>
        <v>1</v>
      </c>
      <c r="T535" s="4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467" t="s">
        <v>330</v>
      </c>
      <c r="B536" s="468"/>
      <c r="C536" s="112">
        <f>SUM(C533:C535)</f>
        <v>101</v>
      </c>
      <c r="D536" s="112">
        <f t="shared" ref="D536:N536" si="241">SUM(D533:D535)</f>
        <v>97</v>
      </c>
      <c r="E536" s="112">
        <f t="shared" si="241"/>
        <v>4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101</v>
      </c>
      <c r="K536" s="112">
        <f t="shared" si="241"/>
        <v>2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0.98019801980198018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8" activePane="bottomRight" state="frozen"/>
      <selection activeCell="F484" sqref="F484"/>
      <selection pane="topRight" activeCell="F484" sqref="F484"/>
      <selection pane="bottomLeft" activeCell="F484" sqref="F484"/>
      <selection pane="bottomRight" activeCell="C531" sqref="C53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10" width="12.125" style="121" customWidth="1"/>
    <col min="11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8" t="s">
        <v>413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</row>
    <row r="2" spans="1:27" ht="18.75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0" t="s">
        <v>12</v>
      </c>
      <c r="B4" s="540" t="s">
        <v>25</v>
      </c>
      <c r="C4" s="540" t="s">
        <v>26</v>
      </c>
      <c r="D4" s="540" t="s">
        <v>27</v>
      </c>
      <c r="E4" s="543" t="s">
        <v>28</v>
      </c>
      <c r="F4" s="546" t="s">
        <v>29</v>
      </c>
      <c r="G4" s="536" t="s">
        <v>30</v>
      </c>
      <c r="H4" s="536"/>
      <c r="I4" s="540" t="s">
        <v>31</v>
      </c>
      <c r="J4" s="551" t="s">
        <v>32</v>
      </c>
      <c r="K4" s="554" t="s">
        <v>33</v>
      </c>
      <c r="L4" s="540" t="s">
        <v>34</v>
      </c>
      <c r="M4" s="557" t="s">
        <v>35</v>
      </c>
      <c r="N4" s="537" t="s">
        <v>36</v>
      </c>
      <c r="O4" s="536" t="s">
        <v>37</v>
      </c>
      <c r="P4" s="536"/>
      <c r="Q4" s="536"/>
      <c r="R4" s="536"/>
      <c r="S4" s="536"/>
      <c r="T4" s="536"/>
      <c r="U4" s="536"/>
      <c r="V4" s="536" t="s">
        <v>38</v>
      </c>
      <c r="W4" s="537" t="s">
        <v>39</v>
      </c>
      <c r="X4" s="536" t="s">
        <v>40</v>
      </c>
      <c r="Y4" s="536"/>
      <c r="Z4" s="536"/>
      <c r="AA4" s="536"/>
    </row>
    <row r="5" spans="1:27" s="104" customFormat="1" ht="15" customHeight="1">
      <c r="A5" s="541"/>
      <c r="B5" s="541"/>
      <c r="C5" s="541"/>
      <c r="D5" s="541"/>
      <c r="E5" s="544"/>
      <c r="F5" s="547"/>
      <c r="G5" s="536"/>
      <c r="H5" s="536"/>
      <c r="I5" s="541"/>
      <c r="J5" s="552"/>
      <c r="K5" s="555"/>
      <c r="L5" s="541"/>
      <c r="M5" s="558"/>
      <c r="N5" s="537"/>
      <c r="O5" s="536" t="s">
        <v>41</v>
      </c>
      <c r="P5" s="536" t="s">
        <v>42</v>
      </c>
      <c r="Q5" s="536" t="s">
        <v>43</v>
      </c>
      <c r="R5" s="549" t="s">
        <v>44</v>
      </c>
      <c r="S5" s="550" t="s">
        <v>45</v>
      </c>
      <c r="T5" s="536" t="s">
        <v>46</v>
      </c>
      <c r="U5" s="536" t="s">
        <v>47</v>
      </c>
      <c r="V5" s="536"/>
      <c r="W5" s="537"/>
      <c r="X5" s="536" t="s">
        <v>13</v>
      </c>
      <c r="Y5" s="536" t="s">
        <v>48</v>
      </c>
      <c r="Z5" s="536" t="s">
        <v>49</v>
      </c>
      <c r="AA5" s="536" t="s">
        <v>47</v>
      </c>
    </row>
    <row r="6" spans="1:27" s="104" customFormat="1" ht="27.75" customHeight="1">
      <c r="A6" s="542"/>
      <c r="B6" s="542"/>
      <c r="C6" s="542"/>
      <c r="D6" s="542"/>
      <c r="E6" s="545"/>
      <c r="F6" s="548"/>
      <c r="G6" s="350" t="s">
        <v>50</v>
      </c>
      <c r="H6" s="448" t="s">
        <v>51</v>
      </c>
      <c r="I6" s="542"/>
      <c r="J6" s="553"/>
      <c r="K6" s="556"/>
      <c r="L6" s="542"/>
      <c r="M6" s="558"/>
      <c r="N6" s="537"/>
      <c r="O6" s="536"/>
      <c r="P6" s="536"/>
      <c r="Q6" s="536"/>
      <c r="R6" s="549"/>
      <c r="S6" s="550"/>
      <c r="T6" s="536"/>
      <c r="U6" s="536"/>
      <c r="V6" s="536"/>
      <c r="W6" s="537"/>
      <c r="X6" s="536"/>
      <c r="Y6" s="536"/>
      <c r="Z6" s="536"/>
      <c r="AA6" s="536"/>
    </row>
    <row r="7" spans="1:27" ht="20.100000000000001" customHeight="1">
      <c r="A7" s="299">
        <v>30100030</v>
      </c>
      <c r="B7" s="437" t="s">
        <v>178</v>
      </c>
      <c r="C7" s="126" t="s">
        <v>179</v>
      </c>
      <c r="D7" s="108">
        <v>5.03</v>
      </c>
      <c r="E7" s="108"/>
      <c r="F7" s="127">
        <v>42740</v>
      </c>
      <c r="G7" s="128">
        <f>108+108+87</f>
        <v>303</v>
      </c>
      <c r="H7" s="438">
        <f t="shared" ref="H7:H27" si="0">D7*G7</f>
        <v>1524.0900000000001</v>
      </c>
      <c r="I7" s="129">
        <v>9</v>
      </c>
      <c r="J7" s="130">
        <f t="array" ref="J7">IF(ISERROR(G7/I7),"",G7/I7)</f>
        <v>33.666666666666664</v>
      </c>
      <c r="K7" s="131">
        <f t="array" ref="K7">IF(ISERROR(G7/L7),"",G7/L7)</f>
        <v>18.9375</v>
      </c>
      <c r="L7" s="129">
        <v>16</v>
      </c>
      <c r="M7" s="109">
        <f t="shared" ref="M7:M27" si="1">IF(ISERROR(I7-K7),"",I7-K7)</f>
        <v>-9.9375</v>
      </c>
      <c r="N7" s="130">
        <f>SUM(O7:U7)</f>
        <v>0</v>
      </c>
      <c r="O7" s="446"/>
      <c r="P7" s="446"/>
      <c r="Q7" s="446"/>
      <c r="R7" s="446"/>
      <c r="S7" s="446"/>
      <c r="T7" s="446"/>
      <c r="U7" s="446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3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46"/>
      <c r="Q8" s="446"/>
      <c r="R8" s="446"/>
      <c r="S8" s="446"/>
      <c r="T8" s="446"/>
      <c r="U8" s="44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3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46"/>
      <c r="P9" s="446"/>
      <c r="Q9" s="446"/>
      <c r="R9" s="446"/>
      <c r="S9" s="446"/>
      <c r="T9" s="446"/>
      <c r="U9" s="44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3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46"/>
      <c r="P10" s="446"/>
      <c r="Q10" s="446"/>
      <c r="R10" s="446"/>
      <c r="S10" s="446"/>
      <c r="T10" s="446"/>
      <c r="U10" s="44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3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46"/>
      <c r="P11" s="446"/>
      <c r="Q11" s="446"/>
      <c r="R11" s="446"/>
      <c r="S11" s="446"/>
      <c r="T11" s="446"/>
      <c r="U11" s="44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3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46"/>
      <c r="P12" s="446"/>
      <c r="Q12" s="446"/>
      <c r="R12" s="446"/>
      <c r="S12" s="446"/>
      <c r="T12" s="446"/>
      <c r="U12" s="44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3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46"/>
      <c r="P13" s="446"/>
      <c r="Q13" s="446"/>
      <c r="R13" s="446"/>
      <c r="S13" s="446"/>
      <c r="T13" s="446"/>
      <c r="U13" s="44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3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46"/>
      <c r="P14" s="446"/>
      <c r="Q14" s="446"/>
      <c r="R14" s="446"/>
      <c r="S14" s="446"/>
      <c r="T14" s="446"/>
      <c r="U14" s="446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42739</v>
      </c>
      <c r="G15" s="128">
        <f>25+100*8</f>
        <v>825</v>
      </c>
      <c r="H15" s="438">
        <f t="shared" si="0"/>
        <v>4158</v>
      </c>
      <c r="I15" s="438">
        <f>11*5</f>
        <v>55</v>
      </c>
      <c r="J15" s="130">
        <f t="array" ref="J15">IF(ISERROR(G15/I15),"",G15/I15)</f>
        <v>15</v>
      </c>
      <c r="K15" s="131">
        <f t="array" ref="K15">IF(ISERROR(G15/L15),"",G15/L15)</f>
        <v>48.529411764705884</v>
      </c>
      <c r="L15" s="129">
        <v>17</v>
      </c>
      <c r="M15" s="109">
        <f t="shared" si="1"/>
        <v>6.470588235294116</v>
      </c>
      <c r="N15" s="130">
        <f t="shared" si="4"/>
        <v>0</v>
      </c>
      <c r="O15" s="446"/>
      <c r="P15" s="446"/>
      <c r="Q15" s="446"/>
      <c r="R15" s="446"/>
      <c r="S15" s="446"/>
      <c r="T15" s="446"/>
      <c r="U15" s="446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38">
        <f t="shared" si="0"/>
        <v>0</v>
      </c>
      <c r="I16" s="43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46"/>
      <c r="P16" s="446"/>
      <c r="Q16" s="446"/>
      <c r="R16" s="446"/>
      <c r="S16" s="446"/>
      <c r="T16" s="446"/>
      <c r="U16" s="44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3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46"/>
      <c r="P17" s="446"/>
      <c r="Q17" s="446"/>
      <c r="R17" s="446"/>
      <c r="S17" s="446"/>
      <c r="T17" s="446"/>
      <c r="U17" s="44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3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46"/>
      <c r="P18" s="446"/>
      <c r="Q18" s="446"/>
      <c r="R18" s="446"/>
      <c r="S18" s="446"/>
      <c r="T18" s="446"/>
      <c r="U18" s="446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3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46"/>
      <c r="P19" s="446"/>
      <c r="Q19" s="446"/>
      <c r="R19" s="446"/>
      <c r="S19" s="446"/>
      <c r="T19" s="446"/>
      <c r="U19" s="44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3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46"/>
      <c r="P20" s="446"/>
      <c r="Q20" s="446"/>
      <c r="R20" s="446"/>
      <c r="S20" s="446"/>
      <c r="T20" s="446"/>
      <c r="U20" s="44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3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46"/>
      <c r="P21" s="446"/>
      <c r="Q21" s="446"/>
      <c r="R21" s="446"/>
      <c r="S21" s="446"/>
      <c r="T21" s="446"/>
      <c r="U21" s="44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44" t="s">
        <v>190</v>
      </c>
      <c r="D22" s="108">
        <v>4.8</v>
      </c>
      <c r="E22" s="108"/>
      <c r="F22" s="127"/>
      <c r="G22" s="128"/>
      <c r="H22" s="43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46"/>
      <c r="P22" s="446"/>
      <c r="Q22" s="446"/>
      <c r="R22" s="446"/>
      <c r="S22" s="446"/>
      <c r="T22" s="446"/>
      <c r="U22" s="44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44" t="s">
        <v>187</v>
      </c>
      <c r="D23" s="108">
        <v>4.8</v>
      </c>
      <c r="E23" s="108"/>
      <c r="F23" s="127"/>
      <c r="G23" s="128"/>
      <c r="H23" s="43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46"/>
      <c r="P23" s="446"/>
      <c r="Q23" s="446"/>
      <c r="R23" s="446"/>
      <c r="S23" s="446"/>
      <c r="T23" s="446"/>
      <c r="U23" s="44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44" t="s">
        <v>179</v>
      </c>
      <c r="D24" s="108">
        <v>4.8</v>
      </c>
      <c r="E24" s="108"/>
      <c r="F24" s="127"/>
      <c r="G24" s="128"/>
      <c r="H24" s="43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46"/>
      <c r="P24" s="446"/>
      <c r="Q24" s="446"/>
      <c r="R24" s="446"/>
      <c r="S24" s="446"/>
      <c r="T24" s="446"/>
      <c r="U24" s="44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44" t="s">
        <v>199</v>
      </c>
      <c r="D25" s="108">
        <v>4.8</v>
      </c>
      <c r="E25" s="108"/>
      <c r="F25" s="127"/>
      <c r="G25" s="128"/>
      <c r="H25" s="43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46"/>
      <c r="P25" s="446"/>
      <c r="Q25" s="446"/>
      <c r="R25" s="446"/>
      <c r="S25" s="446"/>
      <c r="T25" s="446"/>
      <c r="U25" s="44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3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46"/>
      <c r="P26" s="446"/>
      <c r="Q26" s="446"/>
      <c r="R26" s="446"/>
      <c r="S26" s="446"/>
      <c r="T26" s="446"/>
      <c r="U26" s="44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3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46"/>
      <c r="P27" s="446"/>
      <c r="Q27" s="446"/>
      <c r="R27" s="446"/>
      <c r="S27" s="446"/>
      <c r="T27" s="446"/>
      <c r="U27" s="44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3" t="s">
        <v>201</v>
      </c>
      <c r="B28" s="504"/>
      <c r="C28" s="447" t="s">
        <v>202</v>
      </c>
      <c r="D28" s="143"/>
      <c r="E28" s="143"/>
      <c r="F28" s="144"/>
      <c r="G28" s="145">
        <f>SUM(G7:G27)</f>
        <v>1128</v>
      </c>
      <c r="H28" s="146">
        <f>SUM(H7:H27)</f>
        <v>5682.09</v>
      </c>
      <c r="I28" s="146">
        <f>SUM(I7:I27)</f>
        <v>64</v>
      </c>
      <c r="J28" s="130">
        <f t="array" ref="J28">IF(ISERROR(G28/I28),"",G28/I28)</f>
        <v>17.625</v>
      </c>
      <c r="K28" s="146">
        <f>SUM(K7:K27)</f>
        <v>67.466911764705884</v>
      </c>
      <c r="L28" s="147"/>
      <c r="M28" s="146">
        <f t="shared" ref="M28:V28" si="10">SUM(M7:M27)</f>
        <v>-3.466911764705884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37" t="s">
        <v>206</v>
      </c>
      <c r="C29" s="126" t="s">
        <v>199</v>
      </c>
      <c r="D29" s="108">
        <v>5.03</v>
      </c>
      <c r="E29" s="108"/>
      <c r="F29" s="127">
        <v>42739</v>
      </c>
      <c r="G29" s="128">
        <f>108*10</f>
        <v>1080</v>
      </c>
      <c r="H29" s="438">
        <f t="shared" ref="H29:H85" si="11">D29*G29</f>
        <v>5432.4000000000005</v>
      </c>
      <c r="I29" s="129">
        <f>9+2</f>
        <v>11</v>
      </c>
      <c r="J29" s="130">
        <f t="array" ref="J29">IF(ISERROR(G29/I29),"",G29/I29)</f>
        <v>98.181818181818187</v>
      </c>
      <c r="K29" s="131">
        <f t="array" ref="K29">IF(ISERROR(G29/L29),"",G29/L29)</f>
        <v>20.76923076923077</v>
      </c>
      <c r="L29" s="129">
        <v>52</v>
      </c>
      <c r="M29" s="109">
        <f t="shared" ref="M29:M30" si="12">IF(ISERROR(I29-K29),"",I29-K29)</f>
        <v>-9.7692307692307701</v>
      </c>
      <c r="N29" s="130">
        <f t="shared" ref="N29" si="13">SUM(O29:U29)</f>
        <v>0</v>
      </c>
      <c r="O29" s="442"/>
      <c r="P29" s="442"/>
      <c r="Q29" s="442"/>
      <c r="R29" s="442"/>
      <c r="S29" s="442"/>
      <c r="T29" s="442"/>
      <c r="U29" s="442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37" t="s">
        <v>425</v>
      </c>
      <c r="C30" s="187" t="s">
        <v>427</v>
      </c>
      <c r="D30" s="108">
        <v>5.03</v>
      </c>
      <c r="E30" s="108"/>
      <c r="F30" s="127">
        <v>42739</v>
      </c>
      <c r="G30" s="452">
        <f>108+108+108</f>
        <v>324</v>
      </c>
      <c r="H30" s="438">
        <f t="shared" si="11"/>
        <v>1629.72</v>
      </c>
      <c r="I30" s="129">
        <v>2</v>
      </c>
      <c r="J30" s="130">
        <f t="array" ref="J30">IF(ISERROR(G30/I30),"",G30/I30)</f>
        <v>162</v>
      </c>
      <c r="K30" s="131">
        <f t="array" ref="K30">IF(ISERROR(G30/L30),"",G30/L30)</f>
        <v>6.2307692307692308</v>
      </c>
      <c r="L30" s="129">
        <v>52</v>
      </c>
      <c r="M30" s="109">
        <f t="shared" si="12"/>
        <v>-4.2307692307692308</v>
      </c>
      <c r="N30" s="130"/>
      <c r="O30" s="442"/>
      <c r="P30" s="442"/>
      <c r="Q30" s="442"/>
      <c r="R30" s="442"/>
      <c r="S30" s="442"/>
      <c r="T30" s="442"/>
      <c r="U30" s="44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3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2"/>
      <c r="P31" s="442"/>
      <c r="Q31" s="442"/>
      <c r="R31" s="442"/>
      <c r="S31" s="442"/>
      <c r="T31" s="442"/>
      <c r="U31" s="44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3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2"/>
      <c r="P32" s="442"/>
      <c r="Q32" s="442"/>
      <c r="R32" s="442"/>
      <c r="S32" s="442"/>
      <c r="T32" s="442"/>
      <c r="U32" s="44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3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2"/>
      <c r="P33" s="442"/>
      <c r="Q33" s="442"/>
      <c r="R33" s="442"/>
      <c r="S33" s="442"/>
      <c r="T33" s="442"/>
      <c r="U33" s="44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38">
        <f t="shared" si="11"/>
        <v>0</v>
      </c>
      <c r="I34" s="129"/>
      <c r="J34" s="130"/>
      <c r="K34" s="131"/>
      <c r="L34" s="129">
        <v>52</v>
      </c>
      <c r="M34" s="109"/>
      <c r="N34" s="130"/>
      <c r="O34" s="442"/>
      <c r="P34" s="442"/>
      <c r="Q34" s="442"/>
      <c r="R34" s="442"/>
      <c r="S34" s="442"/>
      <c r="T34" s="442"/>
      <c r="U34" s="44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38">
        <f t="shared" si="11"/>
        <v>0</v>
      </c>
      <c r="I35" s="129"/>
      <c r="J35" s="130"/>
      <c r="K35" s="131"/>
      <c r="L35" s="129">
        <v>52</v>
      </c>
      <c r="M35" s="109"/>
      <c r="N35" s="130"/>
      <c r="O35" s="442"/>
      <c r="P35" s="442"/>
      <c r="Q35" s="442"/>
      <c r="R35" s="442"/>
      <c r="S35" s="442"/>
      <c r="T35" s="442"/>
      <c r="U35" s="44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38">
        <f t="shared" si="11"/>
        <v>0</v>
      </c>
      <c r="I36" s="129"/>
      <c r="J36" s="130"/>
      <c r="K36" s="131"/>
      <c r="L36" s="129">
        <v>52</v>
      </c>
      <c r="M36" s="109"/>
      <c r="N36" s="130"/>
      <c r="O36" s="442"/>
      <c r="P36" s="442"/>
      <c r="Q36" s="442"/>
      <c r="R36" s="442"/>
      <c r="S36" s="442"/>
      <c r="T36" s="442"/>
      <c r="U36" s="44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3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2"/>
      <c r="P37" s="442"/>
      <c r="Q37" s="442"/>
      <c r="R37" s="442"/>
      <c r="S37" s="442"/>
      <c r="T37" s="442"/>
      <c r="U37" s="44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3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2"/>
      <c r="P38" s="442"/>
      <c r="Q38" s="442"/>
      <c r="R38" s="442"/>
      <c r="S38" s="442"/>
      <c r="T38" s="442"/>
      <c r="U38" s="44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3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2"/>
      <c r="P39" s="442"/>
      <c r="Q39" s="442"/>
      <c r="R39" s="442"/>
      <c r="S39" s="442"/>
      <c r="T39" s="442"/>
      <c r="U39" s="44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3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2"/>
      <c r="P40" s="442"/>
      <c r="Q40" s="442"/>
      <c r="R40" s="442"/>
      <c r="S40" s="442"/>
      <c r="T40" s="442"/>
      <c r="U40" s="44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37" t="s">
        <v>208</v>
      </c>
      <c r="C41" s="126" t="s">
        <v>203</v>
      </c>
      <c r="D41" s="108">
        <v>5.08</v>
      </c>
      <c r="E41" s="108"/>
      <c r="F41" s="127">
        <v>42740</v>
      </c>
      <c r="G41" s="128">
        <f>101+108+108+108*4</f>
        <v>749</v>
      </c>
      <c r="H41" s="438">
        <f t="shared" si="11"/>
        <v>3804.92</v>
      </c>
      <c r="I41" s="129">
        <f>11*3</f>
        <v>33</v>
      </c>
      <c r="J41" s="130">
        <f t="array" ref="J41">IF(ISERROR(G41/I41),"",G41/I41)</f>
        <v>22.696969696969695</v>
      </c>
      <c r="K41" s="131">
        <f t="array" ref="K41">IF(ISERROR(G41/L41),"",G41/L41)</f>
        <v>35.666666666666664</v>
      </c>
      <c r="L41" s="129">
        <v>21</v>
      </c>
      <c r="M41" s="109">
        <f t="shared" si="19"/>
        <v>-2.6666666666666643</v>
      </c>
      <c r="N41" s="130">
        <f t="shared" si="20"/>
        <v>0</v>
      </c>
      <c r="O41" s="442"/>
      <c r="P41" s="442"/>
      <c r="Q41" s="442"/>
      <c r="R41" s="442"/>
      <c r="S41" s="442"/>
      <c r="T41" s="442"/>
      <c r="U41" s="442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3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46"/>
      <c r="P42" s="446"/>
      <c r="Q42" s="446"/>
      <c r="R42" s="446"/>
      <c r="S42" s="446"/>
      <c r="T42" s="446"/>
      <c r="U42" s="44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3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2"/>
      <c r="P43" s="442"/>
      <c r="Q43" s="442"/>
      <c r="R43" s="442"/>
      <c r="S43" s="442"/>
      <c r="T43" s="442"/>
      <c r="U43" s="44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3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46"/>
      <c r="P44" s="446"/>
      <c r="Q44" s="446"/>
      <c r="R44" s="446"/>
      <c r="S44" s="446"/>
      <c r="T44" s="446"/>
      <c r="U44" s="44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3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2"/>
      <c r="P45" s="442"/>
      <c r="Q45" s="442"/>
      <c r="R45" s="442"/>
      <c r="S45" s="442"/>
      <c r="T45" s="442"/>
      <c r="U45" s="44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3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2"/>
      <c r="P46" s="442"/>
      <c r="Q46" s="442"/>
      <c r="R46" s="442"/>
      <c r="S46" s="442"/>
      <c r="T46" s="442"/>
      <c r="U46" s="44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3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2"/>
      <c r="P47" s="442"/>
      <c r="Q47" s="442"/>
      <c r="R47" s="442"/>
      <c r="S47" s="442"/>
      <c r="T47" s="442"/>
      <c r="U47" s="44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3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2"/>
      <c r="P48" s="442"/>
      <c r="Q48" s="442"/>
      <c r="R48" s="442"/>
      <c r="S48" s="442"/>
      <c r="T48" s="442"/>
      <c r="U48" s="44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3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2"/>
      <c r="P49" s="442"/>
      <c r="Q49" s="442"/>
      <c r="R49" s="442"/>
      <c r="S49" s="442"/>
      <c r="T49" s="442"/>
      <c r="U49" s="44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3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2"/>
      <c r="P50" s="442"/>
      <c r="Q50" s="442"/>
      <c r="R50" s="442"/>
      <c r="S50" s="442"/>
      <c r="T50" s="442"/>
      <c r="U50" s="442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37" t="s">
        <v>382</v>
      </c>
      <c r="C51" s="187" t="s">
        <v>389</v>
      </c>
      <c r="D51" s="108">
        <v>5.03</v>
      </c>
      <c r="E51" s="108"/>
      <c r="F51" s="127">
        <v>42739</v>
      </c>
      <c r="G51" s="128">
        <f>90*2+54+23+90*4</f>
        <v>617</v>
      </c>
      <c r="H51" s="438">
        <f t="shared" si="11"/>
        <v>3103.51</v>
      </c>
      <c r="I51" s="129">
        <v>11</v>
      </c>
      <c r="J51" s="130">
        <f t="array" ref="J51">IF(ISERROR(G51/I51),"",G51/I51)</f>
        <v>56.090909090909093</v>
      </c>
      <c r="K51" s="131">
        <f t="array" ref="K51">IF(ISERROR(G51/L51),"",G51/L51)</f>
        <v>11.425925925925926</v>
      </c>
      <c r="L51" s="129">
        <v>54</v>
      </c>
      <c r="M51" s="109">
        <f t="shared" si="19"/>
        <v>-0.4259259259259256</v>
      </c>
      <c r="N51" s="130">
        <f t="shared" si="20"/>
        <v>0</v>
      </c>
      <c r="O51" s="442"/>
      <c r="P51" s="442"/>
      <c r="Q51" s="442"/>
      <c r="R51" s="442"/>
      <c r="S51" s="442"/>
      <c r="T51" s="442"/>
      <c r="U51" s="44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3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2"/>
      <c r="P52" s="442"/>
      <c r="Q52" s="442"/>
      <c r="R52" s="442"/>
      <c r="S52" s="442"/>
      <c r="T52" s="442"/>
      <c r="U52" s="44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3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2"/>
      <c r="P53" s="442"/>
      <c r="Q53" s="442"/>
      <c r="R53" s="442"/>
      <c r="S53" s="442"/>
      <c r="T53" s="442"/>
      <c r="U53" s="44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3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2"/>
      <c r="P54" s="442"/>
      <c r="Q54" s="442"/>
      <c r="R54" s="442"/>
      <c r="S54" s="442"/>
      <c r="T54" s="442"/>
      <c r="U54" s="44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3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2"/>
      <c r="P55" s="442"/>
      <c r="Q55" s="442"/>
      <c r="R55" s="442"/>
      <c r="S55" s="442"/>
      <c r="T55" s="442"/>
      <c r="U55" s="44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3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2"/>
      <c r="P56" s="442"/>
      <c r="Q56" s="442"/>
      <c r="R56" s="442"/>
      <c r="S56" s="442"/>
      <c r="T56" s="442"/>
      <c r="U56" s="44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3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46"/>
      <c r="P57" s="446"/>
      <c r="Q57" s="446"/>
      <c r="R57" s="446"/>
      <c r="S57" s="446"/>
      <c r="T57" s="446"/>
      <c r="U57" s="44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3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46"/>
      <c r="P58" s="446"/>
      <c r="Q58" s="446"/>
      <c r="R58" s="446"/>
      <c r="S58" s="446"/>
      <c r="T58" s="446"/>
      <c r="U58" s="44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3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46"/>
      <c r="P59" s="446"/>
      <c r="Q59" s="446"/>
      <c r="R59" s="446"/>
      <c r="S59" s="446"/>
      <c r="T59" s="446"/>
      <c r="U59" s="44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3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46"/>
      <c r="P60" s="446"/>
      <c r="Q60" s="446"/>
      <c r="R60" s="446"/>
      <c r="S60" s="446"/>
      <c r="T60" s="446"/>
      <c r="U60" s="44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3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46"/>
      <c r="P61" s="446"/>
      <c r="Q61" s="446"/>
      <c r="R61" s="446"/>
      <c r="S61" s="446"/>
      <c r="T61" s="446"/>
      <c r="U61" s="44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3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46"/>
      <c r="P62" s="446"/>
      <c r="Q62" s="446"/>
      <c r="R62" s="446"/>
      <c r="S62" s="446"/>
      <c r="T62" s="446"/>
      <c r="U62" s="44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3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46"/>
      <c r="P63" s="446"/>
      <c r="Q63" s="446"/>
      <c r="R63" s="446"/>
      <c r="S63" s="446"/>
      <c r="T63" s="446"/>
      <c r="U63" s="44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3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46"/>
      <c r="P64" s="446"/>
      <c r="Q64" s="446"/>
      <c r="R64" s="446"/>
      <c r="S64" s="446"/>
      <c r="T64" s="446"/>
      <c r="U64" s="44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3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46"/>
      <c r="P65" s="446"/>
      <c r="Q65" s="446"/>
      <c r="R65" s="446"/>
      <c r="S65" s="446"/>
      <c r="T65" s="446"/>
      <c r="U65" s="44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3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46"/>
      <c r="P66" s="446"/>
      <c r="Q66" s="446"/>
      <c r="R66" s="446"/>
      <c r="S66" s="446"/>
      <c r="T66" s="446"/>
      <c r="U66" s="44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3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46"/>
      <c r="P67" s="446"/>
      <c r="Q67" s="446"/>
      <c r="R67" s="446"/>
      <c r="S67" s="446"/>
      <c r="T67" s="446"/>
      <c r="U67" s="44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3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46"/>
      <c r="P68" s="446"/>
      <c r="Q68" s="446"/>
      <c r="R68" s="446"/>
      <c r="S68" s="446"/>
      <c r="T68" s="446"/>
      <c r="U68" s="44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3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46"/>
      <c r="P69" s="446"/>
      <c r="Q69" s="446"/>
      <c r="R69" s="446"/>
      <c r="S69" s="446"/>
      <c r="T69" s="446"/>
      <c r="U69" s="44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3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46"/>
      <c r="P70" s="446"/>
      <c r="Q70" s="446"/>
      <c r="R70" s="446"/>
      <c r="S70" s="446"/>
      <c r="T70" s="446"/>
      <c r="U70" s="44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38">
        <f t="shared" si="11"/>
        <v>0</v>
      </c>
      <c r="I71" s="129"/>
      <c r="J71" s="130"/>
      <c r="K71" s="131"/>
      <c r="L71" s="129"/>
      <c r="M71" s="109"/>
      <c r="N71" s="130"/>
      <c r="O71" s="446"/>
      <c r="P71" s="446"/>
      <c r="Q71" s="446"/>
      <c r="R71" s="446"/>
      <c r="S71" s="446"/>
      <c r="T71" s="446"/>
      <c r="U71" s="44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3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46"/>
      <c r="P72" s="446"/>
      <c r="Q72" s="446"/>
      <c r="R72" s="446"/>
      <c r="S72" s="446"/>
      <c r="T72" s="446"/>
      <c r="U72" s="44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3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46"/>
      <c r="P73" s="446"/>
      <c r="Q73" s="446"/>
      <c r="R73" s="446"/>
      <c r="S73" s="446"/>
      <c r="T73" s="446"/>
      <c r="U73" s="44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3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46"/>
      <c r="P74" s="446"/>
      <c r="Q74" s="446"/>
      <c r="R74" s="446"/>
      <c r="S74" s="446"/>
      <c r="T74" s="446"/>
      <c r="U74" s="44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3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46"/>
      <c r="P75" s="446"/>
      <c r="Q75" s="446"/>
      <c r="R75" s="446"/>
      <c r="S75" s="446"/>
      <c r="T75" s="446"/>
      <c r="U75" s="44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3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46"/>
      <c r="P76" s="446"/>
      <c r="Q76" s="446"/>
      <c r="R76" s="446"/>
      <c r="S76" s="446"/>
      <c r="T76" s="446"/>
      <c r="U76" s="44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3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46"/>
      <c r="P77" s="446"/>
      <c r="Q77" s="446"/>
      <c r="R77" s="446"/>
      <c r="S77" s="446"/>
      <c r="T77" s="446"/>
      <c r="U77" s="44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3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46"/>
      <c r="P78" s="446"/>
      <c r="Q78" s="446"/>
      <c r="R78" s="446"/>
      <c r="S78" s="446"/>
      <c r="T78" s="446"/>
      <c r="U78" s="44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3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46"/>
      <c r="P79" s="446"/>
      <c r="Q79" s="446"/>
      <c r="R79" s="446"/>
      <c r="S79" s="446"/>
      <c r="T79" s="446"/>
      <c r="U79" s="44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3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46"/>
      <c r="P80" s="446"/>
      <c r="Q80" s="446"/>
      <c r="R80" s="446"/>
      <c r="S80" s="446"/>
      <c r="T80" s="446"/>
      <c r="U80" s="44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3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46"/>
      <c r="P81" s="446"/>
      <c r="Q81" s="446"/>
      <c r="R81" s="446"/>
      <c r="S81" s="446"/>
      <c r="T81" s="446"/>
      <c r="U81" s="44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3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46"/>
      <c r="P82" s="446"/>
      <c r="Q82" s="446"/>
      <c r="R82" s="446"/>
      <c r="S82" s="446"/>
      <c r="T82" s="446"/>
      <c r="U82" s="44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3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46"/>
      <c r="P83" s="446"/>
      <c r="Q83" s="446"/>
      <c r="R83" s="446"/>
      <c r="S83" s="446"/>
      <c r="T83" s="446"/>
      <c r="U83" s="44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3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46"/>
      <c r="P84" s="446"/>
      <c r="Q84" s="446"/>
      <c r="R84" s="446"/>
      <c r="S84" s="446"/>
      <c r="T84" s="446"/>
      <c r="U84" s="44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3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46"/>
      <c r="P85" s="446"/>
      <c r="Q85" s="446"/>
      <c r="R85" s="446"/>
      <c r="S85" s="446"/>
      <c r="T85" s="446"/>
      <c r="U85" s="446"/>
      <c r="V85" s="132"/>
      <c r="W85" s="133"/>
      <c r="X85" s="132"/>
      <c r="Y85" s="132"/>
      <c r="Z85" s="132"/>
      <c r="AA85" s="132"/>
    </row>
    <row r="86" spans="1:27" ht="20.100000000000001" customHeight="1">
      <c r="A86" s="511" t="s">
        <v>216</v>
      </c>
      <c r="B86" s="511"/>
      <c r="C86" s="447" t="s">
        <v>202</v>
      </c>
      <c r="D86" s="143"/>
      <c r="E86" s="143"/>
      <c r="F86" s="144"/>
      <c r="G86" s="145">
        <f>SUM(G29:G85)</f>
        <v>2770</v>
      </c>
      <c r="H86" s="146">
        <f>SUM(H29:H85)</f>
        <v>13970.550000000001</v>
      </c>
      <c r="I86" s="146">
        <f>SUM(I29:I85)</f>
        <v>57</v>
      </c>
      <c r="J86" s="130">
        <f t="array" ref="J86">IF(ISERROR(G86/I86),"",G86/I86)</f>
        <v>48.596491228070178</v>
      </c>
      <c r="K86" s="146">
        <f>SUM(K29:K85)</f>
        <v>74.092592592592595</v>
      </c>
      <c r="L86" s="147"/>
      <c r="M86" s="150">
        <f t="shared" ref="M86:V86" si="34">SUM(M29:M85)</f>
        <v>-17.092592592592588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3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446"/>
      <c r="P87" s="446"/>
      <c r="Q87" s="446"/>
      <c r="R87" s="446"/>
      <c r="S87" s="446"/>
      <c r="T87" s="446"/>
      <c r="U87" s="44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3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46"/>
      <c r="P88" s="446"/>
      <c r="Q88" s="446"/>
      <c r="R88" s="446"/>
      <c r="S88" s="446"/>
      <c r="T88" s="446"/>
      <c r="U88" s="44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3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46"/>
      <c r="P89" s="446"/>
      <c r="Q89" s="446"/>
      <c r="R89" s="446"/>
      <c r="S89" s="446"/>
      <c r="T89" s="446"/>
      <c r="U89" s="44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3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46"/>
      <c r="P90" s="446"/>
      <c r="Q90" s="446"/>
      <c r="R90" s="446"/>
      <c r="S90" s="446"/>
      <c r="T90" s="446"/>
      <c r="U90" s="446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3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46"/>
      <c r="P91" s="446"/>
      <c r="Q91" s="446"/>
      <c r="R91" s="446"/>
      <c r="S91" s="446"/>
      <c r="T91" s="446"/>
      <c r="U91" s="446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3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46"/>
      <c r="P92" s="446"/>
      <c r="Q92" s="446"/>
      <c r="R92" s="446"/>
      <c r="S92" s="446"/>
      <c r="T92" s="446"/>
      <c r="U92" s="44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3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46"/>
      <c r="P93" s="446"/>
      <c r="Q93" s="446"/>
      <c r="R93" s="446"/>
      <c r="S93" s="446"/>
      <c r="T93" s="446"/>
      <c r="U93" s="446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3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46"/>
      <c r="P94" s="446"/>
      <c r="Q94" s="446"/>
      <c r="R94" s="446"/>
      <c r="S94" s="446"/>
      <c r="T94" s="446"/>
      <c r="U94" s="44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3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46"/>
      <c r="P95" s="446"/>
      <c r="Q95" s="446"/>
      <c r="R95" s="446"/>
      <c r="S95" s="446"/>
      <c r="T95" s="446"/>
      <c r="U95" s="44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3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46"/>
      <c r="P96" s="446"/>
      <c r="Q96" s="446"/>
      <c r="R96" s="446"/>
      <c r="S96" s="446"/>
      <c r="T96" s="446"/>
      <c r="U96" s="44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3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46"/>
      <c r="P97" s="446"/>
      <c r="Q97" s="446"/>
      <c r="R97" s="446"/>
      <c r="S97" s="446"/>
      <c r="T97" s="446"/>
      <c r="U97" s="44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3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46"/>
      <c r="P98" s="446"/>
      <c r="Q98" s="446"/>
      <c r="R98" s="446"/>
      <c r="S98" s="446"/>
      <c r="T98" s="446"/>
      <c r="U98" s="44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3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46"/>
      <c r="P99" s="446"/>
      <c r="Q99" s="446"/>
      <c r="R99" s="446"/>
      <c r="S99" s="446"/>
      <c r="T99" s="446"/>
      <c r="U99" s="44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3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46"/>
      <c r="P100" s="446"/>
      <c r="Q100" s="446"/>
      <c r="R100" s="446"/>
      <c r="S100" s="446"/>
      <c r="T100" s="446"/>
      <c r="U100" s="44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3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46"/>
      <c r="P101" s="446"/>
      <c r="Q101" s="446"/>
      <c r="R101" s="446"/>
      <c r="S101" s="446"/>
      <c r="T101" s="446"/>
      <c r="U101" s="44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3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46"/>
      <c r="P102" s="446"/>
      <c r="Q102" s="446"/>
      <c r="R102" s="446"/>
      <c r="S102" s="446"/>
      <c r="T102" s="446"/>
      <c r="U102" s="44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3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46"/>
      <c r="P103" s="446"/>
      <c r="Q103" s="446"/>
      <c r="R103" s="446"/>
      <c r="S103" s="446"/>
      <c r="T103" s="446"/>
      <c r="U103" s="44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3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46"/>
      <c r="P104" s="446"/>
      <c r="Q104" s="446"/>
      <c r="R104" s="446"/>
      <c r="S104" s="446"/>
      <c r="T104" s="446"/>
      <c r="U104" s="44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3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46"/>
      <c r="P105" s="446"/>
      <c r="Q105" s="446"/>
      <c r="R105" s="446"/>
      <c r="S105" s="446"/>
      <c r="T105" s="446"/>
      <c r="U105" s="44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3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46"/>
      <c r="P106" s="446"/>
      <c r="Q106" s="446"/>
      <c r="R106" s="446"/>
      <c r="S106" s="446"/>
      <c r="T106" s="446"/>
      <c r="U106" s="44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3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46"/>
      <c r="P107" s="446"/>
      <c r="Q107" s="446"/>
      <c r="R107" s="446"/>
      <c r="S107" s="446"/>
      <c r="T107" s="446"/>
      <c r="U107" s="44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3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46"/>
      <c r="P108" s="446"/>
      <c r="Q108" s="446"/>
      <c r="R108" s="446"/>
      <c r="S108" s="446"/>
      <c r="T108" s="446"/>
      <c r="U108" s="44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3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46"/>
      <c r="P109" s="446"/>
      <c r="Q109" s="446"/>
      <c r="R109" s="446"/>
      <c r="S109" s="446"/>
      <c r="T109" s="446"/>
      <c r="U109" s="44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3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46"/>
      <c r="P110" s="446"/>
      <c r="Q110" s="446"/>
      <c r="R110" s="446"/>
      <c r="S110" s="446"/>
      <c r="T110" s="446"/>
      <c r="U110" s="44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3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46"/>
      <c r="P111" s="446"/>
      <c r="Q111" s="446"/>
      <c r="R111" s="446"/>
      <c r="S111" s="446"/>
      <c r="T111" s="446"/>
      <c r="U111" s="446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37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64</v>
      </c>
      <c r="H112" s="438">
        <f t="shared" si="36"/>
        <v>320</v>
      </c>
      <c r="I112" s="129">
        <f>3.5*4+3.5*4+3.5*3</f>
        <v>38.5</v>
      </c>
      <c r="J112" s="130">
        <f t="array" ref="J112">IF(ISERROR(G112/I112),"",G112/I112)</f>
        <v>1.6623376623376624</v>
      </c>
      <c r="K112" s="131">
        <f t="array" ref="K112">IF(ISERROR(G112/L112),"",G112/L112)</f>
        <v>12.8</v>
      </c>
      <c r="L112" s="129">
        <v>5</v>
      </c>
      <c r="M112" s="109">
        <f t="shared" si="37"/>
        <v>25.7</v>
      </c>
      <c r="N112" s="130">
        <f t="shared" si="40"/>
        <v>0</v>
      </c>
      <c r="O112" s="446"/>
      <c r="P112" s="446"/>
      <c r="Q112" s="446"/>
      <c r="R112" s="446"/>
      <c r="S112" s="446"/>
      <c r="T112" s="446"/>
      <c r="U112" s="44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3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46"/>
      <c r="P113" s="446"/>
      <c r="Q113" s="446"/>
      <c r="R113" s="446"/>
      <c r="S113" s="446"/>
      <c r="T113" s="446"/>
      <c r="U113" s="44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3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46"/>
      <c r="P114" s="446"/>
      <c r="Q114" s="446"/>
      <c r="R114" s="446"/>
      <c r="S114" s="446"/>
      <c r="T114" s="446"/>
      <c r="U114" s="44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38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446"/>
      <c r="P115" s="446"/>
      <c r="Q115" s="446"/>
      <c r="R115" s="446"/>
      <c r="S115" s="446"/>
      <c r="T115" s="446"/>
      <c r="U115" s="446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f>63+68+90*3</f>
        <v>401</v>
      </c>
      <c r="H116" s="438">
        <f t="shared" si="36"/>
        <v>2005</v>
      </c>
      <c r="I116" s="129">
        <f>6.5*4+6.5*4</f>
        <v>52</v>
      </c>
      <c r="J116" s="130">
        <f t="array" ref="J116">IF(ISERROR(G116/I116),"",G116/I116)</f>
        <v>7.7115384615384617</v>
      </c>
      <c r="K116" s="131">
        <f t="array" ref="K116">IF(ISERROR(G116/L116),"",G116/L116)</f>
        <v>16.708333333333332</v>
      </c>
      <c r="L116" s="129">
        <v>24</v>
      </c>
      <c r="M116" s="109">
        <f t="shared" si="37"/>
        <v>35.291666666666671</v>
      </c>
      <c r="N116" s="130"/>
      <c r="O116" s="446"/>
      <c r="P116" s="446"/>
      <c r="Q116" s="446"/>
      <c r="R116" s="446"/>
      <c r="S116" s="446"/>
      <c r="T116" s="446"/>
      <c r="U116" s="44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3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46"/>
      <c r="P117" s="446"/>
      <c r="Q117" s="446"/>
      <c r="R117" s="446"/>
      <c r="S117" s="446"/>
      <c r="T117" s="446"/>
      <c r="U117" s="446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3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46"/>
      <c r="P118" s="446"/>
      <c r="Q118" s="446"/>
      <c r="R118" s="446"/>
      <c r="S118" s="446"/>
      <c r="T118" s="446"/>
      <c r="U118" s="446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3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46"/>
      <c r="P119" s="446"/>
      <c r="Q119" s="446"/>
      <c r="R119" s="446"/>
      <c r="S119" s="446"/>
      <c r="T119" s="446"/>
      <c r="U119" s="446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38">
        <f t="shared" si="36"/>
        <v>0</v>
      </c>
      <c r="I120" s="129"/>
      <c r="J120" s="130" t="str">
        <f t="array" ref="J120">IF(ISERROR(G120/I120),"",G120/I120)</f>
        <v/>
      </c>
      <c r="K120" s="43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46"/>
      <c r="P120" s="446"/>
      <c r="Q120" s="446"/>
      <c r="R120" s="446"/>
      <c r="S120" s="446"/>
      <c r="T120" s="446"/>
      <c r="U120" s="446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03" t="s">
        <v>224</v>
      </c>
      <c r="B121" s="504"/>
      <c r="C121" s="447" t="s">
        <v>202</v>
      </c>
      <c r="D121" s="143"/>
      <c r="E121" s="143"/>
      <c r="F121" s="144"/>
      <c r="G121" s="145">
        <f>SUM(G87:G120)</f>
        <v>465</v>
      </c>
      <c r="H121" s="146">
        <f>SUM(H87:H120)</f>
        <v>2325</v>
      </c>
      <c r="I121" s="146">
        <f>SUM(I87:I120)</f>
        <v>90.5</v>
      </c>
      <c r="J121" s="130">
        <f t="array" ref="J121">IF(ISERROR(G121/I121),"",G121/I121)</f>
        <v>5.1381215469613259</v>
      </c>
      <c r="K121" s="146">
        <f>SUM(K87:K120)</f>
        <v>29.508333333333333</v>
      </c>
      <c r="L121" s="147"/>
      <c r="M121" s="150">
        <f t="shared" ref="M121:V121" si="50">SUM(M87:M120)</f>
        <v>60.991666666666674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3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46"/>
      <c r="P122" s="446"/>
      <c r="Q122" s="446"/>
      <c r="R122" s="446"/>
      <c r="S122" s="446"/>
      <c r="T122" s="446"/>
      <c r="U122" s="44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3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46"/>
      <c r="P123" s="446"/>
      <c r="Q123" s="446"/>
      <c r="R123" s="446"/>
      <c r="S123" s="446"/>
      <c r="T123" s="446"/>
      <c r="U123" s="44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3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46"/>
      <c r="P124" s="446"/>
      <c r="Q124" s="446"/>
      <c r="R124" s="446"/>
      <c r="S124" s="446"/>
      <c r="T124" s="446"/>
      <c r="U124" s="44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3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46"/>
      <c r="P125" s="446"/>
      <c r="Q125" s="446"/>
      <c r="R125" s="446"/>
      <c r="S125" s="446"/>
      <c r="T125" s="446"/>
      <c r="U125" s="44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43" t="s">
        <v>203</v>
      </c>
      <c r="D126" s="108">
        <v>5.03</v>
      </c>
      <c r="E126" s="108"/>
      <c r="F126" s="127"/>
      <c r="G126" s="128"/>
      <c r="H126" s="43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46"/>
      <c r="P126" s="446"/>
      <c r="Q126" s="446"/>
      <c r="R126" s="446"/>
      <c r="S126" s="446"/>
      <c r="T126" s="446"/>
      <c r="U126" s="44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3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46"/>
      <c r="P127" s="446"/>
      <c r="Q127" s="446"/>
      <c r="R127" s="446"/>
      <c r="S127" s="446"/>
      <c r="T127" s="446"/>
      <c r="U127" s="44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3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46"/>
      <c r="P128" s="446"/>
      <c r="Q128" s="446"/>
      <c r="R128" s="446"/>
      <c r="S128" s="446"/>
      <c r="T128" s="446"/>
      <c r="U128" s="44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43" t="s">
        <v>228</v>
      </c>
      <c r="D129" s="108">
        <v>5.03</v>
      </c>
      <c r="E129" s="108"/>
      <c r="F129" s="127"/>
      <c r="G129" s="128"/>
      <c r="H129" s="43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46"/>
      <c r="P129" s="446"/>
      <c r="Q129" s="446"/>
      <c r="R129" s="446"/>
      <c r="S129" s="446"/>
      <c r="T129" s="446"/>
      <c r="U129" s="44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43" t="s">
        <v>212</v>
      </c>
      <c r="D130" s="108">
        <v>5.03</v>
      </c>
      <c r="E130" s="108"/>
      <c r="F130" s="127"/>
      <c r="G130" s="128"/>
      <c r="H130" s="43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46"/>
      <c r="P130" s="446"/>
      <c r="Q130" s="446"/>
      <c r="R130" s="446"/>
      <c r="S130" s="446"/>
      <c r="T130" s="446"/>
      <c r="U130" s="44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43" t="s">
        <v>203</v>
      </c>
      <c r="D131" s="108">
        <v>5.03</v>
      </c>
      <c r="E131" s="108"/>
      <c r="F131" s="127"/>
      <c r="G131" s="128"/>
      <c r="H131" s="43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46"/>
      <c r="P131" s="446"/>
      <c r="Q131" s="446"/>
      <c r="R131" s="446"/>
      <c r="S131" s="446"/>
      <c r="T131" s="446"/>
      <c r="U131" s="44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43" t="s">
        <v>186</v>
      </c>
      <c r="D132" s="108">
        <v>5.03</v>
      </c>
      <c r="E132" s="108"/>
      <c r="F132" s="127"/>
      <c r="G132" s="128"/>
      <c r="H132" s="43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46"/>
      <c r="P132" s="446"/>
      <c r="Q132" s="446"/>
      <c r="R132" s="446"/>
      <c r="S132" s="446"/>
      <c r="T132" s="446"/>
      <c r="U132" s="44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43" t="s">
        <v>228</v>
      </c>
      <c r="D133" s="108">
        <v>5.03</v>
      </c>
      <c r="E133" s="108"/>
      <c r="F133" s="127"/>
      <c r="G133" s="128"/>
      <c r="H133" s="43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46"/>
      <c r="P133" s="446"/>
      <c r="Q133" s="446"/>
      <c r="R133" s="446"/>
      <c r="S133" s="446"/>
      <c r="T133" s="446"/>
      <c r="U133" s="44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43" t="s">
        <v>199</v>
      </c>
      <c r="D134" s="108">
        <v>5.03</v>
      </c>
      <c r="E134" s="108"/>
      <c r="F134" s="127"/>
      <c r="G134" s="128"/>
      <c r="H134" s="43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46"/>
      <c r="P134" s="446"/>
      <c r="Q134" s="446"/>
      <c r="R134" s="446"/>
      <c r="S134" s="446"/>
      <c r="T134" s="446"/>
      <c r="U134" s="44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3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46"/>
      <c r="P135" s="446"/>
      <c r="Q135" s="446"/>
      <c r="R135" s="446"/>
      <c r="S135" s="446"/>
      <c r="T135" s="446"/>
      <c r="U135" s="44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42740</v>
      </c>
      <c r="G136" s="128">
        <f>90*9+80</f>
        <v>890</v>
      </c>
      <c r="H136" s="438">
        <f t="shared" si="51"/>
        <v>4503.3999999999996</v>
      </c>
      <c r="I136" s="129">
        <f>11*3</f>
        <v>33</v>
      </c>
      <c r="J136" s="130">
        <f t="array" ref="J136">IF(ISERROR(G136/I136),"",G136/I136)</f>
        <v>26.969696969696969</v>
      </c>
      <c r="K136" s="131">
        <f t="array" ref="K136">IF(ISERROR(G136/L136),"",G136/L136)</f>
        <v>38.695652173913047</v>
      </c>
      <c r="L136" s="129">
        <v>23</v>
      </c>
      <c r="M136" s="109">
        <f t="shared" si="52"/>
        <v>-5.6956521739130466</v>
      </c>
      <c r="N136" s="130">
        <f t="shared" si="53"/>
        <v>0</v>
      </c>
      <c r="O136" s="446"/>
      <c r="P136" s="446"/>
      <c r="Q136" s="446"/>
      <c r="R136" s="446"/>
      <c r="S136" s="446"/>
      <c r="T136" s="446"/>
      <c r="U136" s="446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03" t="s">
        <v>231</v>
      </c>
      <c r="B137" s="504"/>
      <c r="C137" s="447" t="s">
        <v>202</v>
      </c>
      <c r="D137" s="143"/>
      <c r="E137" s="143"/>
      <c r="F137" s="144"/>
      <c r="G137" s="145">
        <f>SUM(G122:G136)</f>
        <v>890</v>
      </c>
      <c r="H137" s="146">
        <f>SUM(H122:H136)</f>
        <v>4503.3999999999996</v>
      </c>
      <c r="I137" s="146">
        <f>SUM(I122:I136)</f>
        <v>33</v>
      </c>
      <c r="J137" s="130">
        <f t="array" ref="J137">IF(ISERROR(G137/I137),"",G137/I137)</f>
        <v>26.969696969696969</v>
      </c>
      <c r="K137" s="146">
        <f>SUM(K122:K136)</f>
        <v>38.695652173913047</v>
      </c>
      <c r="L137" s="147"/>
      <c r="M137" s="150">
        <f>SUM(M122:M136)</f>
        <v>-5.6956521739130466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3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46"/>
      <c r="P138" s="446"/>
      <c r="Q138" s="446"/>
      <c r="R138" s="446"/>
      <c r="S138" s="446"/>
      <c r="T138" s="446"/>
      <c r="U138" s="44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3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46"/>
      <c r="P139" s="446"/>
      <c r="Q139" s="446"/>
      <c r="R139" s="446"/>
      <c r="S139" s="446"/>
      <c r="T139" s="446"/>
      <c r="U139" s="44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3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46"/>
      <c r="P140" s="446"/>
      <c r="Q140" s="446"/>
      <c r="R140" s="446"/>
      <c r="S140" s="446"/>
      <c r="T140" s="446"/>
      <c r="U140" s="44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3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46"/>
      <c r="P141" s="446"/>
      <c r="Q141" s="446"/>
      <c r="R141" s="446"/>
      <c r="S141" s="446"/>
      <c r="T141" s="446"/>
      <c r="U141" s="44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3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46"/>
      <c r="P142" s="446"/>
      <c r="Q142" s="446"/>
      <c r="R142" s="446"/>
      <c r="S142" s="446"/>
      <c r="T142" s="446"/>
      <c r="U142" s="44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3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46"/>
      <c r="P143" s="446"/>
      <c r="Q143" s="446"/>
      <c r="R143" s="446"/>
      <c r="S143" s="446"/>
      <c r="T143" s="446"/>
      <c r="U143" s="446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v>94</v>
      </c>
      <c r="H144" s="438">
        <f t="shared" si="55"/>
        <v>473.76</v>
      </c>
      <c r="I144" s="129">
        <f>2*4</f>
        <v>8</v>
      </c>
      <c r="J144" s="130">
        <f t="array" ref="J144">IF(ISERROR(G144/I144),"",G144/I144)</f>
        <v>11.75</v>
      </c>
      <c r="K144" s="131">
        <f t="array" ref="K144">IF(ISERROR(G144/L144),"",G144/L144)</f>
        <v>6.9629629629629628</v>
      </c>
      <c r="L144" s="129">
        <v>13.5</v>
      </c>
      <c r="M144" s="109">
        <f t="shared" ref="M144:M146" si="59">IF(ISERROR(I144-K144),"",I144-K144)</f>
        <v>1.0370370370370372</v>
      </c>
      <c r="N144" s="130"/>
      <c r="O144" s="446"/>
      <c r="P144" s="446"/>
      <c r="Q144" s="446"/>
      <c r="R144" s="446"/>
      <c r="S144" s="446"/>
      <c r="T144" s="446"/>
      <c r="U144" s="446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38">
        <f t="shared" si="55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9"/>
        <v>0</v>
      </c>
      <c r="N145" s="130"/>
      <c r="O145" s="446"/>
      <c r="P145" s="446"/>
      <c r="Q145" s="446"/>
      <c r="R145" s="446"/>
      <c r="S145" s="446"/>
      <c r="T145" s="446"/>
      <c r="U145" s="44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f>90+53+89+90*3</f>
        <v>502</v>
      </c>
      <c r="H146" s="438">
        <f t="shared" si="55"/>
        <v>2530.08</v>
      </c>
      <c r="I146" s="129">
        <f>9*4</f>
        <v>36</v>
      </c>
      <c r="J146" s="130">
        <f t="array" ref="J146">IF(ISERROR(G146/I146),"",G146/I146)</f>
        <v>13.944444444444445</v>
      </c>
      <c r="K146" s="131">
        <f t="array" ref="K146">IF(ISERROR(G146/L146),"",G146/L146)</f>
        <v>37.185185185185183</v>
      </c>
      <c r="L146" s="129">
        <v>13.5</v>
      </c>
      <c r="M146" s="109">
        <f t="shared" si="59"/>
        <v>-1.1851851851851833</v>
      </c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3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46"/>
      <c r="P147" s="446"/>
      <c r="Q147" s="446"/>
      <c r="R147" s="446"/>
      <c r="S147" s="446"/>
      <c r="T147" s="446"/>
      <c r="U147" s="446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03" t="s">
        <v>234</v>
      </c>
      <c r="B148" s="504"/>
      <c r="C148" s="447" t="s">
        <v>202</v>
      </c>
      <c r="D148" s="143"/>
      <c r="E148" s="143"/>
      <c r="F148" s="144"/>
      <c r="G148" s="145">
        <f>SUM(G138:G147)</f>
        <v>596</v>
      </c>
      <c r="H148" s="146">
        <f>SUM(H138:H147)</f>
        <v>3003.84</v>
      </c>
      <c r="I148" s="146">
        <f>SUM(I138:I147)</f>
        <v>44</v>
      </c>
      <c r="J148" s="130">
        <f t="array" ref="J148">IF(ISERROR(G148/I148),"",G148/I148)</f>
        <v>13.545454545454545</v>
      </c>
      <c r="K148" s="146">
        <f>SUM(K138:K147)</f>
        <v>44.148148148148145</v>
      </c>
      <c r="L148" s="147"/>
      <c r="M148" s="150">
        <f>SUM(M138:M147)</f>
        <v>-0.14814814814814614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44"/>
      <c r="D149" s="108">
        <v>3.65</v>
      </c>
      <c r="E149" s="108"/>
      <c r="F149" s="153"/>
      <c r="G149" s="128"/>
      <c r="H149" s="438">
        <f t="shared" ref="H149:H162" si="64">D149*G149</f>
        <v>0</v>
      </c>
      <c r="I149" s="129"/>
      <c r="J149" s="130" t="str">
        <f t="array" ref="J149">IF(ISERROR(G149/I149),"",G149/I149)</f>
        <v/>
      </c>
      <c r="K149" s="438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46"/>
      <c r="P149" s="446"/>
      <c r="Q149" s="446"/>
      <c r="R149" s="446"/>
      <c r="S149" s="446"/>
      <c r="T149" s="446"/>
      <c r="U149" s="446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44"/>
      <c r="D150" s="108">
        <v>6.58</v>
      </c>
      <c r="E150" s="108"/>
      <c r="F150" s="127">
        <v>42738</v>
      </c>
      <c r="G150" s="128">
        <f>36+36</f>
        <v>72</v>
      </c>
      <c r="H150" s="438">
        <f t="shared" si="64"/>
        <v>473.76</v>
      </c>
      <c r="I150" s="129">
        <f>1*3</f>
        <v>3</v>
      </c>
      <c r="J150" s="130">
        <f t="array" ref="J150">IF(ISERROR(G150/I150),"",G150/I150)</f>
        <v>24</v>
      </c>
      <c r="K150" s="131">
        <f t="array" ref="K150">IF(ISERROR(G150/L150),"",G150/L150)</f>
        <v>14.4</v>
      </c>
      <c r="L150" s="129">
        <v>5</v>
      </c>
      <c r="M150" s="109">
        <f t="shared" si="65"/>
        <v>-11.4</v>
      </c>
      <c r="N150" s="130">
        <f t="shared" si="66"/>
        <v>0</v>
      </c>
      <c r="O150" s="446"/>
      <c r="P150" s="446"/>
      <c r="Q150" s="446"/>
      <c r="R150" s="446"/>
      <c r="S150" s="446"/>
      <c r="T150" s="446"/>
      <c r="U150" s="446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44"/>
      <c r="D151" s="108">
        <v>7.8</v>
      </c>
      <c r="E151" s="108"/>
      <c r="F151" s="127">
        <v>42737</v>
      </c>
      <c r="G151" s="128">
        <f>22+32</f>
        <v>54</v>
      </c>
      <c r="H151" s="438">
        <f t="shared" si="64"/>
        <v>421.2</v>
      </c>
      <c r="I151" s="129">
        <v>3</v>
      </c>
      <c r="J151" s="130">
        <f t="array" ref="J151">IF(ISERROR(G151/I151),"",G151/I151)</f>
        <v>18</v>
      </c>
      <c r="K151" s="131">
        <f t="array" ref="K151">IF(ISERROR(G151/L151),"",G151/L151)</f>
        <v>11.739130434782609</v>
      </c>
      <c r="L151" s="129">
        <v>4.5999999999999996</v>
      </c>
      <c r="M151" s="109">
        <f t="shared" si="65"/>
        <v>-8.7391304347826093</v>
      </c>
      <c r="N151" s="130">
        <f t="shared" si="66"/>
        <v>0</v>
      </c>
      <c r="O151" s="446"/>
      <c r="P151" s="446"/>
      <c r="Q151" s="446"/>
      <c r="R151" s="446"/>
      <c r="S151" s="446"/>
      <c r="T151" s="446"/>
      <c r="U151" s="446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44"/>
      <c r="D152" s="108">
        <v>4.4000000000000004</v>
      </c>
      <c r="E152" s="108"/>
      <c r="F152" s="127"/>
      <c r="G152" s="128"/>
      <c r="H152" s="438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46"/>
      <c r="P152" s="446"/>
      <c r="Q152" s="446"/>
      <c r="R152" s="446"/>
      <c r="S152" s="446"/>
      <c r="T152" s="446"/>
      <c r="U152" s="446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38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46"/>
      <c r="P153" s="446"/>
      <c r="Q153" s="446"/>
      <c r="R153" s="446"/>
      <c r="S153" s="446"/>
      <c r="T153" s="446"/>
      <c r="U153" s="44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44" t="s">
        <v>239</v>
      </c>
      <c r="C154" s="444" t="s">
        <v>179</v>
      </c>
      <c r="D154" s="108">
        <v>6.04</v>
      </c>
      <c r="E154" s="108"/>
      <c r="F154" s="127"/>
      <c r="G154" s="128"/>
      <c r="H154" s="438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46"/>
      <c r="P154" s="446"/>
      <c r="Q154" s="446"/>
      <c r="R154" s="446"/>
      <c r="S154" s="446"/>
      <c r="T154" s="446"/>
      <c r="U154" s="446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44" t="s">
        <v>239</v>
      </c>
      <c r="C155" s="444" t="s">
        <v>186</v>
      </c>
      <c r="D155" s="108">
        <v>6.04</v>
      </c>
      <c r="E155" s="108"/>
      <c r="F155" s="127"/>
      <c r="G155" s="128"/>
      <c r="H155" s="438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46"/>
      <c r="P155" s="446"/>
      <c r="Q155" s="446"/>
      <c r="R155" s="446"/>
      <c r="S155" s="446"/>
      <c r="T155" s="446"/>
      <c r="U155" s="446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44" t="s">
        <v>443</v>
      </c>
      <c r="C156" s="444" t="s">
        <v>179</v>
      </c>
      <c r="D156" s="108">
        <v>6</v>
      </c>
      <c r="E156" s="108"/>
      <c r="F156" s="127"/>
      <c r="G156" s="128"/>
      <c r="H156" s="438">
        <f t="shared" si="64"/>
        <v>0</v>
      </c>
      <c r="I156" s="129"/>
      <c r="J156" s="130"/>
      <c r="K156" s="131"/>
      <c r="L156" s="129"/>
      <c r="M156" s="109"/>
      <c r="N156" s="130"/>
      <c r="O156" s="446"/>
      <c r="P156" s="446"/>
      <c r="Q156" s="446"/>
      <c r="R156" s="446"/>
      <c r="S156" s="446"/>
      <c r="T156" s="446"/>
      <c r="U156" s="446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44" t="s">
        <v>443</v>
      </c>
      <c r="C157" s="444" t="s">
        <v>60</v>
      </c>
      <c r="D157" s="108">
        <v>6</v>
      </c>
      <c r="E157" s="108"/>
      <c r="F157" s="127"/>
      <c r="G157" s="128"/>
      <c r="H157" s="438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46"/>
      <c r="P157" s="446"/>
      <c r="Q157" s="446"/>
      <c r="R157" s="446"/>
      <c r="S157" s="446"/>
      <c r="T157" s="446"/>
      <c r="U157" s="44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37" t="s">
        <v>240</v>
      </c>
      <c r="C158" s="126"/>
      <c r="D158" s="108">
        <v>7.3</v>
      </c>
      <c r="E158" s="108"/>
      <c r="F158" s="127"/>
      <c r="G158" s="128"/>
      <c r="H158" s="438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46"/>
      <c r="P158" s="446"/>
      <c r="Q158" s="446"/>
      <c r="R158" s="446"/>
      <c r="S158" s="446"/>
      <c r="T158" s="446"/>
      <c r="U158" s="446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37" t="s">
        <v>241</v>
      </c>
      <c r="C159" s="126"/>
      <c r="D159" s="108">
        <f>78*120/1000</f>
        <v>9.36</v>
      </c>
      <c r="E159" s="108"/>
      <c r="F159" s="127"/>
      <c r="G159" s="128"/>
      <c r="H159" s="438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46"/>
      <c r="P159" s="446"/>
      <c r="Q159" s="446"/>
      <c r="R159" s="446"/>
      <c r="S159" s="446"/>
      <c r="T159" s="446"/>
      <c r="U159" s="446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37" t="s">
        <v>242</v>
      </c>
      <c r="C160" s="126"/>
      <c r="D160" s="108">
        <v>4.5</v>
      </c>
      <c r="E160" s="108"/>
      <c r="F160" s="127"/>
      <c r="G160" s="128"/>
      <c r="H160" s="438">
        <f t="shared" si="64"/>
        <v>0</v>
      </c>
      <c r="I160" s="129"/>
      <c r="J160" s="130"/>
      <c r="K160" s="131"/>
      <c r="L160" s="129"/>
      <c r="M160" s="109"/>
      <c r="N160" s="130"/>
      <c r="O160" s="446"/>
      <c r="P160" s="446"/>
      <c r="Q160" s="446"/>
      <c r="R160" s="446"/>
      <c r="S160" s="446"/>
      <c r="T160" s="446"/>
      <c r="U160" s="446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37" t="s">
        <v>243</v>
      </c>
      <c r="C161" s="126"/>
      <c r="D161" s="108">
        <v>4.5</v>
      </c>
      <c r="E161" s="108"/>
      <c r="F161" s="127"/>
      <c r="G161" s="128"/>
      <c r="H161" s="438">
        <f t="shared" si="64"/>
        <v>0</v>
      </c>
      <c r="I161" s="129"/>
      <c r="J161" s="130"/>
      <c r="K161" s="131"/>
      <c r="L161" s="129"/>
      <c r="M161" s="109"/>
      <c r="N161" s="130"/>
      <c r="O161" s="446"/>
      <c r="P161" s="446"/>
      <c r="Q161" s="446"/>
      <c r="R161" s="446"/>
      <c r="S161" s="446"/>
      <c r="T161" s="446"/>
      <c r="U161" s="446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38">
        <f t="shared" si="64"/>
        <v>0</v>
      </c>
      <c r="I162" s="129"/>
      <c r="J162" s="130"/>
      <c r="K162" s="131"/>
      <c r="L162" s="129"/>
      <c r="M162" s="109"/>
      <c r="N162" s="130"/>
      <c r="O162" s="446"/>
      <c r="P162" s="446"/>
      <c r="Q162" s="446"/>
      <c r="R162" s="446"/>
      <c r="S162" s="446"/>
      <c r="T162" s="446"/>
      <c r="U162" s="446"/>
      <c r="V162" s="132"/>
      <c r="W162" s="133"/>
      <c r="X162" s="132"/>
      <c r="Y162" s="132"/>
      <c r="Z162" s="132"/>
      <c r="AA162" s="132"/>
    </row>
    <row r="163" spans="1:27" ht="20.100000000000001" customHeight="1">
      <c r="A163" s="503" t="s">
        <v>244</v>
      </c>
      <c r="B163" s="504"/>
      <c r="C163" s="447" t="s">
        <v>202</v>
      </c>
      <c r="D163" s="143"/>
      <c r="E163" s="143"/>
      <c r="F163" s="144"/>
      <c r="G163" s="145">
        <f>SUM(G149:G161)</f>
        <v>126</v>
      </c>
      <c r="H163" s="146">
        <f>SUM(H149:H159)</f>
        <v>894.96</v>
      </c>
      <c r="I163" s="146">
        <f>SUM(I149:I161)</f>
        <v>6</v>
      </c>
      <c r="J163" s="130">
        <f t="array" ref="J163">IF(ISERROR(G163/I163),"",G163/I163)</f>
        <v>21</v>
      </c>
      <c r="K163" s="146">
        <f>SUM(K149:K159)</f>
        <v>26.139130434782608</v>
      </c>
      <c r="L163" s="147"/>
      <c r="M163" s="150">
        <f t="shared" ref="M163:V163" si="76">SUM(M149:M159)</f>
        <v>-20.139130434782608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05" t="s">
        <v>246</v>
      </c>
      <c r="B164" s="506"/>
      <c r="C164" s="506"/>
      <c r="D164" s="506"/>
      <c r="E164" s="506"/>
      <c r="F164" s="507"/>
      <c r="G164" s="154">
        <f>SUM(G28,G86,G121,G137,G148,G163)</f>
        <v>5975</v>
      </c>
      <c r="H164" s="154">
        <f>SUM(H28,H86,H121,H137,H148,H163)</f>
        <v>30379.84</v>
      </c>
      <c r="I164" s="154">
        <f>SUM(I28,I86,I121,I137,I148,I163)</f>
        <v>294.5</v>
      </c>
      <c r="J164" s="155">
        <f t="array" ref="J164">IF(ISERROR(G164/I164),"",G164/I164)</f>
        <v>20.288624787775891</v>
      </c>
      <c r="K164" s="154">
        <f>SUM(K28,K86,K121,K137,K148,K163)</f>
        <v>280.0507684474756</v>
      </c>
      <c r="L164" s="155">
        <f>IF(ISERROR(G164/K164),"",G164/K164)</f>
        <v>21.335417264247322</v>
      </c>
      <c r="M164" s="154">
        <f t="shared" ref="M164:AA164" si="77">SUM(M28,M86,M121,M137,M148,M163)</f>
        <v>14.449231552524402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08" t="s">
        <v>476</v>
      </c>
      <c r="B165" s="440" t="s">
        <v>247</v>
      </c>
      <c r="C165" s="491" t="s">
        <v>248</v>
      </c>
      <c r="D165" s="492"/>
      <c r="E165" s="499" t="s">
        <v>249</v>
      </c>
      <c r="F165" s="499"/>
      <c r="G165" s="469" t="s">
        <v>250</v>
      </c>
      <c r="H165" s="469"/>
      <c r="I165" s="499" t="s">
        <v>251</v>
      </c>
      <c r="J165" s="499"/>
      <c r="K165" s="499" t="s">
        <v>252</v>
      </c>
      <c r="L165" s="499"/>
      <c r="M165" s="499" t="s">
        <v>253</v>
      </c>
      <c r="N165" s="499"/>
      <c r="O165" s="499" t="s">
        <v>254</v>
      </c>
      <c r="P165" s="469" t="s">
        <v>255</v>
      </c>
      <c r="Q165" s="469"/>
      <c r="R165" s="469" t="s">
        <v>252</v>
      </c>
      <c r="S165" s="469"/>
      <c r="T165" s="469" t="s">
        <v>256</v>
      </c>
      <c r="U165" s="469"/>
      <c r="V165" s="469" t="s">
        <v>257</v>
      </c>
      <c r="W165" s="469"/>
      <c r="X165" s="469" t="s">
        <v>252</v>
      </c>
      <c r="Y165" s="469"/>
      <c r="Z165" s="469" t="s">
        <v>256</v>
      </c>
      <c r="AA165" s="469"/>
    </row>
    <row r="166" spans="1:27" ht="20.100000000000001" customHeight="1">
      <c r="A166" s="509"/>
      <c r="B166" s="440" t="s">
        <v>258</v>
      </c>
      <c r="C166" s="491">
        <v>1</v>
      </c>
      <c r="D166" s="492"/>
      <c r="E166" s="502">
        <f>C166*11</f>
        <v>11</v>
      </c>
      <c r="F166" s="502"/>
      <c r="G166" s="469">
        <v>1</v>
      </c>
      <c r="H166" s="469"/>
      <c r="I166" s="502">
        <f>G166*11</f>
        <v>11</v>
      </c>
      <c r="J166" s="502"/>
      <c r="K166" s="502">
        <f>E166-I166</f>
        <v>0</v>
      </c>
      <c r="L166" s="502"/>
      <c r="M166" s="500">
        <f>IF(ISERROR(K166/E166),"",K166/E166)</f>
        <v>0</v>
      </c>
      <c r="N166" s="500"/>
      <c r="O166" s="499"/>
      <c r="P166" s="469" t="s">
        <v>201</v>
      </c>
      <c r="Q166" s="469"/>
      <c r="R166" s="498">
        <f>SUM(O28:U28)</f>
        <v>0</v>
      </c>
      <c r="S166" s="498"/>
      <c r="T166" s="493" t="str">
        <f t="array" ref="T166">IF(ISERROR(R166/R173),"",R166/R173)</f>
        <v/>
      </c>
      <c r="U166" s="493"/>
      <c r="V166" s="469" t="s">
        <v>259</v>
      </c>
      <c r="W166" s="469"/>
      <c r="X166" s="496">
        <f>SUM(P27,P85,P120,P136,P147,P161)</f>
        <v>0</v>
      </c>
      <c r="Y166" s="496"/>
      <c r="Z166" s="493" t="str">
        <f t="array" ref="Z166">IF(ISERROR(X166/X173),"",X166/X173)</f>
        <v/>
      </c>
      <c r="AA166" s="493"/>
    </row>
    <row r="167" spans="1:27" ht="20.100000000000001" customHeight="1">
      <c r="A167" s="509"/>
      <c r="B167" s="440" t="s">
        <v>260</v>
      </c>
      <c r="C167" s="491">
        <v>1</v>
      </c>
      <c r="D167" s="492"/>
      <c r="E167" s="502">
        <f>C167*11</f>
        <v>11</v>
      </c>
      <c r="F167" s="502"/>
      <c r="G167" s="469">
        <v>1</v>
      </c>
      <c r="H167" s="469"/>
      <c r="I167" s="502">
        <f>G167*11</f>
        <v>11</v>
      </c>
      <c r="J167" s="502"/>
      <c r="K167" s="502">
        <f>E167-I167</f>
        <v>0</v>
      </c>
      <c r="L167" s="502"/>
      <c r="M167" s="500">
        <f>IF(ISERROR(K167/E167),"",K167/E167)</f>
        <v>0</v>
      </c>
      <c r="N167" s="500"/>
      <c r="O167" s="499"/>
      <c r="P167" s="469" t="s">
        <v>216</v>
      </c>
      <c r="Q167" s="469"/>
      <c r="R167" s="498">
        <f>SUM(O86:U86)</f>
        <v>0</v>
      </c>
      <c r="S167" s="498"/>
      <c r="T167" s="493" t="str">
        <f>IF(ISERROR(R167/R173),"",R167/R173)</f>
        <v/>
      </c>
      <c r="U167" s="493"/>
      <c r="V167" s="469" t="s">
        <v>261</v>
      </c>
      <c r="W167" s="469"/>
      <c r="X167" s="496">
        <f>SUM(P28,P86,P121,P137,P148,P163)</f>
        <v>0</v>
      </c>
      <c r="Y167" s="496"/>
      <c r="Z167" s="493" t="str">
        <f>IF(ISERROR(X167/X173),"",X167/X173)</f>
        <v/>
      </c>
      <c r="AA167" s="493"/>
    </row>
    <row r="168" spans="1:27" ht="20.100000000000001" customHeight="1">
      <c r="A168" s="509"/>
      <c r="B168" s="440" t="s">
        <v>262</v>
      </c>
      <c r="C168" s="491">
        <v>1</v>
      </c>
      <c r="D168" s="492"/>
      <c r="E168" s="502">
        <f>C168*8</f>
        <v>8</v>
      </c>
      <c r="F168" s="502"/>
      <c r="G168" s="469">
        <v>1</v>
      </c>
      <c r="H168" s="469"/>
      <c r="I168" s="502">
        <f>G168*8</f>
        <v>8</v>
      </c>
      <c r="J168" s="502"/>
      <c r="K168" s="502">
        <f>E168-I168</f>
        <v>0</v>
      </c>
      <c r="L168" s="502"/>
      <c r="M168" s="500">
        <f>IF(ISERROR(K168/E168),"",K168/E168)</f>
        <v>0</v>
      </c>
      <c r="N168" s="500"/>
      <c r="O168" s="499"/>
      <c r="P168" s="469" t="s">
        <v>224</v>
      </c>
      <c r="Q168" s="469"/>
      <c r="R168" s="498">
        <f>SUM(O121:U121)</f>
        <v>0</v>
      </c>
      <c r="S168" s="498"/>
      <c r="T168" s="493" t="str">
        <f>IF(ISERROR(R168/R173),"",R168/R173)</f>
        <v/>
      </c>
      <c r="U168" s="493"/>
      <c r="V168" s="469" t="s">
        <v>263</v>
      </c>
      <c r="W168" s="469"/>
      <c r="X168" s="496">
        <f>SUM(P29,P87,P122,P138,P149,P164)</f>
        <v>0</v>
      </c>
      <c r="Y168" s="496"/>
      <c r="Z168" s="493" t="str">
        <f>IF(ISERROR(X168/X173),"",X168/X173)</f>
        <v/>
      </c>
      <c r="AA168" s="493"/>
    </row>
    <row r="169" spans="1:27" ht="20.100000000000001" customHeight="1">
      <c r="A169" s="509"/>
      <c r="B169" s="440" t="s">
        <v>264</v>
      </c>
      <c r="C169" s="491">
        <v>1</v>
      </c>
      <c r="D169" s="492"/>
      <c r="E169" s="502">
        <f>C169*11</f>
        <v>11</v>
      </c>
      <c r="F169" s="502"/>
      <c r="G169" s="469">
        <v>1</v>
      </c>
      <c r="H169" s="469"/>
      <c r="I169" s="502">
        <f>G169*11</f>
        <v>11</v>
      </c>
      <c r="J169" s="502"/>
      <c r="K169" s="502">
        <f>E169-I169</f>
        <v>0</v>
      </c>
      <c r="L169" s="502"/>
      <c r="M169" s="500">
        <f>IF(ISERROR(K169/E169),"",K169/E169)</f>
        <v>0</v>
      </c>
      <c r="N169" s="500"/>
      <c r="O169" s="499"/>
      <c r="P169" s="469" t="s">
        <v>231</v>
      </c>
      <c r="Q169" s="469"/>
      <c r="R169" s="498">
        <f>SUM(O137:U137)</f>
        <v>0</v>
      </c>
      <c r="S169" s="498"/>
      <c r="T169" s="493" t="str">
        <f>IF(ISERROR(R169/R173),"",R169/R173)</f>
        <v/>
      </c>
      <c r="U169" s="493"/>
      <c r="V169" s="469" t="s">
        <v>265</v>
      </c>
      <c r="W169" s="469"/>
      <c r="X169" s="496">
        <f>SUM(P31,P88,P123,P139,P150,P165)</f>
        <v>0</v>
      </c>
      <c r="Y169" s="496"/>
      <c r="Z169" s="493" t="str">
        <f>IF(ISERROR(X169/X173),"",X169/X173)</f>
        <v/>
      </c>
      <c r="AA169" s="493"/>
    </row>
    <row r="170" spans="1:27" ht="20.100000000000001" customHeight="1">
      <c r="A170" s="510"/>
      <c r="B170" s="440" t="s">
        <v>266</v>
      </c>
      <c r="C170" s="501">
        <f>SUM(C166:D169)</f>
        <v>4</v>
      </c>
      <c r="D170" s="475"/>
      <c r="E170" s="502">
        <f>SUM(E166:F169)</f>
        <v>41</v>
      </c>
      <c r="F170" s="502"/>
      <c r="G170" s="469">
        <f>SUM(G166:H169)</f>
        <v>4</v>
      </c>
      <c r="H170" s="469"/>
      <c r="I170" s="502">
        <f>SUM(I166:J169)</f>
        <v>41</v>
      </c>
      <c r="J170" s="502"/>
      <c r="K170" s="502">
        <f>SUM(K166:L169)</f>
        <v>0</v>
      </c>
      <c r="L170" s="502"/>
      <c r="M170" s="500">
        <f>IF(ISERROR(K170/E170),"",K170/E170)</f>
        <v>0</v>
      </c>
      <c r="N170" s="500"/>
      <c r="O170" s="499"/>
      <c r="P170" s="469" t="s">
        <v>234</v>
      </c>
      <c r="Q170" s="469"/>
      <c r="R170" s="498">
        <f>SUM(O148:U148)</f>
        <v>0</v>
      </c>
      <c r="S170" s="498"/>
      <c r="T170" s="493" t="str">
        <f>IF(ISERROR(R170/R173),"",R170/R173)</f>
        <v/>
      </c>
      <c r="U170" s="493"/>
      <c r="V170" s="469" t="s">
        <v>267</v>
      </c>
      <c r="W170" s="469"/>
      <c r="X170" s="496">
        <f>SUM(P32,P89,P124,P140,P151,P166)</f>
        <v>0</v>
      </c>
      <c r="Y170" s="496"/>
      <c r="Z170" s="493" t="str">
        <f>IF(ISERROR(X170/X173),"",X170/X173)</f>
        <v/>
      </c>
      <c r="AA170" s="493"/>
    </row>
    <row r="171" spans="1:27" ht="20.100000000000001" customHeight="1">
      <c r="A171" s="307" t="s">
        <v>477</v>
      </c>
      <c r="B171" s="440">
        <f>G164</f>
        <v>5975</v>
      </c>
      <c r="C171" s="479" t="s">
        <v>269</v>
      </c>
      <c r="D171" s="478"/>
      <c r="E171" s="469">
        <f>H164</f>
        <v>30379.84</v>
      </c>
      <c r="F171" s="469"/>
      <c r="G171" s="469" t="s">
        <v>270</v>
      </c>
      <c r="H171" s="469"/>
      <c r="I171" s="497">
        <f>L164</f>
        <v>21.335417264247322</v>
      </c>
      <c r="J171" s="497"/>
      <c r="K171" s="499" t="s">
        <v>271</v>
      </c>
      <c r="L171" s="499"/>
      <c r="M171" s="497">
        <f>J164</f>
        <v>20.288624787775891</v>
      </c>
      <c r="N171" s="497"/>
      <c r="O171" s="499"/>
      <c r="P171" s="469" t="s">
        <v>244</v>
      </c>
      <c r="Q171" s="469"/>
      <c r="R171" s="498">
        <f>SUM(O163:U163)</f>
        <v>0</v>
      </c>
      <c r="S171" s="498"/>
      <c r="T171" s="493" t="str">
        <f>IF(ISERROR(R171/R173),"",R171/R173)</f>
        <v/>
      </c>
      <c r="U171" s="493"/>
      <c r="V171" s="469" t="s">
        <v>272</v>
      </c>
      <c r="W171" s="469"/>
      <c r="X171" s="496">
        <f>SUM(P33,P90,P125,P141,P152,P167)</f>
        <v>0</v>
      </c>
      <c r="Y171" s="496"/>
      <c r="Z171" s="493" t="str">
        <f>IF(ISERROR(X171/X173),"",X171/X173)</f>
        <v/>
      </c>
      <c r="AA171" s="493"/>
    </row>
    <row r="172" spans="1:27" ht="20.100000000000001" customHeight="1">
      <c r="A172" s="308" t="s">
        <v>478</v>
      </c>
      <c r="B172" s="440">
        <f>I164+C170</f>
        <v>298.5</v>
      </c>
      <c r="C172" s="476" t="s">
        <v>251</v>
      </c>
      <c r="D172" s="477"/>
      <c r="E172" s="494">
        <f>K164+I170</f>
        <v>321.0507684474756</v>
      </c>
      <c r="F172" s="494"/>
      <c r="G172" s="469" t="s">
        <v>274</v>
      </c>
      <c r="H172" s="469"/>
      <c r="I172" s="497">
        <f>B172-E172</f>
        <v>-22.550768447475605</v>
      </c>
      <c r="J172" s="497"/>
      <c r="K172" s="499" t="s">
        <v>275</v>
      </c>
      <c r="L172" s="499"/>
      <c r="M172" s="500">
        <f>IF(ISERROR(I172/E172),"",I172/E172)</f>
        <v>-7.0240506062407837E-2</v>
      </c>
      <c r="N172" s="500"/>
      <c r="O172" s="499"/>
      <c r="P172" s="469" t="s">
        <v>245</v>
      </c>
      <c r="Q172" s="469"/>
      <c r="R172" s="498"/>
      <c r="S172" s="498"/>
      <c r="T172" s="493" t="str">
        <f>IF(ISERROR(R172/R173),"",R172/R173)</f>
        <v/>
      </c>
      <c r="U172" s="493"/>
      <c r="V172" s="469" t="s">
        <v>264</v>
      </c>
      <c r="W172" s="469"/>
      <c r="X172" s="496"/>
      <c r="Y172" s="496"/>
      <c r="Z172" s="493" t="str">
        <f>IF(ISERROR(X172/X173),"",X172/X173)</f>
        <v/>
      </c>
      <c r="AA172" s="493"/>
    </row>
    <row r="173" spans="1:27" ht="20.100000000000001" customHeight="1">
      <c r="A173" s="308" t="s">
        <v>479</v>
      </c>
      <c r="B173" s="440">
        <f>N164</f>
        <v>0</v>
      </c>
      <c r="C173" s="476" t="s">
        <v>277</v>
      </c>
      <c r="D173" s="477"/>
      <c r="E173" s="493">
        <f>IF(ISERROR(B173/B172),"",B173/B172)</f>
        <v>0</v>
      </c>
      <c r="F173" s="493"/>
      <c r="G173" s="469" t="s">
        <v>278</v>
      </c>
      <c r="H173" s="469"/>
      <c r="I173" s="499">
        <f>V164</f>
        <v>0</v>
      </c>
      <c r="J173" s="499"/>
      <c r="K173" s="499" t="s">
        <v>279</v>
      </c>
      <c r="L173" s="499"/>
      <c r="M173" s="500">
        <f t="array" ref="M173">IF(ISERROR(I173/B171),"",I173/B171)</f>
        <v>0</v>
      </c>
      <c r="N173" s="500"/>
      <c r="O173" s="499"/>
      <c r="P173" s="469" t="s">
        <v>266</v>
      </c>
      <c r="Q173" s="469"/>
      <c r="R173" s="498">
        <f>SUM(R166:S172)</f>
        <v>0</v>
      </c>
      <c r="S173" s="498"/>
      <c r="T173" s="493"/>
      <c r="U173" s="493"/>
      <c r="V173" s="469" t="s">
        <v>266</v>
      </c>
      <c r="W173" s="469"/>
      <c r="X173" s="496">
        <f>SUM(X166:Y172)</f>
        <v>0</v>
      </c>
      <c r="Y173" s="496"/>
      <c r="Z173" s="493"/>
      <c r="AA173" s="493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19" t="s">
        <v>480</v>
      </c>
      <c r="B175" s="522" t="s">
        <v>280</v>
      </c>
      <c r="C175" s="522" t="s">
        <v>281</v>
      </c>
      <c r="D175" s="522" t="s">
        <v>282</v>
      </c>
      <c r="E175" s="525" t="s">
        <v>283</v>
      </c>
      <c r="F175" s="516" t="s">
        <v>284</v>
      </c>
      <c r="G175" s="499" t="s">
        <v>285</v>
      </c>
      <c r="H175" s="499"/>
      <c r="I175" s="522" t="s">
        <v>286</v>
      </c>
      <c r="J175" s="528" t="s">
        <v>271</v>
      </c>
      <c r="K175" s="531" t="s">
        <v>287</v>
      </c>
      <c r="L175" s="522" t="s">
        <v>270</v>
      </c>
      <c r="M175" s="512" t="s">
        <v>288</v>
      </c>
      <c r="N175" s="514" t="s">
        <v>252</v>
      </c>
      <c r="O175" s="499" t="s">
        <v>289</v>
      </c>
      <c r="P175" s="499"/>
      <c r="Q175" s="499"/>
      <c r="R175" s="499"/>
      <c r="S175" s="499"/>
      <c r="T175" s="499"/>
      <c r="U175" s="499"/>
      <c r="V175" s="499" t="s">
        <v>290</v>
      </c>
      <c r="W175" s="514" t="s">
        <v>291</v>
      </c>
      <c r="X175" s="499" t="s">
        <v>292</v>
      </c>
      <c r="Y175" s="499"/>
      <c r="Z175" s="499"/>
      <c r="AA175" s="499"/>
    </row>
    <row r="176" spans="1:27" ht="21.95" customHeight="1">
      <c r="A176" s="520"/>
      <c r="B176" s="523"/>
      <c r="C176" s="523"/>
      <c r="D176" s="523"/>
      <c r="E176" s="526"/>
      <c r="F176" s="517"/>
      <c r="G176" s="499"/>
      <c r="H176" s="499"/>
      <c r="I176" s="523"/>
      <c r="J176" s="529"/>
      <c r="K176" s="532"/>
      <c r="L176" s="523"/>
      <c r="M176" s="513"/>
      <c r="N176" s="514"/>
      <c r="O176" s="499" t="s">
        <v>259</v>
      </c>
      <c r="P176" s="499" t="s">
        <v>261</v>
      </c>
      <c r="Q176" s="499" t="s">
        <v>263</v>
      </c>
      <c r="R176" s="515" t="s">
        <v>265</v>
      </c>
      <c r="S176" s="469" t="s">
        <v>267</v>
      </c>
      <c r="T176" s="499" t="s">
        <v>272</v>
      </c>
      <c r="U176" s="499" t="s">
        <v>264</v>
      </c>
      <c r="V176" s="499"/>
      <c r="W176" s="514"/>
      <c r="X176" s="499" t="s">
        <v>293</v>
      </c>
      <c r="Y176" s="499" t="s">
        <v>294</v>
      </c>
      <c r="Z176" s="499" t="s">
        <v>295</v>
      </c>
      <c r="AA176" s="499" t="s">
        <v>264</v>
      </c>
    </row>
    <row r="177" spans="1:27" ht="21.95" customHeight="1">
      <c r="A177" s="521"/>
      <c r="B177" s="524"/>
      <c r="C177" s="524"/>
      <c r="D177" s="524"/>
      <c r="E177" s="527"/>
      <c r="F177" s="518"/>
      <c r="G177" s="348" t="s">
        <v>542</v>
      </c>
      <c r="H177" s="444" t="s">
        <v>297</v>
      </c>
      <c r="I177" s="524"/>
      <c r="J177" s="530"/>
      <c r="K177" s="533"/>
      <c r="L177" s="524"/>
      <c r="M177" s="513"/>
      <c r="N177" s="514"/>
      <c r="O177" s="499"/>
      <c r="P177" s="499"/>
      <c r="Q177" s="499"/>
      <c r="R177" s="515"/>
      <c r="S177" s="469"/>
      <c r="T177" s="499"/>
      <c r="U177" s="499"/>
      <c r="V177" s="499"/>
      <c r="W177" s="514"/>
      <c r="X177" s="499"/>
      <c r="Y177" s="499"/>
      <c r="Z177" s="499"/>
      <c r="AA177" s="499"/>
    </row>
    <row r="178" spans="1:27" ht="20.100000000000001" customHeight="1">
      <c r="A178" s="299">
        <v>30100030</v>
      </c>
      <c r="B178" s="437" t="s">
        <v>178</v>
      </c>
      <c r="C178" s="126" t="s">
        <v>179</v>
      </c>
      <c r="D178" s="108">
        <v>5.03</v>
      </c>
      <c r="E178" s="108"/>
      <c r="F178" s="127">
        <v>42740</v>
      </c>
      <c r="G178" s="128">
        <f>108+84+108</f>
        <v>300</v>
      </c>
      <c r="H178" s="438">
        <f t="shared" ref="H178:H187" si="78">D178*G178</f>
        <v>1509</v>
      </c>
      <c r="I178" s="129">
        <v>11.5</v>
      </c>
      <c r="J178" s="130">
        <f t="array" ref="J178">IF(ISERROR(G178/I178),"",G178/I178)</f>
        <v>26.086956521739129</v>
      </c>
      <c r="K178" s="131">
        <f t="array" ref="K178">IF(ISERROR(G178/L178),"",G178/L178)</f>
        <v>18.75</v>
      </c>
      <c r="L178" s="129">
        <v>16</v>
      </c>
      <c r="M178" s="109">
        <f t="shared" ref="M178:M187" si="79">IF(ISERROR(I178-K178),"",I178-K178)</f>
        <v>-7.25</v>
      </c>
      <c r="N178" s="130">
        <f>SUM(O178:U178)</f>
        <v>0</v>
      </c>
      <c r="O178" s="446"/>
      <c r="P178" s="446"/>
      <c r="Q178" s="446"/>
      <c r="R178" s="446"/>
      <c r="S178" s="446"/>
      <c r="T178" s="446"/>
      <c r="U178" s="446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38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46"/>
      <c r="P179" s="446"/>
      <c r="Q179" s="446"/>
      <c r="R179" s="446"/>
      <c r="S179" s="446"/>
      <c r="T179" s="446"/>
      <c r="U179" s="446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38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46"/>
      <c r="P180" s="446"/>
      <c r="Q180" s="446"/>
      <c r="R180" s="446"/>
      <c r="S180" s="446"/>
      <c r="T180" s="446"/>
      <c r="U180" s="446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38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46"/>
      <c r="P181" s="446"/>
      <c r="Q181" s="446"/>
      <c r="R181" s="446"/>
      <c r="S181" s="446"/>
      <c r="T181" s="446"/>
      <c r="U181" s="446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38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46"/>
      <c r="P182" s="446"/>
      <c r="Q182" s="446"/>
      <c r="R182" s="446"/>
      <c r="S182" s="446"/>
      <c r="T182" s="446"/>
      <c r="U182" s="446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38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46"/>
      <c r="P183" s="446"/>
      <c r="Q183" s="446"/>
      <c r="R183" s="446"/>
      <c r="S183" s="446"/>
      <c r="T183" s="446"/>
      <c r="U183" s="446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38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46"/>
      <c r="P184" s="446"/>
      <c r="Q184" s="446"/>
      <c r="R184" s="446"/>
      <c r="S184" s="446"/>
      <c r="T184" s="446"/>
      <c r="U184" s="446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38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46"/>
      <c r="P185" s="446"/>
      <c r="Q185" s="446"/>
      <c r="R185" s="446"/>
      <c r="S185" s="446"/>
      <c r="T185" s="446"/>
      <c r="U185" s="446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100*7+68</f>
        <v>768</v>
      </c>
      <c r="H186" s="438">
        <f t="shared" si="78"/>
        <v>3870.7200000000003</v>
      </c>
      <c r="I186" s="438">
        <f>11.5*5</f>
        <v>57.5</v>
      </c>
      <c r="J186" s="130">
        <f t="array" ref="J186">IF(ISERROR(G186/I186),"",G186/I186)</f>
        <v>13.356521739130434</v>
      </c>
      <c r="K186" s="131">
        <f t="array" ref="K186">IF(ISERROR(G186/L186),"",G186/L186)</f>
        <v>45.176470588235297</v>
      </c>
      <c r="L186" s="129">
        <v>17</v>
      </c>
      <c r="M186" s="109">
        <f t="shared" si="79"/>
        <v>12.323529411764703</v>
      </c>
      <c r="N186" s="130">
        <f t="shared" si="82"/>
        <v>0</v>
      </c>
      <c r="O186" s="446"/>
      <c r="P186" s="446"/>
      <c r="Q186" s="446"/>
      <c r="R186" s="446"/>
      <c r="S186" s="446"/>
      <c r="T186" s="446"/>
      <c r="U186" s="446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38">
        <f t="shared" si="78"/>
        <v>0</v>
      </c>
      <c r="I187" s="43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46"/>
      <c r="P187" s="446"/>
      <c r="Q187" s="446"/>
      <c r="R187" s="446"/>
      <c r="S187" s="446"/>
      <c r="T187" s="446"/>
      <c r="U187" s="446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3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46"/>
      <c r="P188" s="446"/>
      <c r="Q188" s="446"/>
      <c r="R188" s="446"/>
      <c r="S188" s="446"/>
      <c r="T188" s="446"/>
      <c r="U188" s="446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3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46"/>
      <c r="P189" s="446"/>
      <c r="Q189" s="446"/>
      <c r="R189" s="446"/>
      <c r="S189" s="446"/>
      <c r="T189" s="446"/>
      <c r="U189" s="446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38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46"/>
      <c r="P190" s="446"/>
      <c r="Q190" s="446"/>
      <c r="R190" s="446"/>
      <c r="S190" s="446"/>
      <c r="T190" s="446"/>
      <c r="U190" s="446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38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46"/>
      <c r="P191" s="446"/>
      <c r="Q191" s="446"/>
      <c r="R191" s="446"/>
      <c r="S191" s="446"/>
      <c r="T191" s="446"/>
      <c r="U191" s="446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38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46"/>
      <c r="P192" s="446"/>
      <c r="Q192" s="446"/>
      <c r="R192" s="446"/>
      <c r="S192" s="446"/>
      <c r="T192" s="446"/>
      <c r="U192" s="446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44" t="s">
        <v>190</v>
      </c>
      <c r="D193" s="108">
        <v>4.8</v>
      </c>
      <c r="E193" s="108"/>
      <c r="F193" s="127"/>
      <c r="G193" s="128"/>
      <c r="H193" s="438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46"/>
      <c r="P193" s="446"/>
      <c r="Q193" s="446"/>
      <c r="R193" s="446"/>
      <c r="S193" s="446"/>
      <c r="T193" s="446"/>
      <c r="U193" s="44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44" t="s">
        <v>187</v>
      </c>
      <c r="D194" s="108">
        <v>4.8</v>
      </c>
      <c r="E194" s="108"/>
      <c r="F194" s="127"/>
      <c r="G194" s="128"/>
      <c r="H194" s="438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46"/>
      <c r="P194" s="446"/>
      <c r="Q194" s="446"/>
      <c r="R194" s="446"/>
      <c r="S194" s="446"/>
      <c r="T194" s="446"/>
      <c r="U194" s="446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44" t="s">
        <v>179</v>
      </c>
      <c r="D195" s="108">
        <v>4.8</v>
      </c>
      <c r="E195" s="108"/>
      <c r="F195" s="127"/>
      <c r="G195" s="128"/>
      <c r="H195" s="438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46"/>
      <c r="P195" s="446"/>
      <c r="Q195" s="446"/>
      <c r="R195" s="446"/>
      <c r="S195" s="446"/>
      <c r="T195" s="446"/>
      <c r="U195" s="446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44" t="s">
        <v>199</v>
      </c>
      <c r="D196" s="108">
        <v>4.8</v>
      </c>
      <c r="E196" s="108"/>
      <c r="F196" s="127"/>
      <c r="G196" s="128"/>
      <c r="H196" s="438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46"/>
      <c r="P196" s="446"/>
      <c r="Q196" s="446"/>
      <c r="R196" s="446"/>
      <c r="S196" s="446"/>
      <c r="T196" s="446"/>
      <c r="U196" s="446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38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46"/>
      <c r="P197" s="446"/>
      <c r="Q197" s="446"/>
      <c r="R197" s="446"/>
      <c r="S197" s="446"/>
      <c r="T197" s="446"/>
      <c r="U197" s="446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38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46"/>
      <c r="P198" s="446"/>
      <c r="Q198" s="446"/>
      <c r="R198" s="446"/>
      <c r="S198" s="446"/>
      <c r="T198" s="446"/>
      <c r="U198" s="446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03" t="s">
        <v>201</v>
      </c>
      <c r="B199" s="504"/>
      <c r="C199" s="447" t="s">
        <v>202</v>
      </c>
      <c r="D199" s="143"/>
      <c r="E199" s="143"/>
      <c r="F199" s="144"/>
      <c r="G199" s="145">
        <f>SUM(G178:G198)</f>
        <v>1068</v>
      </c>
      <c r="H199" s="146">
        <f>SUM(H178:H198)</f>
        <v>5379.72</v>
      </c>
      <c r="I199" s="146">
        <f>SUM(I178:I198)</f>
        <v>69</v>
      </c>
      <c r="J199" s="130">
        <f t="array" ref="J199">IF(ISERROR(G199/I199),"",G199/I199)</f>
        <v>15.478260869565217</v>
      </c>
      <c r="K199" s="146">
        <f>SUM(K178:K198)</f>
        <v>63.926470588235297</v>
      </c>
      <c r="L199" s="147"/>
      <c r="M199" s="150">
        <f t="shared" ref="M199:AA199" si="91">SUM(M178:M198)</f>
        <v>5.073529411764703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37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108*4+18+1</f>
        <v>451</v>
      </c>
      <c r="H200" s="438">
        <f t="shared" ref="H200:H256" si="92">D200*G200</f>
        <v>2268.5300000000002</v>
      </c>
      <c r="I200" s="129">
        <f>5*2</f>
        <v>10</v>
      </c>
      <c r="J200" s="130">
        <f t="array" ref="J200">IF(ISERROR(G200/I200),"",G200/I200)</f>
        <v>45.1</v>
      </c>
      <c r="K200" s="131">
        <f t="array" ref="K200">IF(ISERROR(G200/L200),"",G200/L200)</f>
        <v>8.6730769230769234</v>
      </c>
      <c r="L200" s="129">
        <v>52</v>
      </c>
      <c r="M200" s="109">
        <f t="shared" ref="M200:M201" si="93">IF(ISERROR(I200-K200),"",I200-K200)</f>
        <v>1.3269230769230766</v>
      </c>
      <c r="N200" s="130">
        <f t="shared" ref="N200" si="94">SUM(O200:U200)</f>
        <v>0</v>
      </c>
      <c r="O200" s="442"/>
      <c r="P200" s="442"/>
      <c r="Q200" s="442"/>
      <c r="R200" s="442"/>
      <c r="S200" s="442"/>
      <c r="T200" s="442"/>
      <c r="U200" s="442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37" t="s">
        <v>425</v>
      </c>
      <c r="C201" s="187" t="s">
        <v>427</v>
      </c>
      <c r="D201" s="108">
        <v>5.03</v>
      </c>
      <c r="E201" s="108"/>
      <c r="F201" s="127">
        <v>42739</v>
      </c>
      <c r="G201" s="452">
        <f>80+2</f>
        <v>82</v>
      </c>
      <c r="H201" s="438">
        <f t="shared" si="92"/>
        <v>412.46000000000004</v>
      </c>
      <c r="I201" s="129">
        <v>1</v>
      </c>
      <c r="J201" s="130">
        <f t="array" ref="J201">IF(ISERROR(G201/I201),"",G201/I201)</f>
        <v>82</v>
      </c>
      <c r="K201" s="131">
        <f t="array" ref="K201">IF(ISERROR(G201/L201),"",G201/L201)</f>
        <v>1.5769230769230769</v>
      </c>
      <c r="L201" s="129">
        <v>52</v>
      </c>
      <c r="M201" s="109">
        <f t="shared" si="93"/>
        <v>-0.57692307692307687</v>
      </c>
      <c r="N201" s="130"/>
      <c r="O201" s="442"/>
      <c r="P201" s="442"/>
      <c r="Q201" s="442"/>
      <c r="R201" s="442"/>
      <c r="S201" s="442"/>
      <c r="T201" s="442"/>
      <c r="U201" s="442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37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108*5+48</f>
        <v>588</v>
      </c>
      <c r="H202" s="438">
        <f t="shared" si="92"/>
        <v>2957.6400000000003</v>
      </c>
      <c r="I202" s="129">
        <f>6.5*2</f>
        <v>13</v>
      </c>
      <c r="J202" s="130">
        <f t="array" ref="J202">IF(ISERROR(G202/I202),"",G202/I202)</f>
        <v>45.230769230769234</v>
      </c>
      <c r="K202" s="131">
        <f t="array" ref="K202">IF(ISERROR(G202/L202),"",G202/L202)</f>
        <v>11.307692307692308</v>
      </c>
      <c r="L202" s="129">
        <v>52</v>
      </c>
      <c r="M202" s="109">
        <f t="shared" ref="M202" si="97">IF(ISERROR(I202-K202),"",I202-K202)</f>
        <v>1.6923076923076916</v>
      </c>
      <c r="N202" s="130">
        <f t="shared" ref="N202:N204" si="98">SUM(O202:U202)</f>
        <v>0</v>
      </c>
      <c r="O202" s="442"/>
      <c r="P202" s="442"/>
      <c r="Q202" s="442"/>
      <c r="R202" s="442"/>
      <c r="S202" s="442"/>
      <c r="T202" s="442"/>
      <c r="U202" s="442"/>
      <c r="V202" s="132">
        <f t="shared" ref="V202:V204" si="99">SUM(X202:AA202)</f>
        <v>0</v>
      </c>
      <c r="W202" s="133">
        <f t="shared" ref="W202:W204" si="100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37" t="s">
        <v>206</v>
      </c>
      <c r="C203" s="126" t="s">
        <v>203</v>
      </c>
      <c r="D203" s="108">
        <v>5.03</v>
      </c>
      <c r="E203" s="108"/>
      <c r="F203" s="127"/>
      <c r="G203" s="128"/>
      <c r="H203" s="438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42"/>
      <c r="P203" s="442"/>
      <c r="Q203" s="442"/>
      <c r="R203" s="442"/>
      <c r="S203" s="442"/>
      <c r="T203" s="442"/>
      <c r="U203" s="442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37" t="s">
        <v>206</v>
      </c>
      <c r="C204" s="126" t="s">
        <v>207</v>
      </c>
      <c r="D204" s="108">
        <v>5.03</v>
      </c>
      <c r="E204" s="108"/>
      <c r="F204" s="127"/>
      <c r="G204" s="128"/>
      <c r="H204" s="438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42"/>
      <c r="P204" s="442"/>
      <c r="Q204" s="442"/>
      <c r="R204" s="442"/>
      <c r="S204" s="442"/>
      <c r="T204" s="442"/>
      <c r="U204" s="442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37" t="s">
        <v>414</v>
      </c>
      <c r="C205" s="187" t="s">
        <v>415</v>
      </c>
      <c r="D205" s="108">
        <v>5.03</v>
      </c>
      <c r="E205" s="108"/>
      <c r="F205" s="127"/>
      <c r="G205" s="128"/>
      <c r="H205" s="438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42"/>
      <c r="P205" s="442"/>
      <c r="Q205" s="442"/>
      <c r="R205" s="442"/>
      <c r="S205" s="442"/>
      <c r="T205" s="442"/>
      <c r="U205" s="442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37" t="s">
        <v>414</v>
      </c>
      <c r="C206" s="187" t="s">
        <v>416</v>
      </c>
      <c r="D206" s="108">
        <v>5.03</v>
      </c>
      <c r="E206" s="108"/>
      <c r="F206" s="127"/>
      <c r="G206" s="128"/>
      <c r="H206" s="438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42"/>
      <c r="P206" s="442"/>
      <c r="Q206" s="442"/>
      <c r="R206" s="442"/>
      <c r="S206" s="442"/>
      <c r="T206" s="442"/>
      <c r="U206" s="44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37" t="s">
        <v>414</v>
      </c>
      <c r="C207" s="187" t="s">
        <v>61</v>
      </c>
      <c r="D207" s="108">
        <v>5.03</v>
      </c>
      <c r="E207" s="108"/>
      <c r="F207" s="127"/>
      <c r="G207" s="128"/>
      <c r="H207" s="438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42"/>
      <c r="P207" s="442"/>
      <c r="Q207" s="442"/>
      <c r="R207" s="442"/>
      <c r="S207" s="442"/>
      <c r="T207" s="442"/>
      <c r="U207" s="442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37" t="s">
        <v>208</v>
      </c>
      <c r="C208" s="126" t="s">
        <v>179</v>
      </c>
      <c r="D208" s="108">
        <v>5.08</v>
      </c>
      <c r="E208" s="108"/>
      <c r="F208" s="127"/>
      <c r="G208" s="128"/>
      <c r="H208" s="438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42"/>
      <c r="P208" s="442"/>
      <c r="Q208" s="442"/>
      <c r="R208" s="442"/>
      <c r="S208" s="442"/>
      <c r="T208" s="442"/>
      <c r="U208" s="442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37" t="s">
        <v>208</v>
      </c>
      <c r="C209" s="126" t="s">
        <v>204</v>
      </c>
      <c r="D209" s="108">
        <v>5.08</v>
      </c>
      <c r="E209" s="108"/>
      <c r="F209" s="127"/>
      <c r="G209" s="128"/>
      <c r="H209" s="438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42"/>
      <c r="P209" s="442"/>
      <c r="Q209" s="442"/>
      <c r="R209" s="442"/>
      <c r="S209" s="442"/>
      <c r="T209" s="442"/>
      <c r="U209" s="442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37" t="s">
        <v>208</v>
      </c>
      <c r="C210" s="126" t="s">
        <v>205</v>
      </c>
      <c r="D210" s="108">
        <v>5.08</v>
      </c>
      <c r="E210" s="108"/>
      <c r="F210" s="127"/>
      <c r="G210" s="128"/>
      <c r="H210" s="438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42"/>
      <c r="P210" s="442"/>
      <c r="Q210" s="442"/>
      <c r="R210" s="442"/>
      <c r="S210" s="442"/>
      <c r="T210" s="442"/>
      <c r="U210" s="44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37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108*3+63</f>
        <v>387</v>
      </c>
      <c r="H211" s="438">
        <f t="shared" si="92"/>
        <v>1965.96</v>
      </c>
      <c r="I211" s="129">
        <f>6.5*3</f>
        <v>19.5</v>
      </c>
      <c r="J211" s="130">
        <f t="array" ref="J211">IF(ISERROR(G211/I211),"",G211/I211)</f>
        <v>19.846153846153847</v>
      </c>
      <c r="K211" s="131">
        <f t="array" ref="K211">IF(ISERROR(G211/L211),"",G211/L211)</f>
        <v>18.428571428571427</v>
      </c>
      <c r="L211" s="129">
        <v>21</v>
      </c>
      <c r="M211" s="109">
        <f t="shared" si="102"/>
        <v>1.071428571428573</v>
      </c>
      <c r="N211" s="130">
        <f t="shared" si="103"/>
        <v>0</v>
      </c>
      <c r="O211" s="442"/>
      <c r="P211" s="442"/>
      <c r="Q211" s="442"/>
      <c r="R211" s="442"/>
      <c r="S211" s="442"/>
      <c r="T211" s="442"/>
      <c r="U211" s="442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37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108+17+108+108</f>
        <v>341</v>
      </c>
      <c r="H212" s="438">
        <f t="shared" si="92"/>
        <v>1732.28</v>
      </c>
      <c r="I212" s="129">
        <f>5*3</f>
        <v>15</v>
      </c>
      <c r="J212" s="130">
        <f t="array" ref="J212">IF(ISERROR(G212/I212),"",G212/I212)</f>
        <v>22.733333333333334</v>
      </c>
      <c r="K212" s="131">
        <f t="array" ref="K212">IF(ISERROR(G212/L212),"",G212/L212)</f>
        <v>16.238095238095237</v>
      </c>
      <c r="L212" s="129">
        <v>21</v>
      </c>
      <c r="M212" s="109">
        <f t="shared" si="102"/>
        <v>-1.2380952380952372</v>
      </c>
      <c r="N212" s="130">
        <f t="shared" si="103"/>
        <v>0</v>
      </c>
      <c r="O212" s="442"/>
      <c r="P212" s="442"/>
      <c r="Q212" s="442"/>
      <c r="R212" s="442"/>
      <c r="S212" s="442"/>
      <c r="T212" s="442"/>
      <c r="U212" s="44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37" t="s">
        <v>208</v>
      </c>
      <c r="C213" s="126" t="s">
        <v>199</v>
      </c>
      <c r="D213" s="108">
        <v>5.08</v>
      </c>
      <c r="E213" s="108"/>
      <c r="F213" s="127"/>
      <c r="G213" s="128"/>
      <c r="H213" s="438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46"/>
      <c r="P213" s="446"/>
      <c r="Q213" s="446"/>
      <c r="R213" s="446"/>
      <c r="S213" s="446"/>
      <c r="T213" s="446"/>
      <c r="U213" s="44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37" t="s">
        <v>208</v>
      </c>
      <c r="C214" s="126" t="s">
        <v>187</v>
      </c>
      <c r="D214" s="108">
        <v>5.08</v>
      </c>
      <c r="E214" s="108"/>
      <c r="F214" s="127"/>
      <c r="G214" s="128"/>
      <c r="H214" s="438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42"/>
      <c r="P214" s="442"/>
      <c r="Q214" s="442"/>
      <c r="R214" s="442"/>
      <c r="S214" s="442"/>
      <c r="T214" s="442"/>
      <c r="U214" s="442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37" t="s">
        <v>208</v>
      </c>
      <c r="C215" s="126" t="s">
        <v>207</v>
      </c>
      <c r="D215" s="108">
        <v>5.08</v>
      </c>
      <c r="E215" s="108"/>
      <c r="F215" s="127"/>
      <c r="G215" s="128"/>
      <c r="H215" s="438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46"/>
      <c r="P215" s="446"/>
      <c r="Q215" s="446"/>
      <c r="R215" s="446"/>
      <c r="S215" s="446"/>
      <c r="T215" s="446"/>
      <c r="U215" s="44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37" t="s">
        <v>209</v>
      </c>
      <c r="C216" s="126" t="s">
        <v>194</v>
      </c>
      <c r="D216" s="108">
        <v>5.03</v>
      </c>
      <c r="E216" s="108"/>
      <c r="F216" s="127"/>
      <c r="G216" s="128"/>
      <c r="H216" s="438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42"/>
      <c r="P216" s="442"/>
      <c r="Q216" s="442"/>
      <c r="R216" s="442"/>
      <c r="S216" s="442"/>
      <c r="T216" s="442"/>
      <c r="U216" s="442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37" t="s">
        <v>209</v>
      </c>
      <c r="C217" s="126" t="s">
        <v>179</v>
      </c>
      <c r="D217" s="108">
        <v>5.03</v>
      </c>
      <c r="E217" s="108"/>
      <c r="F217" s="127"/>
      <c r="G217" s="128"/>
      <c r="H217" s="438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42"/>
      <c r="P217" s="442"/>
      <c r="Q217" s="442"/>
      <c r="R217" s="442"/>
      <c r="S217" s="442"/>
      <c r="T217" s="442"/>
      <c r="U217" s="442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37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108+108+108+40</f>
        <v>364</v>
      </c>
      <c r="H218" s="438">
        <f t="shared" si="92"/>
        <v>1830.92</v>
      </c>
      <c r="I218" s="129">
        <v>6.5</v>
      </c>
      <c r="J218" s="130">
        <f t="array" ref="J218">IF(ISERROR(G218/I218),"",G218/I218)</f>
        <v>56</v>
      </c>
      <c r="K218" s="131">
        <f t="array" ref="K218">IF(ISERROR(G218/L218),"",G218/L218)</f>
        <v>6.5</v>
      </c>
      <c r="L218" s="129">
        <v>56</v>
      </c>
      <c r="M218" s="109">
        <f t="shared" si="102"/>
        <v>0</v>
      </c>
      <c r="N218" s="130">
        <f t="shared" si="103"/>
        <v>0</v>
      </c>
      <c r="O218" s="442"/>
      <c r="P218" s="442"/>
      <c r="Q218" s="442"/>
      <c r="R218" s="442"/>
      <c r="S218" s="442"/>
      <c r="T218" s="442"/>
      <c r="U218" s="442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37" t="s">
        <v>209</v>
      </c>
      <c r="C219" s="126" t="s">
        <v>204</v>
      </c>
      <c r="D219" s="108">
        <v>5.03</v>
      </c>
      <c r="E219" s="108"/>
      <c r="F219" s="127"/>
      <c r="G219" s="128"/>
      <c r="H219" s="438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42"/>
      <c r="P219" s="442"/>
      <c r="Q219" s="442"/>
      <c r="R219" s="442"/>
      <c r="S219" s="442"/>
      <c r="T219" s="442"/>
      <c r="U219" s="442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37" t="s">
        <v>382</v>
      </c>
      <c r="C220" s="187" t="s">
        <v>383</v>
      </c>
      <c r="D220" s="108">
        <v>5.03</v>
      </c>
      <c r="E220" s="108"/>
      <c r="F220" s="127"/>
      <c r="G220" s="128"/>
      <c r="H220" s="438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42"/>
      <c r="P220" s="442"/>
      <c r="Q220" s="442"/>
      <c r="R220" s="442"/>
      <c r="S220" s="442"/>
      <c r="T220" s="442"/>
      <c r="U220" s="44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37" t="s">
        <v>382</v>
      </c>
      <c r="C221" s="187" t="s">
        <v>384</v>
      </c>
      <c r="D221" s="108">
        <v>5.03</v>
      </c>
      <c r="E221" s="108"/>
      <c r="F221" s="127"/>
      <c r="G221" s="128"/>
      <c r="H221" s="438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42"/>
      <c r="P221" s="442"/>
      <c r="Q221" s="442"/>
      <c r="R221" s="442"/>
      <c r="S221" s="442"/>
      <c r="T221" s="442"/>
      <c r="U221" s="442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37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f>90+90*6+33+39</f>
        <v>702</v>
      </c>
      <c r="H222" s="438">
        <f t="shared" si="92"/>
        <v>3531.0600000000004</v>
      </c>
      <c r="I222" s="129">
        <v>11.5</v>
      </c>
      <c r="J222" s="130">
        <f t="array" ref="J222">IF(ISERROR(G222/I222),"",G222/I222)</f>
        <v>61.043478260869563</v>
      </c>
      <c r="K222" s="131">
        <f t="array" ref="K222">IF(ISERROR(G222/L222),"",G222/L222)</f>
        <v>13</v>
      </c>
      <c r="L222" s="129">
        <v>54</v>
      </c>
      <c r="M222" s="109">
        <f t="shared" si="102"/>
        <v>-1.5</v>
      </c>
      <c r="N222" s="130">
        <f t="shared" si="103"/>
        <v>0</v>
      </c>
      <c r="O222" s="442"/>
      <c r="P222" s="442"/>
      <c r="Q222" s="442"/>
      <c r="R222" s="442"/>
      <c r="S222" s="442"/>
      <c r="T222" s="442"/>
      <c r="U222" s="44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37" t="s">
        <v>382</v>
      </c>
      <c r="C223" s="187" t="s">
        <v>391</v>
      </c>
      <c r="D223" s="108">
        <v>5.03</v>
      </c>
      <c r="E223" s="108"/>
      <c r="F223" s="127"/>
      <c r="G223" s="128"/>
      <c r="H223" s="438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42"/>
      <c r="P223" s="442"/>
      <c r="Q223" s="442"/>
      <c r="R223" s="442"/>
      <c r="S223" s="442"/>
      <c r="T223" s="442"/>
      <c r="U223" s="44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37" t="s">
        <v>418</v>
      </c>
      <c r="C224" s="187" t="s">
        <v>364</v>
      </c>
      <c r="D224" s="108">
        <v>5.03</v>
      </c>
      <c r="E224" s="108"/>
      <c r="F224" s="127"/>
      <c r="G224" s="128"/>
      <c r="H224" s="438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42"/>
      <c r="P224" s="442"/>
      <c r="Q224" s="442"/>
      <c r="R224" s="442"/>
      <c r="S224" s="442"/>
      <c r="T224" s="442"/>
      <c r="U224" s="44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37" t="s">
        <v>418</v>
      </c>
      <c r="C225" s="187" t="s">
        <v>365</v>
      </c>
      <c r="D225" s="108">
        <v>5.03</v>
      </c>
      <c r="E225" s="108"/>
      <c r="F225" s="127"/>
      <c r="G225" s="128"/>
      <c r="H225" s="438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42"/>
      <c r="P225" s="442"/>
      <c r="Q225" s="442"/>
      <c r="R225" s="442"/>
      <c r="S225" s="442"/>
      <c r="T225" s="442"/>
      <c r="U225" s="44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37" t="s">
        <v>418</v>
      </c>
      <c r="C226" s="187" t="s">
        <v>366</v>
      </c>
      <c r="D226" s="108">
        <v>5.03</v>
      </c>
      <c r="E226" s="108"/>
      <c r="F226" s="127"/>
      <c r="G226" s="128"/>
      <c r="H226" s="438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42"/>
      <c r="P226" s="442"/>
      <c r="Q226" s="442"/>
      <c r="R226" s="442"/>
      <c r="S226" s="442"/>
      <c r="T226" s="442"/>
      <c r="U226" s="442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37" t="s">
        <v>418</v>
      </c>
      <c r="C227" s="187" t="s">
        <v>367</v>
      </c>
      <c r="D227" s="108">
        <v>5.03</v>
      </c>
      <c r="E227" s="108"/>
      <c r="F227" s="127"/>
      <c r="G227" s="128"/>
      <c r="H227" s="438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42"/>
      <c r="P227" s="442"/>
      <c r="Q227" s="442"/>
      <c r="R227" s="442"/>
      <c r="S227" s="442"/>
      <c r="T227" s="442"/>
      <c r="U227" s="442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38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46"/>
      <c r="P228" s="446"/>
      <c r="Q228" s="446"/>
      <c r="R228" s="446"/>
      <c r="S228" s="446"/>
      <c r="T228" s="446"/>
      <c r="U228" s="446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38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46"/>
      <c r="P229" s="446"/>
      <c r="Q229" s="446"/>
      <c r="R229" s="446"/>
      <c r="S229" s="446"/>
      <c r="T229" s="446"/>
      <c r="U229" s="446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38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46"/>
      <c r="P230" s="446"/>
      <c r="Q230" s="446"/>
      <c r="R230" s="446"/>
      <c r="S230" s="446"/>
      <c r="T230" s="446"/>
      <c r="U230" s="446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38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46"/>
      <c r="P231" s="446"/>
      <c r="Q231" s="446"/>
      <c r="R231" s="446"/>
      <c r="S231" s="446"/>
      <c r="T231" s="446"/>
      <c r="U231" s="446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38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46"/>
      <c r="P232" s="446"/>
      <c r="Q232" s="446"/>
      <c r="R232" s="446"/>
      <c r="S232" s="446"/>
      <c r="T232" s="446"/>
      <c r="U232" s="446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38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46"/>
      <c r="P233" s="446"/>
      <c r="Q233" s="446"/>
      <c r="R233" s="446"/>
      <c r="S233" s="446"/>
      <c r="T233" s="446"/>
      <c r="U233" s="446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38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46"/>
      <c r="P234" s="446"/>
      <c r="Q234" s="446"/>
      <c r="R234" s="446"/>
      <c r="S234" s="446"/>
      <c r="T234" s="446"/>
      <c r="U234" s="446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38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46"/>
      <c r="P235" s="446"/>
      <c r="Q235" s="446"/>
      <c r="R235" s="446"/>
      <c r="S235" s="446"/>
      <c r="T235" s="446"/>
      <c r="U235" s="446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38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46"/>
      <c r="P236" s="446"/>
      <c r="Q236" s="446"/>
      <c r="R236" s="446"/>
      <c r="S236" s="446"/>
      <c r="T236" s="446"/>
      <c r="U236" s="446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38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46"/>
      <c r="P237" s="446"/>
      <c r="Q237" s="446"/>
      <c r="R237" s="446"/>
      <c r="S237" s="446"/>
      <c r="T237" s="446"/>
      <c r="U237" s="446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38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46"/>
      <c r="P238" s="446"/>
      <c r="Q238" s="446"/>
      <c r="R238" s="446"/>
      <c r="S238" s="446"/>
      <c r="T238" s="446"/>
      <c r="U238" s="446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38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46"/>
      <c r="P239" s="446"/>
      <c r="Q239" s="446"/>
      <c r="R239" s="446"/>
      <c r="S239" s="446"/>
      <c r="T239" s="446"/>
      <c r="U239" s="44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38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46"/>
      <c r="P240" s="446"/>
      <c r="Q240" s="446"/>
      <c r="R240" s="446"/>
      <c r="S240" s="446"/>
      <c r="T240" s="446"/>
      <c r="U240" s="446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38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46"/>
      <c r="P241" s="446"/>
      <c r="Q241" s="446"/>
      <c r="R241" s="446"/>
      <c r="S241" s="446"/>
      <c r="T241" s="446"/>
      <c r="U241" s="446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38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46"/>
      <c r="P242" s="446"/>
      <c r="Q242" s="446"/>
      <c r="R242" s="446"/>
      <c r="S242" s="446"/>
      <c r="T242" s="446"/>
      <c r="U242" s="446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38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46"/>
      <c r="P243" s="446"/>
      <c r="Q243" s="446"/>
      <c r="R243" s="446"/>
      <c r="S243" s="446"/>
      <c r="T243" s="446"/>
      <c r="U243" s="446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38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46"/>
      <c r="P244" s="446"/>
      <c r="Q244" s="446"/>
      <c r="R244" s="446"/>
      <c r="S244" s="446"/>
      <c r="T244" s="446"/>
      <c r="U244" s="446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38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46"/>
      <c r="P245" s="446"/>
      <c r="Q245" s="446"/>
      <c r="R245" s="446"/>
      <c r="S245" s="446"/>
      <c r="T245" s="446"/>
      <c r="U245" s="446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38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46"/>
      <c r="P246" s="446"/>
      <c r="Q246" s="446"/>
      <c r="R246" s="446"/>
      <c r="S246" s="446"/>
      <c r="T246" s="446"/>
      <c r="U246" s="446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38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46"/>
      <c r="P247" s="446"/>
      <c r="Q247" s="446"/>
      <c r="R247" s="446"/>
      <c r="S247" s="446"/>
      <c r="T247" s="446"/>
      <c r="U247" s="44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38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46"/>
      <c r="P248" s="446"/>
      <c r="Q248" s="446"/>
      <c r="R248" s="446"/>
      <c r="S248" s="446"/>
      <c r="T248" s="446"/>
      <c r="U248" s="44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38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46"/>
      <c r="P249" s="446"/>
      <c r="Q249" s="446"/>
      <c r="R249" s="446"/>
      <c r="S249" s="446"/>
      <c r="T249" s="446"/>
      <c r="U249" s="44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38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46"/>
      <c r="P250" s="446"/>
      <c r="Q250" s="446"/>
      <c r="R250" s="446"/>
      <c r="S250" s="446"/>
      <c r="T250" s="446"/>
      <c r="U250" s="44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38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46"/>
      <c r="P251" s="446"/>
      <c r="Q251" s="446"/>
      <c r="R251" s="446"/>
      <c r="S251" s="446"/>
      <c r="T251" s="446"/>
      <c r="U251" s="44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38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46"/>
      <c r="P252" s="446"/>
      <c r="Q252" s="446"/>
      <c r="R252" s="446"/>
      <c r="S252" s="446"/>
      <c r="T252" s="446"/>
      <c r="U252" s="44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38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46"/>
      <c r="P253" s="446"/>
      <c r="Q253" s="446"/>
      <c r="R253" s="446"/>
      <c r="S253" s="446"/>
      <c r="T253" s="446"/>
      <c r="U253" s="44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38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46"/>
      <c r="P254" s="446"/>
      <c r="Q254" s="446"/>
      <c r="R254" s="446"/>
      <c r="S254" s="446"/>
      <c r="T254" s="446"/>
      <c r="U254" s="446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38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46"/>
      <c r="P255" s="446"/>
      <c r="Q255" s="446"/>
      <c r="R255" s="446"/>
      <c r="S255" s="446"/>
      <c r="T255" s="446"/>
      <c r="U255" s="446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38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46"/>
      <c r="P256" s="446"/>
      <c r="Q256" s="446"/>
      <c r="R256" s="446"/>
      <c r="S256" s="446"/>
      <c r="T256" s="446"/>
      <c r="U256" s="446"/>
      <c r="V256" s="132"/>
      <c r="W256" s="133"/>
      <c r="X256" s="132"/>
      <c r="Y256" s="132"/>
      <c r="Z256" s="132"/>
      <c r="AA256" s="132"/>
    </row>
    <row r="257" spans="1:27" ht="20.100000000000001" customHeight="1">
      <c r="A257" s="511" t="s">
        <v>216</v>
      </c>
      <c r="B257" s="511"/>
      <c r="C257" s="447" t="s">
        <v>202</v>
      </c>
      <c r="D257" s="143"/>
      <c r="E257" s="143"/>
      <c r="F257" s="144"/>
      <c r="G257" s="145">
        <f>SUM(G200:G256)</f>
        <v>2915</v>
      </c>
      <c r="H257" s="146">
        <f>SUM(H200:H256)</f>
        <v>14698.850000000002</v>
      </c>
      <c r="I257" s="146">
        <f>SUM(I200:I256)</f>
        <v>76.5</v>
      </c>
      <c r="J257" s="130">
        <f t="array" ref="J257">IF(ISERROR(G257/I257),"",G257/I257)</f>
        <v>38.104575163398692</v>
      </c>
      <c r="K257" s="146">
        <f>SUM(K200:K256)</f>
        <v>75.724358974358978</v>
      </c>
      <c r="L257" s="147"/>
      <c r="M257" s="150">
        <f t="shared" ref="M257:V257" si="115">SUM(M200:M256)</f>
        <v>0.77564102564102733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37" t="s">
        <v>217</v>
      </c>
      <c r="C258" s="126" t="s">
        <v>179</v>
      </c>
      <c r="D258" s="108">
        <v>5.03</v>
      </c>
      <c r="E258" s="108"/>
      <c r="F258" s="127"/>
      <c r="G258" s="128"/>
      <c r="H258" s="438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46"/>
      <c r="P258" s="446"/>
      <c r="Q258" s="446"/>
      <c r="R258" s="446"/>
      <c r="S258" s="446"/>
      <c r="T258" s="446"/>
      <c r="U258" s="446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37" t="s">
        <v>217</v>
      </c>
      <c r="C259" s="126" t="s">
        <v>186</v>
      </c>
      <c r="D259" s="108">
        <v>5.03</v>
      </c>
      <c r="E259" s="108"/>
      <c r="F259" s="127"/>
      <c r="G259" s="128"/>
      <c r="H259" s="438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46"/>
      <c r="P259" s="446"/>
      <c r="Q259" s="446"/>
      <c r="R259" s="446"/>
      <c r="S259" s="446"/>
      <c r="T259" s="446"/>
      <c r="U259" s="446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37" t="s">
        <v>217</v>
      </c>
      <c r="C260" s="126" t="s">
        <v>204</v>
      </c>
      <c r="D260" s="108">
        <v>5.03</v>
      </c>
      <c r="E260" s="108"/>
      <c r="F260" s="127"/>
      <c r="G260" s="128"/>
      <c r="H260" s="438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46"/>
      <c r="P260" s="446"/>
      <c r="Q260" s="446"/>
      <c r="R260" s="446"/>
      <c r="S260" s="446"/>
      <c r="T260" s="446"/>
      <c r="U260" s="446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38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46"/>
      <c r="P261" s="446"/>
      <c r="Q261" s="446"/>
      <c r="R261" s="446"/>
      <c r="S261" s="446"/>
      <c r="T261" s="446"/>
      <c r="U261" s="446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38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46"/>
      <c r="P262" s="446"/>
      <c r="Q262" s="446"/>
      <c r="R262" s="446"/>
      <c r="S262" s="446"/>
      <c r="T262" s="446"/>
      <c r="U262" s="446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38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46"/>
      <c r="P263" s="446"/>
      <c r="Q263" s="446"/>
      <c r="R263" s="446"/>
      <c r="S263" s="446"/>
      <c r="T263" s="446"/>
      <c r="U263" s="446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38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46"/>
      <c r="P264" s="446"/>
      <c r="Q264" s="446"/>
      <c r="R264" s="446"/>
      <c r="S264" s="446"/>
      <c r="T264" s="446"/>
      <c r="U264" s="446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38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46"/>
      <c r="P265" s="446"/>
      <c r="Q265" s="446"/>
      <c r="R265" s="446"/>
      <c r="S265" s="446"/>
      <c r="T265" s="446"/>
      <c r="U265" s="446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38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46"/>
      <c r="P266" s="446"/>
      <c r="Q266" s="446"/>
      <c r="R266" s="446"/>
      <c r="S266" s="446"/>
      <c r="T266" s="446"/>
      <c r="U266" s="44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38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46"/>
      <c r="P267" s="446"/>
      <c r="Q267" s="446"/>
      <c r="R267" s="446"/>
      <c r="S267" s="446"/>
      <c r="T267" s="446"/>
      <c r="U267" s="446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38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46"/>
      <c r="P268" s="446"/>
      <c r="Q268" s="446"/>
      <c r="R268" s="446"/>
      <c r="S268" s="446"/>
      <c r="T268" s="446"/>
      <c r="U268" s="446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38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46"/>
      <c r="P269" s="446"/>
      <c r="Q269" s="446"/>
      <c r="R269" s="446"/>
      <c r="S269" s="446"/>
      <c r="T269" s="446"/>
      <c r="U269" s="446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38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46"/>
      <c r="P270" s="446"/>
      <c r="Q270" s="446"/>
      <c r="R270" s="446"/>
      <c r="S270" s="446"/>
      <c r="T270" s="446"/>
      <c r="U270" s="446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38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46"/>
      <c r="P271" s="446"/>
      <c r="Q271" s="446"/>
      <c r="R271" s="446"/>
      <c r="S271" s="446"/>
      <c r="T271" s="446"/>
      <c r="U271" s="446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38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46"/>
      <c r="P272" s="446"/>
      <c r="Q272" s="446"/>
      <c r="R272" s="446"/>
      <c r="S272" s="446"/>
      <c r="T272" s="446"/>
      <c r="U272" s="446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38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46"/>
      <c r="P273" s="446"/>
      <c r="Q273" s="446"/>
      <c r="R273" s="446"/>
      <c r="S273" s="446"/>
      <c r="T273" s="446"/>
      <c r="U273" s="446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37" t="s">
        <v>222</v>
      </c>
      <c r="C274" s="126" t="s">
        <v>181</v>
      </c>
      <c r="D274" s="108">
        <v>9.36</v>
      </c>
      <c r="E274" s="108"/>
      <c r="F274" s="127"/>
      <c r="G274" s="128"/>
      <c r="H274" s="438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46"/>
      <c r="P274" s="446"/>
      <c r="Q274" s="446"/>
      <c r="R274" s="446"/>
      <c r="S274" s="446"/>
      <c r="T274" s="446"/>
      <c r="U274" s="446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37" t="s">
        <v>222</v>
      </c>
      <c r="C275" s="126" t="s">
        <v>179</v>
      </c>
      <c r="D275" s="108">
        <v>9.36</v>
      </c>
      <c r="E275" s="108"/>
      <c r="F275" s="127"/>
      <c r="G275" s="128"/>
      <c r="H275" s="438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46"/>
      <c r="P275" s="446"/>
      <c r="Q275" s="446"/>
      <c r="R275" s="446"/>
      <c r="S275" s="446"/>
      <c r="T275" s="446"/>
      <c r="U275" s="446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37" t="s">
        <v>222</v>
      </c>
      <c r="C276" s="126" t="s">
        <v>221</v>
      </c>
      <c r="D276" s="108">
        <v>9.36</v>
      </c>
      <c r="E276" s="108"/>
      <c r="F276" s="127"/>
      <c r="G276" s="128"/>
      <c r="H276" s="438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46"/>
      <c r="P276" s="446"/>
      <c r="Q276" s="446"/>
      <c r="R276" s="446"/>
      <c r="S276" s="446"/>
      <c r="T276" s="446"/>
      <c r="U276" s="446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37" t="s">
        <v>222</v>
      </c>
      <c r="C277" s="126" t="s">
        <v>186</v>
      </c>
      <c r="D277" s="108">
        <v>9.36</v>
      </c>
      <c r="E277" s="108"/>
      <c r="F277" s="127"/>
      <c r="G277" s="128"/>
      <c r="H277" s="438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46"/>
      <c r="P277" s="446"/>
      <c r="Q277" s="446"/>
      <c r="R277" s="446"/>
      <c r="S277" s="446"/>
      <c r="T277" s="446"/>
      <c r="U277" s="446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37" t="s">
        <v>393</v>
      </c>
      <c r="C278" s="187" t="s">
        <v>395</v>
      </c>
      <c r="D278" s="108">
        <v>5</v>
      </c>
      <c r="E278" s="108"/>
      <c r="F278" s="127"/>
      <c r="G278" s="128"/>
      <c r="H278" s="438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46"/>
      <c r="P278" s="446"/>
      <c r="Q278" s="446"/>
      <c r="R278" s="446"/>
      <c r="S278" s="446"/>
      <c r="T278" s="446"/>
      <c r="U278" s="44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37" t="s">
        <v>393</v>
      </c>
      <c r="C279" s="187" t="s">
        <v>402</v>
      </c>
      <c r="D279" s="108">
        <v>5</v>
      </c>
      <c r="E279" s="108"/>
      <c r="F279" s="127"/>
      <c r="G279" s="128"/>
      <c r="H279" s="438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46"/>
      <c r="P279" s="446"/>
      <c r="Q279" s="446"/>
      <c r="R279" s="446"/>
      <c r="S279" s="446"/>
      <c r="T279" s="446"/>
      <c r="U279" s="44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37" t="s">
        <v>404</v>
      </c>
      <c r="C280" s="187" t="s">
        <v>405</v>
      </c>
      <c r="D280" s="108">
        <v>5</v>
      </c>
      <c r="E280" s="108"/>
      <c r="F280" s="127"/>
      <c r="G280" s="128"/>
      <c r="H280" s="438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46"/>
      <c r="P280" s="446"/>
      <c r="Q280" s="446"/>
      <c r="R280" s="446"/>
      <c r="S280" s="446"/>
      <c r="T280" s="446"/>
      <c r="U280" s="44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37" t="s">
        <v>342</v>
      </c>
      <c r="C281" s="187" t="s">
        <v>372</v>
      </c>
      <c r="D281" s="108">
        <v>5</v>
      </c>
      <c r="E281" s="108"/>
      <c r="F281" s="127"/>
      <c r="G281" s="128"/>
      <c r="H281" s="438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46"/>
      <c r="P281" s="446"/>
      <c r="Q281" s="446"/>
      <c r="R281" s="446"/>
      <c r="S281" s="446"/>
      <c r="T281" s="446"/>
      <c r="U281" s="446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37" t="s">
        <v>343</v>
      </c>
      <c r="C282" s="126" t="s">
        <v>345</v>
      </c>
      <c r="D282" s="108">
        <v>5</v>
      </c>
      <c r="E282" s="108"/>
      <c r="F282" s="127"/>
      <c r="G282" s="128"/>
      <c r="H282" s="438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46"/>
      <c r="P282" s="446"/>
      <c r="Q282" s="446"/>
      <c r="R282" s="446"/>
      <c r="S282" s="446"/>
      <c r="T282" s="446"/>
      <c r="U282" s="446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37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f>74+90</f>
        <v>164</v>
      </c>
      <c r="H283" s="438">
        <f t="shared" si="117"/>
        <v>820</v>
      </c>
      <c r="I283" s="129">
        <f>2.5*10</f>
        <v>25</v>
      </c>
      <c r="J283" s="130">
        <f t="array" ref="J283">IF(ISERROR(G283/I283),"",G283/I283)</f>
        <v>6.56</v>
      </c>
      <c r="K283" s="131">
        <f t="array" ref="K283">IF(ISERROR(G283/L283),"",G283/L283)</f>
        <v>32.799999999999997</v>
      </c>
      <c r="L283" s="129">
        <v>5</v>
      </c>
      <c r="M283" s="109">
        <f t="shared" si="121"/>
        <v>-7.7999999999999972</v>
      </c>
      <c r="N283" s="130">
        <f t="shared" si="122"/>
        <v>0</v>
      </c>
      <c r="O283" s="446"/>
      <c r="P283" s="446"/>
      <c r="Q283" s="446"/>
      <c r="R283" s="446"/>
      <c r="S283" s="446"/>
      <c r="T283" s="446"/>
      <c r="U283" s="44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38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46"/>
      <c r="P284" s="446"/>
      <c r="Q284" s="446"/>
      <c r="R284" s="446"/>
      <c r="S284" s="446"/>
      <c r="T284" s="446"/>
      <c r="U284" s="446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38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46"/>
      <c r="P285" s="446"/>
      <c r="Q285" s="446"/>
      <c r="R285" s="446"/>
      <c r="S285" s="446"/>
      <c r="T285" s="446"/>
      <c r="U285" s="446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38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46"/>
      <c r="P286" s="446"/>
      <c r="Q286" s="446"/>
      <c r="R286" s="446"/>
      <c r="S286" s="446"/>
      <c r="T286" s="446"/>
      <c r="U286" s="446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452">
        <f>90*6-90+9</f>
        <v>459</v>
      </c>
      <c r="H287" s="438">
        <f t="shared" si="117"/>
        <v>2308.77</v>
      </c>
      <c r="I287" s="129">
        <f>9.5*10</f>
        <v>95</v>
      </c>
      <c r="J287" s="130">
        <f t="array" ref="J287">IF(ISERROR(G287/I287),"",G287/I287)</f>
        <v>4.8315789473684214</v>
      </c>
      <c r="K287" s="131"/>
      <c r="L287" s="129">
        <v>24</v>
      </c>
      <c r="M287" s="109">
        <f t="shared" si="121"/>
        <v>95</v>
      </c>
      <c r="N287" s="130"/>
      <c r="O287" s="446"/>
      <c r="P287" s="446"/>
      <c r="Q287" s="446"/>
      <c r="R287" s="446"/>
      <c r="S287" s="446"/>
      <c r="T287" s="446"/>
      <c r="U287" s="446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38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46"/>
      <c r="P288" s="446"/>
      <c r="Q288" s="446"/>
      <c r="R288" s="446"/>
      <c r="S288" s="446"/>
      <c r="T288" s="446"/>
      <c r="U288" s="446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38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46"/>
      <c r="P289" s="446"/>
      <c r="Q289" s="446"/>
      <c r="R289" s="446"/>
      <c r="S289" s="446"/>
      <c r="T289" s="446"/>
      <c r="U289" s="446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38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46"/>
      <c r="P290" s="446"/>
      <c r="Q290" s="446"/>
      <c r="R290" s="446"/>
      <c r="S290" s="446"/>
      <c r="T290" s="446"/>
      <c r="U290" s="446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38">
        <f t="shared" si="117"/>
        <v>0</v>
      </c>
      <c r="I291" s="129"/>
      <c r="J291" s="130" t="str">
        <f t="array" ref="J291">IF(ISERROR(G291/I291),"",G291/I291)</f>
        <v/>
      </c>
      <c r="K291" s="43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46"/>
      <c r="P291" s="446"/>
      <c r="Q291" s="446"/>
      <c r="R291" s="446"/>
      <c r="S291" s="446"/>
      <c r="T291" s="446"/>
      <c r="U291" s="446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03" t="s">
        <v>224</v>
      </c>
      <c r="B292" s="504"/>
      <c r="C292" s="447" t="s">
        <v>202</v>
      </c>
      <c r="D292" s="143"/>
      <c r="E292" s="143"/>
      <c r="F292" s="144"/>
      <c r="G292" s="145">
        <f>SUM(G258:G291)</f>
        <v>623</v>
      </c>
      <c r="H292" s="146">
        <f>SUM(H258:H291)</f>
        <v>3128.77</v>
      </c>
      <c r="I292" s="146">
        <f>SUM(I258:I291)</f>
        <v>120</v>
      </c>
      <c r="J292" s="130">
        <f t="array" ref="J292">IF(ISERROR(G292/I292),"",G292/I292)</f>
        <v>5.1916666666666664</v>
      </c>
      <c r="K292" s="146">
        <f>SUM(K258:K291)</f>
        <v>32.799999999999997</v>
      </c>
      <c r="L292" s="147"/>
      <c r="M292" s="150">
        <f t="shared" ref="M292:V292" si="132">SUM(M258:M291)</f>
        <v>87.2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3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46"/>
      <c r="P293" s="446"/>
      <c r="Q293" s="446"/>
      <c r="R293" s="446"/>
      <c r="S293" s="446"/>
      <c r="T293" s="446"/>
      <c r="U293" s="446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3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46"/>
      <c r="P294" s="446"/>
      <c r="Q294" s="446"/>
      <c r="R294" s="446"/>
      <c r="S294" s="446"/>
      <c r="T294" s="446"/>
      <c r="U294" s="446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3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46"/>
      <c r="P295" s="446"/>
      <c r="Q295" s="446"/>
      <c r="R295" s="446"/>
      <c r="S295" s="446"/>
      <c r="T295" s="446"/>
      <c r="U295" s="446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3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46"/>
      <c r="P296" s="446"/>
      <c r="Q296" s="446"/>
      <c r="R296" s="446"/>
      <c r="S296" s="446"/>
      <c r="T296" s="446"/>
      <c r="U296" s="446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43" t="s">
        <v>203</v>
      </c>
      <c r="D297" s="108">
        <v>5.03</v>
      </c>
      <c r="E297" s="108"/>
      <c r="F297" s="127"/>
      <c r="G297" s="128"/>
      <c r="H297" s="43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46"/>
      <c r="P297" s="446"/>
      <c r="Q297" s="446"/>
      <c r="R297" s="446"/>
      <c r="S297" s="446"/>
      <c r="T297" s="446"/>
      <c r="U297" s="446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3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46"/>
      <c r="P298" s="446"/>
      <c r="Q298" s="446"/>
      <c r="R298" s="446"/>
      <c r="S298" s="446"/>
      <c r="T298" s="446"/>
      <c r="U298" s="446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3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46"/>
      <c r="P299" s="446"/>
      <c r="Q299" s="446"/>
      <c r="R299" s="446"/>
      <c r="S299" s="446"/>
      <c r="T299" s="446"/>
      <c r="U299" s="446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43" t="s">
        <v>228</v>
      </c>
      <c r="D300" s="108">
        <v>5.03</v>
      </c>
      <c r="E300" s="108"/>
      <c r="F300" s="127"/>
      <c r="G300" s="128"/>
      <c r="H300" s="43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46"/>
      <c r="P300" s="446"/>
      <c r="Q300" s="446"/>
      <c r="R300" s="446"/>
      <c r="S300" s="446"/>
      <c r="T300" s="446"/>
      <c r="U300" s="446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43" t="s">
        <v>212</v>
      </c>
      <c r="D301" s="108">
        <v>5.03</v>
      </c>
      <c r="E301" s="108"/>
      <c r="F301" s="127"/>
      <c r="G301" s="128"/>
      <c r="H301" s="43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46"/>
      <c r="P301" s="446"/>
      <c r="Q301" s="446"/>
      <c r="R301" s="446"/>
      <c r="S301" s="446"/>
      <c r="T301" s="446"/>
      <c r="U301" s="446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43" t="s">
        <v>203</v>
      </c>
      <c r="D302" s="108">
        <v>5.03</v>
      </c>
      <c r="E302" s="108"/>
      <c r="F302" s="127"/>
      <c r="G302" s="128"/>
      <c r="H302" s="43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46"/>
      <c r="P302" s="446"/>
      <c r="Q302" s="446"/>
      <c r="R302" s="446"/>
      <c r="S302" s="446"/>
      <c r="T302" s="446"/>
      <c r="U302" s="446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43" t="s">
        <v>186</v>
      </c>
      <c r="D303" s="108">
        <v>5.03</v>
      </c>
      <c r="E303" s="108"/>
      <c r="F303" s="127"/>
      <c r="G303" s="128"/>
      <c r="H303" s="43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46"/>
      <c r="P303" s="446"/>
      <c r="Q303" s="446"/>
      <c r="R303" s="446"/>
      <c r="S303" s="446"/>
      <c r="T303" s="446"/>
      <c r="U303" s="446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43" t="s">
        <v>228</v>
      </c>
      <c r="D304" s="108">
        <v>5.03</v>
      </c>
      <c r="E304" s="108"/>
      <c r="F304" s="127"/>
      <c r="G304" s="128"/>
      <c r="H304" s="43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46"/>
      <c r="P304" s="446"/>
      <c r="Q304" s="446"/>
      <c r="R304" s="446"/>
      <c r="S304" s="446"/>
      <c r="T304" s="446"/>
      <c r="U304" s="446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43" t="s">
        <v>199</v>
      </c>
      <c r="D305" s="108">
        <v>5.03</v>
      </c>
      <c r="E305" s="108"/>
      <c r="F305" s="127"/>
      <c r="G305" s="128"/>
      <c r="H305" s="43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46"/>
      <c r="P305" s="446"/>
      <c r="Q305" s="446"/>
      <c r="R305" s="446"/>
      <c r="S305" s="446"/>
      <c r="T305" s="446"/>
      <c r="U305" s="446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90*7</f>
        <v>630</v>
      </c>
      <c r="H306" s="438">
        <f t="shared" si="133"/>
        <v>3187.7999999999997</v>
      </c>
      <c r="I306" s="129">
        <f>9*3</f>
        <v>27</v>
      </c>
      <c r="J306" s="130">
        <f t="array" ref="J306">IF(ISERROR(G306/I306),"",G306/I306)</f>
        <v>23.333333333333332</v>
      </c>
      <c r="K306" s="131">
        <f t="array" ref="K306">IF(ISERROR(G306/L306),"",G306/L306)</f>
        <v>25.2</v>
      </c>
      <c r="L306" s="129">
        <v>25</v>
      </c>
      <c r="M306" s="109">
        <f t="shared" si="134"/>
        <v>1.8000000000000007</v>
      </c>
      <c r="N306" s="130">
        <f t="shared" si="135"/>
        <v>0</v>
      </c>
      <c r="O306" s="446"/>
      <c r="P306" s="446"/>
      <c r="Q306" s="446"/>
      <c r="R306" s="446"/>
      <c r="S306" s="446"/>
      <c r="T306" s="446"/>
      <c r="U306" s="446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48+42+90*2+12</f>
        <v>282</v>
      </c>
      <c r="H307" s="438">
        <f t="shared" si="133"/>
        <v>1426.9199999999998</v>
      </c>
      <c r="I307" s="129">
        <f>2.5*3</f>
        <v>7.5</v>
      </c>
      <c r="J307" s="130">
        <f t="array" ref="J307">IF(ISERROR(G307/I307),"",G307/I307)</f>
        <v>37.6</v>
      </c>
      <c r="K307" s="131">
        <f t="array" ref="K307">IF(ISERROR(G307/L307),"",G307/L307)</f>
        <v>11.28</v>
      </c>
      <c r="L307" s="129">
        <v>25</v>
      </c>
      <c r="M307" s="109">
        <f t="shared" si="134"/>
        <v>-3.7799999999999994</v>
      </c>
      <c r="N307" s="130">
        <f t="shared" si="135"/>
        <v>0</v>
      </c>
      <c r="O307" s="446"/>
      <c r="P307" s="446"/>
      <c r="Q307" s="446"/>
      <c r="R307" s="446"/>
      <c r="S307" s="446"/>
      <c r="T307" s="446"/>
      <c r="U307" s="446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03" t="s">
        <v>231</v>
      </c>
      <c r="B308" s="504"/>
      <c r="C308" s="447" t="s">
        <v>202</v>
      </c>
      <c r="D308" s="143"/>
      <c r="E308" s="143"/>
      <c r="F308" s="144"/>
      <c r="G308" s="145">
        <f>SUM(G293:G307)</f>
        <v>912</v>
      </c>
      <c r="H308" s="146">
        <f>SUM(H293:H307)</f>
        <v>4614.7199999999993</v>
      </c>
      <c r="I308" s="146">
        <f>SUM(I293:I307)</f>
        <v>34.5</v>
      </c>
      <c r="J308" s="130">
        <f t="array" ref="J308">IF(ISERROR(G308/I308),"",G308/I308)</f>
        <v>26.434782608695652</v>
      </c>
      <c r="K308" s="146">
        <f>SUM(K293:K307)</f>
        <v>36.479999999999997</v>
      </c>
      <c r="L308" s="146"/>
      <c r="M308" s="150">
        <f>SUM(M293:M307)</f>
        <v>-1.9799999999999986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3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46"/>
      <c r="P309" s="446"/>
      <c r="Q309" s="446"/>
      <c r="R309" s="446"/>
      <c r="S309" s="446"/>
      <c r="T309" s="446"/>
      <c r="U309" s="446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3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46"/>
      <c r="P310" s="446"/>
      <c r="Q310" s="446"/>
      <c r="R310" s="446"/>
      <c r="S310" s="446"/>
      <c r="T310" s="446"/>
      <c r="U310" s="446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3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46"/>
      <c r="P311" s="446"/>
      <c r="Q311" s="446"/>
      <c r="R311" s="446"/>
      <c r="S311" s="446"/>
      <c r="T311" s="446"/>
      <c r="U311" s="446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3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46"/>
      <c r="P312" s="446"/>
      <c r="Q312" s="446"/>
      <c r="R312" s="446"/>
      <c r="S312" s="446"/>
      <c r="T312" s="446"/>
      <c r="U312" s="446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3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46"/>
      <c r="P313" s="446"/>
      <c r="Q313" s="446"/>
      <c r="R313" s="446"/>
      <c r="S313" s="446"/>
      <c r="T313" s="446"/>
      <c r="U313" s="446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3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46"/>
      <c r="P314" s="446"/>
      <c r="Q314" s="446"/>
      <c r="R314" s="446"/>
      <c r="S314" s="446"/>
      <c r="T314" s="446"/>
      <c r="U314" s="446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38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46"/>
      <c r="P315" s="446"/>
      <c r="Q315" s="446"/>
      <c r="R315" s="446"/>
      <c r="S315" s="446"/>
      <c r="T315" s="446"/>
      <c r="U315" s="446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38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46"/>
      <c r="P316" s="446"/>
      <c r="Q316" s="446"/>
      <c r="R316" s="446"/>
      <c r="S316" s="446"/>
      <c r="T316" s="446"/>
      <c r="U316" s="44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f>90*7</f>
        <v>630</v>
      </c>
      <c r="H317" s="438">
        <f t="shared" si="137"/>
        <v>3168.9</v>
      </c>
      <c r="I317" s="129">
        <f>11.5*4</f>
        <v>46</v>
      </c>
      <c r="J317" s="130">
        <f t="array" ref="J317">IF(ISERROR(G317/I317),"",G317/I317)</f>
        <v>13.695652173913043</v>
      </c>
      <c r="K317" s="131">
        <f t="array" ref="K317">IF(ISERROR(G317/L317),"",G317/L317)</f>
        <v>46.666666666666664</v>
      </c>
      <c r="L317" s="129">
        <v>13.5</v>
      </c>
      <c r="M317" s="109">
        <f t="shared" ref="M317" si="141">IF(ISERROR(I317-K317),"",I317-K317)</f>
        <v>-0.6666666666666643</v>
      </c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3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46"/>
      <c r="P318" s="446"/>
      <c r="Q318" s="446"/>
      <c r="R318" s="446"/>
      <c r="S318" s="446"/>
      <c r="T318" s="446"/>
      <c r="U318" s="446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03" t="s">
        <v>234</v>
      </c>
      <c r="B319" s="504"/>
      <c r="C319" s="447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46</v>
      </c>
      <c r="J319" s="130">
        <f t="array" ref="J319">IF(ISERROR(G319/I319),"",G319/I319)</f>
        <v>13.695652173913043</v>
      </c>
      <c r="K319" s="146">
        <f>SUM(K309:K318)</f>
        <v>46.666666666666664</v>
      </c>
      <c r="L319" s="147"/>
      <c r="M319" s="150">
        <f>SUM(M309:M318)</f>
        <v>-0.6666666666666643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44"/>
      <c r="D320" s="108">
        <v>3.65</v>
      </c>
      <c r="E320" s="108"/>
      <c r="F320" s="153"/>
      <c r="G320" s="128"/>
      <c r="H320" s="438">
        <f t="shared" ref="H320:H333" si="146">D320*G320</f>
        <v>0</v>
      </c>
      <c r="I320" s="129"/>
      <c r="J320" s="130" t="str">
        <f t="array" ref="J320">IF(ISERROR(G320/I320),"",G320/I320)</f>
        <v/>
      </c>
      <c r="K320" s="43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46"/>
      <c r="P320" s="446"/>
      <c r="Q320" s="446"/>
      <c r="R320" s="446"/>
      <c r="S320" s="446"/>
      <c r="T320" s="446"/>
      <c r="U320" s="446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44"/>
      <c r="D321" s="108">
        <v>6.58</v>
      </c>
      <c r="E321" s="108"/>
      <c r="F321" s="127"/>
      <c r="G321" s="128"/>
      <c r="H321" s="43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46"/>
      <c r="P321" s="446"/>
      <c r="Q321" s="446"/>
      <c r="R321" s="446"/>
      <c r="S321" s="446"/>
      <c r="T321" s="446"/>
      <c r="U321" s="446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44"/>
      <c r="D322" s="108">
        <v>7.8</v>
      </c>
      <c r="E322" s="108"/>
      <c r="F322" s="127">
        <v>42737</v>
      </c>
      <c r="G322" s="128">
        <v>32</v>
      </c>
      <c r="H322" s="438">
        <f t="shared" si="146"/>
        <v>249.6</v>
      </c>
      <c r="I322" s="129">
        <v>6</v>
      </c>
      <c r="J322" s="130">
        <f t="array" ref="J322">IF(ISERROR(G322/I322),"",G322/I322)</f>
        <v>5.333333333333333</v>
      </c>
      <c r="K322" s="131">
        <f t="array" ref="K322">IF(ISERROR(G322/L322),"",G322/L322)</f>
        <v>6.9565217391304355</v>
      </c>
      <c r="L322" s="129">
        <v>4.5999999999999996</v>
      </c>
      <c r="M322" s="109">
        <f t="shared" si="147"/>
        <v>-0.95652173913043548</v>
      </c>
      <c r="N322" s="130">
        <f t="shared" si="148"/>
        <v>0</v>
      </c>
      <c r="O322" s="446"/>
      <c r="P322" s="446"/>
      <c r="Q322" s="446"/>
      <c r="R322" s="446"/>
      <c r="S322" s="446"/>
      <c r="T322" s="446"/>
      <c r="U322" s="446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44"/>
      <c r="D323" s="108">
        <v>4.4000000000000004</v>
      </c>
      <c r="E323" s="108"/>
      <c r="F323" s="127">
        <v>42738</v>
      </c>
      <c r="G323" s="128">
        <f>72+51+29</f>
        <v>152</v>
      </c>
      <c r="H323" s="438">
        <f t="shared" si="146"/>
        <v>668.80000000000007</v>
      </c>
      <c r="I323" s="129">
        <v>26</v>
      </c>
      <c r="J323" s="130">
        <f t="array" ref="J323">IF(ISERROR(G323/I323),"",G323/I323)</f>
        <v>5.8461538461538458</v>
      </c>
      <c r="K323" s="131">
        <f t="array" ref="K323">IF(ISERROR(G323/L323),"",G323/L323)</f>
        <v>26.206896551724139</v>
      </c>
      <c r="L323" s="129">
        <v>5.8</v>
      </c>
      <c r="M323" s="109">
        <f t="shared" si="147"/>
        <v>-0.20689655172413879</v>
      </c>
      <c r="N323" s="130">
        <f t="shared" si="148"/>
        <v>0</v>
      </c>
      <c r="O323" s="446"/>
      <c r="P323" s="446"/>
      <c r="Q323" s="446"/>
      <c r="R323" s="446"/>
      <c r="S323" s="446"/>
      <c r="T323" s="446"/>
      <c r="U323" s="446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44"/>
      <c r="D324" s="108"/>
      <c r="E324" s="108"/>
      <c r="F324" s="127"/>
      <c r="G324" s="128"/>
      <c r="H324" s="43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46"/>
      <c r="P324" s="446"/>
      <c r="Q324" s="446"/>
      <c r="R324" s="446"/>
      <c r="S324" s="446"/>
      <c r="T324" s="446"/>
      <c r="U324" s="446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44" t="s">
        <v>239</v>
      </c>
      <c r="C325" s="444" t="s">
        <v>179</v>
      </c>
      <c r="D325" s="108">
        <v>6.04</v>
      </c>
      <c r="E325" s="108"/>
      <c r="F325" s="127"/>
      <c r="G325" s="128"/>
      <c r="H325" s="43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46"/>
      <c r="P325" s="446"/>
      <c r="Q325" s="446"/>
      <c r="R325" s="446"/>
      <c r="S325" s="446"/>
      <c r="T325" s="446"/>
      <c r="U325" s="446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44" t="s">
        <v>239</v>
      </c>
      <c r="C326" s="444" t="s">
        <v>186</v>
      </c>
      <c r="D326" s="108">
        <v>6.04</v>
      </c>
      <c r="E326" s="108"/>
      <c r="F326" s="127"/>
      <c r="G326" s="128"/>
      <c r="H326" s="43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46"/>
      <c r="P326" s="446"/>
      <c r="Q326" s="446"/>
      <c r="R326" s="446"/>
      <c r="S326" s="446"/>
      <c r="T326" s="446"/>
      <c r="U326" s="446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44" t="s">
        <v>443</v>
      </c>
      <c r="C327" s="444" t="s">
        <v>179</v>
      </c>
      <c r="D327" s="108">
        <v>6</v>
      </c>
      <c r="E327" s="108"/>
      <c r="F327" s="127"/>
      <c r="G327" s="128"/>
      <c r="H327" s="438">
        <f t="shared" si="146"/>
        <v>0</v>
      </c>
      <c r="I327" s="129"/>
      <c r="J327" s="130"/>
      <c r="K327" s="131"/>
      <c r="L327" s="129"/>
      <c r="M327" s="109"/>
      <c r="N327" s="130"/>
      <c r="O327" s="446"/>
      <c r="P327" s="446"/>
      <c r="Q327" s="446"/>
      <c r="R327" s="446"/>
      <c r="S327" s="446"/>
      <c r="T327" s="446"/>
      <c r="U327" s="446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44" t="s">
        <v>443</v>
      </c>
      <c r="C328" s="444" t="s">
        <v>60</v>
      </c>
      <c r="D328" s="108">
        <v>6</v>
      </c>
      <c r="E328" s="108"/>
      <c r="F328" s="127"/>
      <c r="G328" s="128"/>
      <c r="H328" s="43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46"/>
      <c r="P328" s="446"/>
      <c r="Q328" s="446"/>
      <c r="R328" s="446"/>
      <c r="S328" s="446"/>
      <c r="T328" s="446"/>
      <c r="U328" s="446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37" t="s">
        <v>240</v>
      </c>
      <c r="C329" s="126"/>
      <c r="D329" s="108">
        <v>7.3</v>
      </c>
      <c r="E329" s="108"/>
      <c r="F329" s="127"/>
      <c r="G329" s="128"/>
      <c r="H329" s="438">
        <f t="shared" si="146"/>
        <v>0</v>
      </c>
      <c r="I329" s="129"/>
      <c r="J329" s="130"/>
      <c r="K329" s="131"/>
      <c r="L329" s="129"/>
      <c r="M329" s="109"/>
      <c r="N329" s="130"/>
      <c r="O329" s="446"/>
      <c r="P329" s="446"/>
      <c r="Q329" s="446"/>
      <c r="R329" s="446"/>
      <c r="S329" s="446"/>
      <c r="T329" s="446"/>
      <c r="U329" s="446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37" t="s">
        <v>241</v>
      </c>
      <c r="C330" s="126"/>
      <c r="D330" s="108">
        <f>78*120/1000</f>
        <v>9.36</v>
      </c>
      <c r="E330" s="108"/>
      <c r="F330" s="127"/>
      <c r="G330" s="128"/>
      <c r="H330" s="43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46"/>
      <c r="P330" s="446"/>
      <c r="Q330" s="446"/>
      <c r="R330" s="446"/>
      <c r="S330" s="446"/>
      <c r="T330" s="446"/>
      <c r="U330" s="446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37" t="s">
        <v>242</v>
      </c>
      <c r="C331" s="126"/>
      <c r="D331" s="108">
        <v>4.5</v>
      </c>
      <c r="E331" s="108"/>
      <c r="F331" s="127"/>
      <c r="G331" s="128"/>
      <c r="H331" s="43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46"/>
      <c r="P331" s="446"/>
      <c r="Q331" s="446"/>
      <c r="R331" s="446"/>
      <c r="S331" s="446"/>
      <c r="T331" s="446"/>
      <c r="U331" s="446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37" t="s">
        <v>243</v>
      </c>
      <c r="C332" s="126"/>
      <c r="D332" s="108">
        <v>4.5</v>
      </c>
      <c r="E332" s="108"/>
      <c r="F332" s="127"/>
      <c r="G332" s="128"/>
      <c r="H332" s="43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46"/>
      <c r="P332" s="446"/>
      <c r="Q332" s="446"/>
      <c r="R332" s="446"/>
      <c r="S332" s="446"/>
      <c r="T332" s="446"/>
      <c r="U332" s="446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3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46"/>
      <c r="P333" s="446"/>
      <c r="Q333" s="446"/>
      <c r="R333" s="446"/>
      <c r="S333" s="446"/>
      <c r="T333" s="446"/>
      <c r="U333" s="446"/>
      <c r="V333" s="132"/>
      <c r="W333" s="133"/>
      <c r="X333" s="132"/>
      <c r="Y333" s="132"/>
      <c r="Z333" s="132"/>
      <c r="AA333" s="132"/>
    </row>
    <row r="334" spans="1:27" ht="20.100000000000001" customHeight="1">
      <c r="A334" s="503" t="s">
        <v>244</v>
      </c>
      <c r="B334" s="504"/>
      <c r="C334" s="447" t="s">
        <v>202</v>
      </c>
      <c r="D334" s="143"/>
      <c r="E334" s="143"/>
      <c r="F334" s="144"/>
      <c r="G334" s="145">
        <f>SUM(G320:G333)</f>
        <v>184</v>
      </c>
      <c r="H334" s="146">
        <f>SUM(H320:H330)</f>
        <v>918.40000000000009</v>
      </c>
      <c r="I334" s="146">
        <f>SUM(I320:I333)</f>
        <v>32</v>
      </c>
      <c r="J334" s="130">
        <f t="array" ref="J334">IF(ISERROR(G334/I334),"",G334/I334)</f>
        <v>5.75</v>
      </c>
      <c r="K334" s="146">
        <f>SUM(K320:K330)</f>
        <v>33.163418290854572</v>
      </c>
      <c r="L334" s="147"/>
      <c r="M334" s="150">
        <f t="shared" ref="M334:AA334" si="157">SUM(M320:M330)</f>
        <v>-1.1634182908545743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05" t="s">
        <v>246</v>
      </c>
      <c r="B335" s="506"/>
      <c r="C335" s="506"/>
      <c r="D335" s="506"/>
      <c r="E335" s="506"/>
      <c r="F335" s="507"/>
      <c r="G335" s="154">
        <f>SUM(G199,G257,G292,G308,G319,G334)</f>
        <v>6332</v>
      </c>
      <c r="H335" s="154">
        <f>SUM(H199,H257,H292,H308,H319,H334)</f>
        <v>31909.360000000008</v>
      </c>
      <c r="I335" s="154">
        <f>SUM(I199,I257,I292,I308,I319,I334)</f>
        <v>378</v>
      </c>
      <c r="J335" s="155">
        <f t="array" ref="J335">IF(ISERROR(G335/I335),"",G335/I335)</f>
        <v>16.75132275132275</v>
      </c>
      <c r="K335" s="154">
        <f>SUM(K199,K257,K292,K308,K319,K334)</f>
        <v>288.76091452011548</v>
      </c>
      <c r="L335" s="155">
        <f>IF(ISERROR(G335/K335),"",G335/K335)</f>
        <v>21.928175461429717</v>
      </c>
      <c r="M335" s="154">
        <f t="shared" ref="M335:AA335" si="158">SUM(M199,M257,M292,M308,M319,M334)</f>
        <v>89.23908547988448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08" t="s">
        <v>476</v>
      </c>
      <c r="B336" s="440" t="s">
        <v>247</v>
      </c>
      <c r="C336" s="491" t="s">
        <v>248</v>
      </c>
      <c r="D336" s="492"/>
      <c r="E336" s="499" t="s">
        <v>249</v>
      </c>
      <c r="F336" s="499"/>
      <c r="G336" s="469" t="s">
        <v>250</v>
      </c>
      <c r="H336" s="469"/>
      <c r="I336" s="499" t="s">
        <v>251</v>
      </c>
      <c r="J336" s="499"/>
      <c r="K336" s="499" t="s">
        <v>252</v>
      </c>
      <c r="L336" s="499"/>
      <c r="M336" s="499" t="s">
        <v>253</v>
      </c>
      <c r="N336" s="499"/>
      <c r="O336" s="499" t="s">
        <v>254</v>
      </c>
      <c r="P336" s="469" t="s">
        <v>255</v>
      </c>
      <c r="Q336" s="469"/>
      <c r="R336" s="469" t="s">
        <v>252</v>
      </c>
      <c r="S336" s="469"/>
      <c r="T336" s="469" t="s">
        <v>256</v>
      </c>
      <c r="U336" s="469"/>
      <c r="V336" s="469" t="s">
        <v>257</v>
      </c>
      <c r="W336" s="469"/>
      <c r="X336" s="469" t="s">
        <v>252</v>
      </c>
      <c r="Y336" s="469"/>
      <c r="Z336" s="469" t="s">
        <v>256</v>
      </c>
      <c r="AA336" s="469"/>
    </row>
    <row r="337" spans="1:27" ht="20.100000000000001" customHeight="1">
      <c r="A337" s="509"/>
      <c r="B337" s="440" t="s">
        <v>258</v>
      </c>
      <c r="C337" s="534">
        <v>1</v>
      </c>
      <c r="D337" s="535"/>
      <c r="E337" s="502">
        <f>C337*11</f>
        <v>11</v>
      </c>
      <c r="F337" s="502"/>
      <c r="G337" s="469">
        <v>1</v>
      </c>
      <c r="H337" s="469"/>
      <c r="I337" s="502">
        <f>G337*11</f>
        <v>11</v>
      </c>
      <c r="J337" s="502"/>
      <c r="K337" s="502">
        <f>E337-I337</f>
        <v>0</v>
      </c>
      <c r="L337" s="502"/>
      <c r="M337" s="500">
        <f>IF(ISERROR(K337/E337),"",K337/E337)</f>
        <v>0</v>
      </c>
      <c r="N337" s="500"/>
      <c r="O337" s="499"/>
      <c r="P337" s="469" t="s">
        <v>201</v>
      </c>
      <c r="Q337" s="469"/>
      <c r="R337" s="498">
        <f>SUM(O199:U199)</f>
        <v>0</v>
      </c>
      <c r="S337" s="498"/>
      <c r="T337" s="493" t="str">
        <f t="array" ref="T337">IF(ISERROR(R337/R344),"",R337/R344)</f>
        <v/>
      </c>
      <c r="U337" s="493"/>
      <c r="V337" s="469" t="s">
        <v>259</v>
      </c>
      <c r="W337" s="469"/>
      <c r="X337" s="470">
        <f>SUM(P198,P256,P291,P307,P318,P333)</f>
        <v>0</v>
      </c>
      <c r="Y337" s="471"/>
      <c r="Z337" s="493" t="str">
        <f t="array" ref="Z337">IF(ISERROR(X337/X344),"",X337/X344)</f>
        <v/>
      </c>
      <c r="AA337" s="493"/>
    </row>
    <row r="338" spans="1:27" ht="20.100000000000001" customHeight="1">
      <c r="A338" s="509"/>
      <c r="B338" s="440" t="s">
        <v>260</v>
      </c>
      <c r="C338" s="491">
        <v>0</v>
      </c>
      <c r="D338" s="492"/>
      <c r="E338" s="502">
        <f>C338*11</f>
        <v>0</v>
      </c>
      <c r="F338" s="502"/>
      <c r="G338" s="469">
        <v>0</v>
      </c>
      <c r="H338" s="469"/>
      <c r="I338" s="502">
        <f>G338*11</f>
        <v>0</v>
      </c>
      <c r="J338" s="502"/>
      <c r="K338" s="502">
        <f>E338-I338</f>
        <v>0</v>
      </c>
      <c r="L338" s="502"/>
      <c r="M338" s="500" t="str">
        <f>IF(ISERROR(K338/E338),"",K338/E338)</f>
        <v/>
      </c>
      <c r="N338" s="500"/>
      <c r="O338" s="499"/>
      <c r="P338" s="469" t="s">
        <v>216</v>
      </c>
      <c r="Q338" s="469"/>
      <c r="R338" s="498">
        <f>SUM(O257:U257)</f>
        <v>0</v>
      </c>
      <c r="S338" s="498"/>
      <c r="T338" s="493" t="str">
        <f>IF(ISERROR(R338/R344),"",R338/R344)</f>
        <v/>
      </c>
      <c r="U338" s="493"/>
      <c r="V338" s="469" t="s">
        <v>261</v>
      </c>
      <c r="W338" s="469"/>
      <c r="X338" s="470">
        <f>SUM(P199,P257,P292,P308,P319,P334)</f>
        <v>0</v>
      </c>
      <c r="Y338" s="471"/>
      <c r="Z338" s="493" t="str">
        <f>IF(ISERROR(X338/X344),"",X338/X344)</f>
        <v/>
      </c>
      <c r="AA338" s="493"/>
    </row>
    <row r="339" spans="1:27" ht="20.100000000000001" customHeight="1">
      <c r="A339" s="509"/>
      <c r="B339" s="440" t="s">
        <v>262</v>
      </c>
      <c r="C339" s="491">
        <v>0</v>
      </c>
      <c r="D339" s="492"/>
      <c r="E339" s="502">
        <f>C339*8</f>
        <v>0</v>
      </c>
      <c r="F339" s="502"/>
      <c r="G339" s="469">
        <v>1</v>
      </c>
      <c r="H339" s="469"/>
      <c r="I339" s="502">
        <f>G339*8</f>
        <v>8</v>
      </c>
      <c r="J339" s="502"/>
      <c r="K339" s="502">
        <f>E339-I339</f>
        <v>-8</v>
      </c>
      <c r="L339" s="502"/>
      <c r="M339" s="500" t="str">
        <f>IF(ISERROR(K339/E339),"",K339/E339)</f>
        <v/>
      </c>
      <c r="N339" s="500"/>
      <c r="O339" s="499"/>
      <c r="P339" s="469" t="s">
        <v>224</v>
      </c>
      <c r="Q339" s="469"/>
      <c r="R339" s="498">
        <f>SUM(O292:U292)</f>
        <v>0</v>
      </c>
      <c r="S339" s="498"/>
      <c r="T339" s="493" t="str">
        <f>IF(ISERROR(R339/R344),"",R339/R344)</f>
        <v/>
      </c>
      <c r="U339" s="493"/>
      <c r="V339" s="469" t="s">
        <v>263</v>
      </c>
      <c r="W339" s="469"/>
      <c r="X339" s="470">
        <f>SUM(P200,P258,P293,P309,P320,P335)</f>
        <v>0</v>
      </c>
      <c r="Y339" s="471"/>
      <c r="Z339" s="493" t="str">
        <f>IF(ISERROR(X339/X344),"",X339/X344)</f>
        <v/>
      </c>
      <c r="AA339" s="493"/>
    </row>
    <row r="340" spans="1:27" ht="20.100000000000001" customHeight="1">
      <c r="A340" s="509"/>
      <c r="B340" s="440" t="s">
        <v>264</v>
      </c>
      <c r="C340" s="491">
        <v>1</v>
      </c>
      <c r="D340" s="492"/>
      <c r="E340" s="502">
        <f>C340*11</f>
        <v>11</v>
      </c>
      <c r="F340" s="502"/>
      <c r="G340" s="469">
        <v>1</v>
      </c>
      <c r="H340" s="469"/>
      <c r="I340" s="502">
        <f>G340*11</f>
        <v>11</v>
      </c>
      <c r="J340" s="502"/>
      <c r="K340" s="502">
        <f>E340-I340</f>
        <v>0</v>
      </c>
      <c r="L340" s="502"/>
      <c r="M340" s="500">
        <f>IF(ISERROR(K340/E340),"",K340/E340)</f>
        <v>0</v>
      </c>
      <c r="N340" s="500"/>
      <c r="O340" s="499"/>
      <c r="P340" s="469" t="s">
        <v>231</v>
      </c>
      <c r="Q340" s="469"/>
      <c r="R340" s="498">
        <f>SUM(O308:U308)</f>
        <v>0</v>
      </c>
      <c r="S340" s="498"/>
      <c r="T340" s="493" t="str">
        <f>IF(ISERROR(R340/R344),"",R340/R344)</f>
        <v/>
      </c>
      <c r="U340" s="493"/>
      <c r="V340" s="469" t="s">
        <v>265</v>
      </c>
      <c r="W340" s="469"/>
      <c r="X340" s="470">
        <f>SUM(P202,P259,P294,P310,P321,P336)</f>
        <v>0</v>
      </c>
      <c r="Y340" s="471"/>
      <c r="Z340" s="493" t="str">
        <f>IF(ISERROR(X340/X344),"",X340/X344)</f>
        <v/>
      </c>
      <c r="AA340" s="493"/>
    </row>
    <row r="341" spans="1:27" ht="20.100000000000001" customHeight="1">
      <c r="A341" s="510"/>
      <c r="B341" s="440" t="s">
        <v>266</v>
      </c>
      <c r="C341" s="501">
        <f>SUM(C337:D340)</f>
        <v>2</v>
      </c>
      <c r="D341" s="475"/>
      <c r="E341" s="502">
        <f>SUM(E337:F340)</f>
        <v>22</v>
      </c>
      <c r="F341" s="502"/>
      <c r="G341" s="469">
        <f>SUM(G337:H340)</f>
        <v>3</v>
      </c>
      <c r="H341" s="469"/>
      <c r="I341" s="502">
        <f>SUM(I337:J340)</f>
        <v>30</v>
      </c>
      <c r="J341" s="502"/>
      <c r="K341" s="502">
        <f>SUM(K337:L340)</f>
        <v>-8</v>
      </c>
      <c r="L341" s="502"/>
      <c r="M341" s="500">
        <f>IF(ISERROR(K341/E341),"",K341/E341)</f>
        <v>-0.36363636363636365</v>
      </c>
      <c r="N341" s="500"/>
      <c r="O341" s="499"/>
      <c r="P341" s="469" t="s">
        <v>234</v>
      </c>
      <c r="Q341" s="469"/>
      <c r="R341" s="498">
        <f>SUM(O319:U319)</f>
        <v>0</v>
      </c>
      <c r="S341" s="498"/>
      <c r="T341" s="493" t="str">
        <f>IF(ISERROR(R341/R344),"",R341/R344)</f>
        <v/>
      </c>
      <c r="U341" s="493"/>
      <c r="V341" s="469" t="s">
        <v>267</v>
      </c>
      <c r="W341" s="469"/>
      <c r="X341" s="470">
        <f>SUM(P203,P260,P295,P311,P322,P337)</f>
        <v>0</v>
      </c>
      <c r="Y341" s="471"/>
      <c r="Z341" s="493" t="str">
        <f>IF(ISERROR(X341/X344),"",X341/X344)</f>
        <v/>
      </c>
      <c r="AA341" s="493"/>
    </row>
    <row r="342" spans="1:27" ht="20.100000000000001" customHeight="1">
      <c r="A342" s="309" t="s">
        <v>477</v>
      </c>
      <c r="B342" s="440">
        <f>G335</f>
        <v>6332</v>
      </c>
      <c r="C342" s="479" t="s">
        <v>269</v>
      </c>
      <c r="D342" s="478"/>
      <c r="E342" s="469">
        <f>H335</f>
        <v>31909.360000000008</v>
      </c>
      <c r="F342" s="469"/>
      <c r="G342" s="469" t="s">
        <v>270</v>
      </c>
      <c r="H342" s="469"/>
      <c r="I342" s="497">
        <f>L335</f>
        <v>21.928175461429717</v>
      </c>
      <c r="J342" s="497"/>
      <c r="K342" s="499" t="s">
        <v>271</v>
      </c>
      <c r="L342" s="499"/>
      <c r="M342" s="497">
        <f>J335</f>
        <v>16.75132275132275</v>
      </c>
      <c r="N342" s="497"/>
      <c r="O342" s="499"/>
      <c r="P342" s="469" t="s">
        <v>244</v>
      </c>
      <c r="Q342" s="469"/>
      <c r="R342" s="498">
        <f>SUM(O334:U334)</f>
        <v>0</v>
      </c>
      <c r="S342" s="498"/>
      <c r="T342" s="493" t="str">
        <f>IF(ISERROR(R342/R344),"",R342/R344)</f>
        <v/>
      </c>
      <c r="U342" s="493"/>
      <c r="V342" s="469" t="s">
        <v>272</v>
      </c>
      <c r="W342" s="469"/>
      <c r="X342" s="470">
        <f>SUM(P204,P261,P296,P312,P323,P338)</f>
        <v>0</v>
      </c>
      <c r="Y342" s="471"/>
      <c r="Z342" s="493" t="str">
        <f>IF(ISERROR(X342/X344),"",X342/X344)</f>
        <v/>
      </c>
      <c r="AA342" s="493"/>
    </row>
    <row r="343" spans="1:27" ht="20.100000000000001" customHeight="1">
      <c r="A343" s="310" t="s">
        <v>478</v>
      </c>
      <c r="B343" s="440">
        <f>I335+C341</f>
        <v>380</v>
      </c>
      <c r="C343" s="476" t="s">
        <v>251</v>
      </c>
      <c r="D343" s="477"/>
      <c r="E343" s="494">
        <f>K335+I341</f>
        <v>318.76091452011548</v>
      </c>
      <c r="F343" s="494"/>
      <c r="G343" s="469" t="s">
        <v>274</v>
      </c>
      <c r="H343" s="469"/>
      <c r="I343" s="497">
        <f>B343-E343</f>
        <v>61.239085479884523</v>
      </c>
      <c r="J343" s="497"/>
      <c r="K343" s="499" t="s">
        <v>275</v>
      </c>
      <c r="L343" s="499"/>
      <c r="M343" s="500">
        <f>IF(ISERROR(I343/E343),"",I343/E343)</f>
        <v>0.19211604274657712</v>
      </c>
      <c r="N343" s="500"/>
      <c r="O343" s="499"/>
      <c r="P343" s="469" t="s">
        <v>245</v>
      </c>
      <c r="Q343" s="469"/>
      <c r="R343" s="498"/>
      <c r="S343" s="498"/>
      <c r="T343" s="493" t="str">
        <f>IF(ISERROR(R343/R344),"",R343/R344)</f>
        <v/>
      </c>
      <c r="U343" s="493"/>
      <c r="V343" s="469" t="s">
        <v>264</v>
      </c>
      <c r="W343" s="469"/>
      <c r="X343" s="470">
        <f>SUM(P205,P262,P297,P313,P324,P339)</f>
        <v>0</v>
      </c>
      <c r="Y343" s="471"/>
      <c r="Z343" s="493" t="str">
        <f>IF(ISERROR(X343/X344),"",X343/X344)</f>
        <v/>
      </c>
      <c r="AA343" s="493"/>
    </row>
    <row r="344" spans="1:27" ht="20.100000000000001" customHeight="1">
      <c r="A344" s="310" t="s">
        <v>479</v>
      </c>
      <c r="B344" s="440">
        <f>N335</f>
        <v>0</v>
      </c>
      <c r="C344" s="476" t="s">
        <v>277</v>
      </c>
      <c r="D344" s="477"/>
      <c r="E344" s="493">
        <f>IF(ISERROR(B344/B343),"",B344/B343)</f>
        <v>0</v>
      </c>
      <c r="F344" s="493"/>
      <c r="G344" s="469" t="s">
        <v>278</v>
      </c>
      <c r="H344" s="469"/>
      <c r="I344" s="499">
        <f>V335</f>
        <v>0</v>
      </c>
      <c r="J344" s="499"/>
      <c r="K344" s="499" t="s">
        <v>279</v>
      </c>
      <c r="L344" s="499"/>
      <c r="M344" s="500">
        <f t="array" ref="M344">IF(ISERROR(I344/B342),"",I344/B342)</f>
        <v>0</v>
      </c>
      <c r="N344" s="500"/>
      <c r="O344" s="499"/>
      <c r="P344" s="469" t="s">
        <v>266</v>
      </c>
      <c r="Q344" s="469"/>
      <c r="R344" s="498">
        <f>SUM(R337:S343)</f>
        <v>0</v>
      </c>
      <c r="S344" s="498"/>
      <c r="T344" s="493"/>
      <c r="U344" s="493"/>
      <c r="V344" s="469" t="s">
        <v>266</v>
      </c>
      <c r="W344" s="469"/>
      <c r="X344" s="496">
        <f>SUM(X337:Y343)</f>
        <v>0</v>
      </c>
      <c r="Y344" s="496"/>
      <c r="Z344" s="493"/>
      <c r="AA344" s="493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19" t="s">
        <v>480</v>
      </c>
      <c r="B346" s="522" t="s">
        <v>280</v>
      </c>
      <c r="C346" s="522" t="s">
        <v>281</v>
      </c>
      <c r="D346" s="522" t="s">
        <v>282</v>
      </c>
      <c r="E346" s="525" t="s">
        <v>283</v>
      </c>
      <c r="F346" s="516" t="s">
        <v>284</v>
      </c>
      <c r="G346" s="499" t="s">
        <v>285</v>
      </c>
      <c r="H346" s="499"/>
      <c r="I346" s="522" t="s">
        <v>286</v>
      </c>
      <c r="J346" s="528" t="s">
        <v>271</v>
      </c>
      <c r="K346" s="531" t="s">
        <v>287</v>
      </c>
      <c r="L346" s="522" t="s">
        <v>270</v>
      </c>
      <c r="M346" s="512" t="s">
        <v>288</v>
      </c>
      <c r="N346" s="514" t="s">
        <v>252</v>
      </c>
      <c r="O346" s="499" t="s">
        <v>289</v>
      </c>
      <c r="P346" s="499"/>
      <c r="Q346" s="499"/>
      <c r="R346" s="499"/>
      <c r="S346" s="499"/>
      <c r="T346" s="499"/>
      <c r="U346" s="499"/>
      <c r="V346" s="499" t="s">
        <v>290</v>
      </c>
      <c r="W346" s="514" t="s">
        <v>291</v>
      </c>
      <c r="X346" s="499" t="s">
        <v>292</v>
      </c>
      <c r="Y346" s="499"/>
      <c r="Z346" s="499"/>
      <c r="AA346" s="499"/>
    </row>
    <row r="347" spans="1:27" ht="21.95" customHeight="1">
      <c r="A347" s="520"/>
      <c r="B347" s="523"/>
      <c r="C347" s="523"/>
      <c r="D347" s="523"/>
      <c r="E347" s="526"/>
      <c r="F347" s="517"/>
      <c r="G347" s="499"/>
      <c r="H347" s="499"/>
      <c r="I347" s="523"/>
      <c r="J347" s="529"/>
      <c r="K347" s="532"/>
      <c r="L347" s="523"/>
      <c r="M347" s="513"/>
      <c r="N347" s="514"/>
      <c r="O347" s="499" t="s">
        <v>259</v>
      </c>
      <c r="P347" s="499" t="s">
        <v>261</v>
      </c>
      <c r="Q347" s="499" t="s">
        <v>263</v>
      </c>
      <c r="R347" s="515" t="s">
        <v>265</v>
      </c>
      <c r="S347" s="469" t="s">
        <v>267</v>
      </c>
      <c r="T347" s="499" t="s">
        <v>272</v>
      </c>
      <c r="U347" s="499" t="s">
        <v>264</v>
      </c>
      <c r="V347" s="499"/>
      <c r="W347" s="514"/>
      <c r="X347" s="499" t="s">
        <v>293</v>
      </c>
      <c r="Y347" s="499" t="s">
        <v>294</v>
      </c>
      <c r="Z347" s="499" t="s">
        <v>295</v>
      </c>
      <c r="AA347" s="499" t="s">
        <v>264</v>
      </c>
    </row>
    <row r="348" spans="1:27" ht="21.95" customHeight="1">
      <c r="A348" s="521"/>
      <c r="B348" s="524"/>
      <c r="C348" s="524"/>
      <c r="D348" s="524"/>
      <c r="E348" s="527"/>
      <c r="F348" s="518"/>
      <c r="G348" s="348" t="s">
        <v>296</v>
      </c>
      <c r="H348" s="444" t="s">
        <v>297</v>
      </c>
      <c r="I348" s="524"/>
      <c r="J348" s="530"/>
      <c r="K348" s="533"/>
      <c r="L348" s="524"/>
      <c r="M348" s="513"/>
      <c r="N348" s="514"/>
      <c r="O348" s="499"/>
      <c r="P348" s="499"/>
      <c r="Q348" s="499"/>
      <c r="R348" s="515"/>
      <c r="S348" s="469"/>
      <c r="T348" s="499"/>
      <c r="U348" s="499"/>
      <c r="V348" s="499"/>
      <c r="W348" s="514"/>
      <c r="X348" s="499"/>
      <c r="Y348" s="499"/>
      <c r="Z348" s="499"/>
      <c r="AA348" s="499"/>
    </row>
    <row r="349" spans="1:27" ht="20.100000000000001" hidden="1" customHeight="1">
      <c r="A349" s="299">
        <v>30100030</v>
      </c>
      <c r="B349" s="437" t="s">
        <v>178</v>
      </c>
      <c r="C349" s="126" t="s">
        <v>179</v>
      </c>
      <c r="D349" s="108">
        <v>5.03</v>
      </c>
      <c r="E349" s="108"/>
      <c r="F349" s="127"/>
      <c r="G349" s="128"/>
      <c r="H349" s="43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46"/>
      <c r="P349" s="446"/>
      <c r="Q349" s="446"/>
      <c r="R349" s="446"/>
      <c r="S349" s="446"/>
      <c r="T349" s="446"/>
      <c r="U349" s="446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3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46"/>
      <c r="P350" s="446"/>
      <c r="Q350" s="446"/>
      <c r="R350" s="446"/>
      <c r="S350" s="446"/>
      <c r="T350" s="446"/>
      <c r="U350" s="446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3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46"/>
      <c r="P351" s="446"/>
      <c r="Q351" s="446"/>
      <c r="R351" s="446"/>
      <c r="S351" s="446"/>
      <c r="T351" s="446"/>
      <c r="U351" s="446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3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46"/>
      <c r="P352" s="446"/>
      <c r="Q352" s="446"/>
      <c r="R352" s="446"/>
      <c r="S352" s="446"/>
      <c r="T352" s="446"/>
      <c r="U352" s="446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3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46"/>
      <c r="P353" s="446"/>
      <c r="Q353" s="446"/>
      <c r="R353" s="446"/>
      <c r="S353" s="446"/>
      <c r="T353" s="446"/>
      <c r="U353" s="446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3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46"/>
      <c r="P354" s="446"/>
      <c r="Q354" s="446"/>
      <c r="R354" s="446"/>
      <c r="S354" s="446"/>
      <c r="T354" s="446"/>
      <c r="U354" s="446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3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46"/>
      <c r="P355" s="446"/>
      <c r="Q355" s="446"/>
      <c r="R355" s="446"/>
      <c r="S355" s="446"/>
      <c r="T355" s="446"/>
      <c r="U355" s="446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3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46"/>
      <c r="P356" s="446"/>
      <c r="Q356" s="446"/>
      <c r="R356" s="446"/>
      <c r="S356" s="446"/>
      <c r="T356" s="446"/>
      <c r="U356" s="446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38">
        <f t="shared" si="159"/>
        <v>0</v>
      </c>
      <c r="I357" s="43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46"/>
      <c r="P357" s="446"/>
      <c r="Q357" s="446"/>
      <c r="R357" s="446"/>
      <c r="S357" s="446"/>
      <c r="T357" s="446"/>
      <c r="U357" s="446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38">
        <f t="shared" si="159"/>
        <v>0</v>
      </c>
      <c r="I358" s="43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46"/>
      <c r="P358" s="446"/>
      <c r="Q358" s="446"/>
      <c r="R358" s="446"/>
      <c r="S358" s="446"/>
      <c r="T358" s="446"/>
      <c r="U358" s="446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38">
        <f t="shared" si="159"/>
        <v>0</v>
      </c>
      <c r="I359" s="438"/>
      <c r="J359" s="130"/>
      <c r="K359" s="131"/>
      <c r="L359" s="129"/>
      <c r="M359" s="109"/>
      <c r="N359" s="130"/>
      <c r="O359" s="446"/>
      <c r="P359" s="446"/>
      <c r="Q359" s="446"/>
      <c r="R359" s="446"/>
      <c r="S359" s="446"/>
      <c r="T359" s="446"/>
      <c r="U359" s="44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38">
        <f t="shared" si="159"/>
        <v>0</v>
      </c>
      <c r="I360" s="438"/>
      <c r="J360" s="130"/>
      <c r="K360" s="131"/>
      <c r="L360" s="129"/>
      <c r="M360" s="109"/>
      <c r="N360" s="130"/>
      <c r="O360" s="446"/>
      <c r="P360" s="446"/>
      <c r="Q360" s="446"/>
      <c r="R360" s="446"/>
      <c r="S360" s="446"/>
      <c r="T360" s="446"/>
      <c r="U360" s="44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3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46"/>
      <c r="P361" s="446"/>
      <c r="Q361" s="446"/>
      <c r="R361" s="446"/>
      <c r="S361" s="446"/>
      <c r="T361" s="446"/>
      <c r="U361" s="446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3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46"/>
      <c r="P362" s="446"/>
      <c r="Q362" s="446"/>
      <c r="R362" s="446"/>
      <c r="S362" s="446"/>
      <c r="T362" s="446"/>
      <c r="U362" s="446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3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46"/>
      <c r="P363" s="446"/>
      <c r="Q363" s="446"/>
      <c r="R363" s="446"/>
      <c r="S363" s="446"/>
      <c r="T363" s="446"/>
      <c r="U363" s="446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44" t="s">
        <v>190</v>
      </c>
      <c r="D364" s="108">
        <v>4.8</v>
      </c>
      <c r="E364" s="108"/>
      <c r="F364" s="127"/>
      <c r="G364" s="128"/>
      <c r="H364" s="43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46"/>
      <c r="P364" s="446"/>
      <c r="Q364" s="446"/>
      <c r="R364" s="446"/>
      <c r="S364" s="446"/>
      <c r="T364" s="446"/>
      <c r="U364" s="446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44" t="s">
        <v>187</v>
      </c>
      <c r="D365" s="108">
        <v>4.8</v>
      </c>
      <c r="E365" s="108"/>
      <c r="F365" s="127"/>
      <c r="G365" s="128"/>
      <c r="H365" s="43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46"/>
      <c r="P365" s="446"/>
      <c r="Q365" s="446"/>
      <c r="R365" s="446"/>
      <c r="S365" s="446"/>
      <c r="T365" s="446"/>
      <c r="U365" s="446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44" t="s">
        <v>179</v>
      </c>
      <c r="D366" s="108">
        <v>4.8</v>
      </c>
      <c r="E366" s="108"/>
      <c r="F366" s="127"/>
      <c r="G366" s="128"/>
      <c r="H366" s="43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46"/>
      <c r="P366" s="446"/>
      <c r="Q366" s="446"/>
      <c r="R366" s="446"/>
      <c r="S366" s="446"/>
      <c r="T366" s="446"/>
      <c r="U366" s="44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44" t="s">
        <v>199</v>
      </c>
      <c r="D367" s="108">
        <v>4.8</v>
      </c>
      <c r="E367" s="108"/>
      <c r="F367" s="127"/>
      <c r="G367" s="128"/>
      <c r="H367" s="43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46"/>
      <c r="P367" s="446"/>
      <c r="Q367" s="446"/>
      <c r="R367" s="446"/>
      <c r="S367" s="446"/>
      <c r="T367" s="446"/>
      <c r="U367" s="446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3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46"/>
      <c r="P368" s="446"/>
      <c r="Q368" s="446"/>
      <c r="R368" s="446"/>
      <c r="S368" s="446"/>
      <c r="T368" s="446"/>
      <c r="U368" s="446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3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46"/>
      <c r="P369" s="446"/>
      <c r="Q369" s="446"/>
      <c r="R369" s="446"/>
      <c r="S369" s="446"/>
      <c r="T369" s="446"/>
      <c r="U369" s="446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03" t="s">
        <v>201</v>
      </c>
      <c r="B370" s="504"/>
      <c r="C370" s="447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37" t="s">
        <v>206</v>
      </c>
      <c r="C371" s="126" t="s">
        <v>199</v>
      </c>
      <c r="D371" s="108">
        <v>5.03</v>
      </c>
      <c r="E371" s="108"/>
      <c r="F371" s="127"/>
      <c r="G371" s="128"/>
      <c r="H371" s="43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42"/>
      <c r="P371" s="442"/>
      <c r="Q371" s="442"/>
      <c r="R371" s="442"/>
      <c r="S371" s="442"/>
      <c r="T371" s="442"/>
      <c r="U371" s="442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37" t="s">
        <v>425</v>
      </c>
      <c r="C372" s="187" t="s">
        <v>427</v>
      </c>
      <c r="D372" s="108">
        <v>5.03</v>
      </c>
      <c r="E372" s="108"/>
      <c r="F372" s="127"/>
      <c r="G372" s="128"/>
      <c r="H372" s="43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42"/>
      <c r="P372" s="442"/>
      <c r="Q372" s="442"/>
      <c r="R372" s="442"/>
      <c r="S372" s="442"/>
      <c r="T372" s="442"/>
      <c r="U372" s="44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37" t="s">
        <v>206</v>
      </c>
      <c r="C373" s="126" t="s">
        <v>186</v>
      </c>
      <c r="D373" s="108">
        <v>5.03</v>
      </c>
      <c r="E373" s="108"/>
      <c r="F373" s="127"/>
      <c r="G373" s="128"/>
      <c r="H373" s="43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42"/>
      <c r="P373" s="442"/>
      <c r="Q373" s="442"/>
      <c r="R373" s="442"/>
      <c r="S373" s="442"/>
      <c r="T373" s="442"/>
      <c r="U373" s="442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37" t="s">
        <v>206</v>
      </c>
      <c r="C374" s="126" t="s">
        <v>203</v>
      </c>
      <c r="D374" s="108">
        <v>5.03</v>
      </c>
      <c r="E374" s="108"/>
      <c r="F374" s="127"/>
      <c r="G374" s="128"/>
      <c r="H374" s="43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42"/>
      <c r="P374" s="442"/>
      <c r="Q374" s="442"/>
      <c r="R374" s="442"/>
      <c r="S374" s="442"/>
      <c r="T374" s="442"/>
      <c r="U374" s="442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37" t="s">
        <v>206</v>
      </c>
      <c r="C375" s="126" t="s">
        <v>207</v>
      </c>
      <c r="D375" s="108">
        <v>5.03</v>
      </c>
      <c r="E375" s="108"/>
      <c r="F375" s="127"/>
      <c r="G375" s="128"/>
      <c r="H375" s="43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42"/>
      <c r="P375" s="442"/>
      <c r="Q375" s="442"/>
      <c r="R375" s="442"/>
      <c r="S375" s="442"/>
      <c r="T375" s="442"/>
      <c r="U375" s="442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37" t="s">
        <v>414</v>
      </c>
      <c r="C376" s="187" t="s">
        <v>415</v>
      </c>
      <c r="D376" s="108"/>
      <c r="E376" s="108"/>
      <c r="F376" s="127"/>
      <c r="G376" s="128"/>
      <c r="H376" s="43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42"/>
      <c r="P376" s="442"/>
      <c r="Q376" s="442"/>
      <c r="R376" s="442"/>
      <c r="S376" s="442"/>
      <c r="T376" s="442"/>
      <c r="U376" s="44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37" t="s">
        <v>414</v>
      </c>
      <c r="C377" s="187" t="s">
        <v>416</v>
      </c>
      <c r="D377" s="108"/>
      <c r="E377" s="108"/>
      <c r="F377" s="127"/>
      <c r="G377" s="128"/>
      <c r="H377" s="43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42"/>
      <c r="P377" s="442"/>
      <c r="Q377" s="442"/>
      <c r="R377" s="442"/>
      <c r="S377" s="442"/>
      <c r="T377" s="442"/>
      <c r="U377" s="442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37" t="s">
        <v>414</v>
      </c>
      <c r="C378" s="187" t="s">
        <v>61</v>
      </c>
      <c r="D378" s="108"/>
      <c r="E378" s="108"/>
      <c r="F378" s="127"/>
      <c r="G378" s="128"/>
      <c r="H378" s="43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42"/>
      <c r="P378" s="442"/>
      <c r="Q378" s="442"/>
      <c r="R378" s="442"/>
      <c r="S378" s="442"/>
      <c r="T378" s="442"/>
      <c r="U378" s="442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37" t="s">
        <v>208</v>
      </c>
      <c r="C379" s="126" t="s">
        <v>179</v>
      </c>
      <c r="D379" s="108">
        <v>5.08</v>
      </c>
      <c r="E379" s="108"/>
      <c r="F379" s="127"/>
      <c r="G379" s="128"/>
      <c r="H379" s="43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42"/>
      <c r="P379" s="442"/>
      <c r="Q379" s="442"/>
      <c r="R379" s="442"/>
      <c r="S379" s="442"/>
      <c r="T379" s="442"/>
      <c r="U379" s="442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37" t="s">
        <v>208</v>
      </c>
      <c r="C380" s="126" t="s">
        <v>204</v>
      </c>
      <c r="D380" s="108">
        <v>5.08</v>
      </c>
      <c r="E380" s="108"/>
      <c r="F380" s="127"/>
      <c r="G380" s="128"/>
      <c r="H380" s="43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42"/>
      <c r="P380" s="442"/>
      <c r="Q380" s="442"/>
      <c r="R380" s="442"/>
      <c r="S380" s="442"/>
      <c r="T380" s="442"/>
      <c r="U380" s="442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37" t="s">
        <v>208</v>
      </c>
      <c r="C381" s="126" t="s">
        <v>205</v>
      </c>
      <c r="D381" s="108">
        <v>5.08</v>
      </c>
      <c r="E381" s="108"/>
      <c r="F381" s="127"/>
      <c r="G381" s="128"/>
      <c r="H381" s="43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42"/>
      <c r="P381" s="442"/>
      <c r="Q381" s="442"/>
      <c r="R381" s="442"/>
      <c r="S381" s="442"/>
      <c r="T381" s="442"/>
      <c r="U381" s="442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37" t="s">
        <v>208</v>
      </c>
      <c r="C382" s="126" t="s">
        <v>186</v>
      </c>
      <c r="D382" s="108">
        <v>5.08</v>
      </c>
      <c r="E382" s="108"/>
      <c r="F382" s="127"/>
      <c r="G382" s="128"/>
      <c r="H382" s="43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42"/>
      <c r="P382" s="442"/>
      <c r="Q382" s="442"/>
      <c r="R382" s="442"/>
      <c r="S382" s="442"/>
      <c r="T382" s="442"/>
      <c r="U382" s="442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37" t="s">
        <v>208</v>
      </c>
      <c r="C383" s="126" t="s">
        <v>203</v>
      </c>
      <c r="D383" s="108">
        <v>5.08</v>
      </c>
      <c r="E383" s="108"/>
      <c r="F383" s="127"/>
      <c r="G383" s="128"/>
      <c r="H383" s="43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42"/>
      <c r="P383" s="442"/>
      <c r="Q383" s="442"/>
      <c r="R383" s="442"/>
      <c r="S383" s="442"/>
      <c r="T383" s="442"/>
      <c r="U383" s="442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37" t="s">
        <v>208</v>
      </c>
      <c r="C384" s="126" t="s">
        <v>199</v>
      </c>
      <c r="D384" s="108">
        <v>5.08</v>
      </c>
      <c r="E384" s="108"/>
      <c r="F384" s="127"/>
      <c r="G384" s="128"/>
      <c r="H384" s="43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46"/>
      <c r="P384" s="446"/>
      <c r="Q384" s="446"/>
      <c r="R384" s="446"/>
      <c r="S384" s="446"/>
      <c r="T384" s="446"/>
      <c r="U384" s="446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37" t="s">
        <v>208</v>
      </c>
      <c r="C385" s="126" t="s">
        <v>187</v>
      </c>
      <c r="D385" s="108">
        <v>5.08</v>
      </c>
      <c r="E385" s="108"/>
      <c r="F385" s="127"/>
      <c r="G385" s="128"/>
      <c r="H385" s="43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42"/>
      <c r="P385" s="442"/>
      <c r="Q385" s="442"/>
      <c r="R385" s="442"/>
      <c r="S385" s="442"/>
      <c r="T385" s="442"/>
      <c r="U385" s="442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37" t="s">
        <v>208</v>
      </c>
      <c r="C386" s="126" t="s">
        <v>207</v>
      </c>
      <c r="D386" s="108">
        <v>5.08</v>
      </c>
      <c r="E386" s="108"/>
      <c r="F386" s="127"/>
      <c r="G386" s="128"/>
      <c r="H386" s="43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46"/>
      <c r="P386" s="446"/>
      <c r="Q386" s="446"/>
      <c r="R386" s="446"/>
      <c r="S386" s="446"/>
      <c r="T386" s="446"/>
      <c r="U386" s="446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37" t="s">
        <v>209</v>
      </c>
      <c r="C387" s="126" t="s">
        <v>194</v>
      </c>
      <c r="D387" s="108">
        <v>5.03</v>
      </c>
      <c r="E387" s="108"/>
      <c r="F387" s="127"/>
      <c r="G387" s="128"/>
      <c r="H387" s="43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42"/>
      <c r="P387" s="442"/>
      <c r="Q387" s="442"/>
      <c r="R387" s="442"/>
      <c r="S387" s="442"/>
      <c r="T387" s="442"/>
      <c r="U387" s="442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37" t="s">
        <v>209</v>
      </c>
      <c r="C388" s="126" t="s">
        <v>179</v>
      </c>
      <c r="D388" s="108">
        <v>5.03</v>
      </c>
      <c r="E388" s="108"/>
      <c r="F388" s="127"/>
      <c r="G388" s="128"/>
      <c r="H388" s="43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42"/>
      <c r="P388" s="442"/>
      <c r="Q388" s="442"/>
      <c r="R388" s="442"/>
      <c r="S388" s="442"/>
      <c r="T388" s="442"/>
      <c r="U388" s="442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37" t="s">
        <v>209</v>
      </c>
      <c r="C389" s="126" t="s">
        <v>195</v>
      </c>
      <c r="D389" s="108">
        <v>5.03</v>
      </c>
      <c r="E389" s="108"/>
      <c r="F389" s="127"/>
      <c r="G389" s="128"/>
      <c r="H389" s="43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42"/>
      <c r="P389" s="442"/>
      <c r="Q389" s="442"/>
      <c r="R389" s="442"/>
      <c r="S389" s="442"/>
      <c r="T389" s="442"/>
      <c r="U389" s="442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37" t="s">
        <v>209</v>
      </c>
      <c r="C390" s="126" t="s">
        <v>204</v>
      </c>
      <c r="D390" s="108">
        <v>5.03</v>
      </c>
      <c r="E390" s="108"/>
      <c r="F390" s="127"/>
      <c r="G390" s="128"/>
      <c r="H390" s="43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42"/>
      <c r="P390" s="442"/>
      <c r="Q390" s="442"/>
      <c r="R390" s="442"/>
      <c r="S390" s="442"/>
      <c r="T390" s="442"/>
      <c r="U390" s="442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37" t="s">
        <v>382</v>
      </c>
      <c r="C391" s="187" t="s">
        <v>383</v>
      </c>
      <c r="D391" s="108">
        <v>5.03</v>
      </c>
      <c r="E391" s="108"/>
      <c r="F391" s="127"/>
      <c r="G391" s="128"/>
      <c r="H391" s="43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42"/>
      <c r="P391" s="442"/>
      <c r="Q391" s="442"/>
      <c r="R391" s="442"/>
      <c r="S391" s="442"/>
      <c r="T391" s="442"/>
      <c r="U391" s="44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37" t="s">
        <v>382</v>
      </c>
      <c r="C392" s="187" t="s">
        <v>384</v>
      </c>
      <c r="D392" s="108">
        <v>5.03</v>
      </c>
      <c r="E392" s="108"/>
      <c r="F392" s="127"/>
      <c r="G392" s="128"/>
      <c r="H392" s="43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42"/>
      <c r="P392" s="442"/>
      <c r="Q392" s="442"/>
      <c r="R392" s="442"/>
      <c r="S392" s="442"/>
      <c r="T392" s="442"/>
      <c r="U392" s="44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37" t="s">
        <v>382</v>
      </c>
      <c r="C393" s="187" t="s">
        <v>389</v>
      </c>
      <c r="D393" s="108">
        <v>5.03</v>
      </c>
      <c r="E393" s="108"/>
      <c r="F393" s="127"/>
      <c r="G393" s="128"/>
      <c r="H393" s="43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42"/>
      <c r="P393" s="442"/>
      <c r="Q393" s="442"/>
      <c r="R393" s="442"/>
      <c r="S393" s="442"/>
      <c r="T393" s="442"/>
      <c r="U393" s="44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37" t="s">
        <v>382</v>
      </c>
      <c r="C394" s="187" t="s">
        <v>391</v>
      </c>
      <c r="D394" s="108">
        <v>5.03</v>
      </c>
      <c r="E394" s="108"/>
      <c r="F394" s="127"/>
      <c r="G394" s="128"/>
      <c r="H394" s="43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42"/>
      <c r="P394" s="442"/>
      <c r="Q394" s="442"/>
      <c r="R394" s="442"/>
      <c r="S394" s="442"/>
      <c r="T394" s="442"/>
      <c r="U394" s="44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37" t="s">
        <v>418</v>
      </c>
      <c r="C395" s="187" t="s">
        <v>364</v>
      </c>
      <c r="D395" s="108">
        <v>5.03</v>
      </c>
      <c r="E395" s="108"/>
      <c r="F395" s="127"/>
      <c r="G395" s="128"/>
      <c r="H395" s="43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42"/>
      <c r="P395" s="442"/>
      <c r="Q395" s="442"/>
      <c r="R395" s="442"/>
      <c r="S395" s="442"/>
      <c r="T395" s="442"/>
      <c r="U395" s="44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37" t="s">
        <v>418</v>
      </c>
      <c r="C396" s="187" t="s">
        <v>365</v>
      </c>
      <c r="D396" s="108">
        <v>5.03</v>
      </c>
      <c r="E396" s="108"/>
      <c r="F396" s="127"/>
      <c r="G396" s="128"/>
      <c r="H396" s="43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42"/>
      <c r="P396" s="442"/>
      <c r="Q396" s="442"/>
      <c r="R396" s="442"/>
      <c r="S396" s="442"/>
      <c r="T396" s="442"/>
      <c r="U396" s="44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37" t="s">
        <v>418</v>
      </c>
      <c r="C397" s="187" t="s">
        <v>366</v>
      </c>
      <c r="D397" s="108">
        <v>5.03</v>
      </c>
      <c r="E397" s="108"/>
      <c r="F397" s="127"/>
      <c r="G397" s="128"/>
      <c r="H397" s="43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42"/>
      <c r="P397" s="442"/>
      <c r="Q397" s="442"/>
      <c r="R397" s="442"/>
      <c r="S397" s="442"/>
      <c r="T397" s="442"/>
      <c r="U397" s="442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37" t="s">
        <v>418</v>
      </c>
      <c r="C398" s="187" t="s">
        <v>367</v>
      </c>
      <c r="D398" s="108">
        <v>5.03</v>
      </c>
      <c r="E398" s="108"/>
      <c r="F398" s="127"/>
      <c r="G398" s="128"/>
      <c r="H398" s="43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42"/>
      <c r="P398" s="442"/>
      <c r="Q398" s="442"/>
      <c r="R398" s="442"/>
      <c r="S398" s="442"/>
      <c r="T398" s="442"/>
      <c r="U398" s="442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3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46"/>
      <c r="P399" s="446"/>
      <c r="Q399" s="446"/>
      <c r="R399" s="446"/>
      <c r="S399" s="446"/>
      <c r="T399" s="446"/>
      <c r="U399" s="446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3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46"/>
      <c r="P400" s="446"/>
      <c r="Q400" s="446"/>
      <c r="R400" s="446"/>
      <c r="S400" s="446"/>
      <c r="T400" s="446"/>
      <c r="U400" s="44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3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46"/>
      <c r="P401" s="446"/>
      <c r="Q401" s="446"/>
      <c r="R401" s="446"/>
      <c r="S401" s="446"/>
      <c r="T401" s="446"/>
      <c r="U401" s="44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3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46"/>
      <c r="P402" s="446"/>
      <c r="Q402" s="446"/>
      <c r="R402" s="446"/>
      <c r="S402" s="446"/>
      <c r="T402" s="446"/>
      <c r="U402" s="44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3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46"/>
      <c r="P403" s="446"/>
      <c r="Q403" s="446"/>
      <c r="R403" s="446"/>
      <c r="S403" s="446"/>
      <c r="T403" s="446"/>
      <c r="U403" s="446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3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46"/>
      <c r="P404" s="446"/>
      <c r="Q404" s="446"/>
      <c r="R404" s="446"/>
      <c r="S404" s="446"/>
      <c r="T404" s="446"/>
      <c r="U404" s="446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3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46"/>
      <c r="P405" s="446"/>
      <c r="Q405" s="446"/>
      <c r="R405" s="446"/>
      <c r="S405" s="446"/>
      <c r="T405" s="446"/>
      <c r="U405" s="446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3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46"/>
      <c r="P406" s="446"/>
      <c r="Q406" s="446"/>
      <c r="R406" s="446"/>
      <c r="S406" s="446"/>
      <c r="T406" s="446"/>
      <c r="U406" s="446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3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46"/>
      <c r="P407" s="446"/>
      <c r="Q407" s="446"/>
      <c r="R407" s="446"/>
      <c r="S407" s="446"/>
      <c r="T407" s="446"/>
      <c r="U407" s="446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3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46"/>
      <c r="P408" s="446"/>
      <c r="Q408" s="446"/>
      <c r="R408" s="446"/>
      <c r="S408" s="446"/>
      <c r="T408" s="446"/>
      <c r="U408" s="446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3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46"/>
      <c r="P409" s="446"/>
      <c r="Q409" s="446"/>
      <c r="R409" s="446"/>
      <c r="S409" s="446"/>
      <c r="T409" s="446"/>
      <c r="U409" s="446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3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46"/>
      <c r="P410" s="446"/>
      <c r="Q410" s="446"/>
      <c r="R410" s="446"/>
      <c r="S410" s="446"/>
      <c r="T410" s="446"/>
      <c r="U410" s="446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3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46"/>
      <c r="P411" s="446"/>
      <c r="Q411" s="446"/>
      <c r="R411" s="446"/>
      <c r="S411" s="446"/>
      <c r="T411" s="446"/>
      <c r="U411" s="446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3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46"/>
      <c r="P412" s="446"/>
      <c r="Q412" s="446"/>
      <c r="R412" s="446"/>
      <c r="S412" s="446"/>
      <c r="T412" s="446"/>
      <c r="U412" s="446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38">
        <f t="shared" si="172"/>
        <v>0</v>
      </c>
      <c r="I413" s="129"/>
      <c r="J413" s="130"/>
      <c r="K413" s="131"/>
      <c r="L413" s="129"/>
      <c r="M413" s="109"/>
      <c r="N413" s="130"/>
      <c r="O413" s="446"/>
      <c r="P413" s="446"/>
      <c r="Q413" s="446"/>
      <c r="R413" s="446"/>
      <c r="S413" s="446"/>
      <c r="T413" s="446"/>
      <c r="U413" s="44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3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46"/>
      <c r="P414" s="446"/>
      <c r="Q414" s="446"/>
      <c r="R414" s="446"/>
      <c r="S414" s="446"/>
      <c r="T414" s="446"/>
      <c r="U414" s="446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3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46"/>
      <c r="P415" s="446"/>
      <c r="Q415" s="446"/>
      <c r="R415" s="446"/>
      <c r="S415" s="446"/>
      <c r="T415" s="446"/>
      <c r="U415" s="446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3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46"/>
      <c r="P416" s="446"/>
      <c r="Q416" s="446"/>
      <c r="R416" s="446"/>
      <c r="S416" s="446"/>
      <c r="T416" s="446"/>
      <c r="U416" s="446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3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46"/>
      <c r="P417" s="446"/>
      <c r="Q417" s="446"/>
      <c r="R417" s="446"/>
      <c r="S417" s="446"/>
      <c r="T417" s="446"/>
      <c r="U417" s="446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3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46"/>
      <c r="P418" s="446"/>
      <c r="Q418" s="446"/>
      <c r="R418" s="446"/>
      <c r="S418" s="446"/>
      <c r="T418" s="446"/>
      <c r="U418" s="44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3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46"/>
      <c r="P419" s="446"/>
      <c r="Q419" s="446"/>
      <c r="R419" s="446"/>
      <c r="S419" s="446"/>
      <c r="T419" s="446"/>
      <c r="U419" s="44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3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46"/>
      <c r="P420" s="446"/>
      <c r="Q420" s="446"/>
      <c r="R420" s="446"/>
      <c r="S420" s="446"/>
      <c r="T420" s="446"/>
      <c r="U420" s="44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3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46"/>
      <c r="P421" s="446"/>
      <c r="Q421" s="446"/>
      <c r="R421" s="446"/>
      <c r="S421" s="446"/>
      <c r="T421" s="446"/>
      <c r="U421" s="44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3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46"/>
      <c r="P422" s="446"/>
      <c r="Q422" s="446"/>
      <c r="R422" s="446"/>
      <c r="S422" s="446"/>
      <c r="T422" s="446"/>
      <c r="U422" s="446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3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46"/>
      <c r="P423" s="446"/>
      <c r="Q423" s="446"/>
      <c r="R423" s="446"/>
      <c r="S423" s="446"/>
      <c r="T423" s="446"/>
      <c r="U423" s="446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3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46"/>
      <c r="P424" s="446"/>
      <c r="Q424" s="446"/>
      <c r="R424" s="446"/>
      <c r="S424" s="446"/>
      <c r="T424" s="446"/>
      <c r="U424" s="446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3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46"/>
      <c r="P425" s="446"/>
      <c r="Q425" s="446"/>
      <c r="R425" s="446"/>
      <c r="S425" s="446"/>
      <c r="T425" s="446"/>
      <c r="U425" s="446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3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46"/>
      <c r="P426" s="446"/>
      <c r="Q426" s="446"/>
      <c r="R426" s="446"/>
      <c r="S426" s="446"/>
      <c r="T426" s="446"/>
      <c r="U426" s="446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3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46"/>
      <c r="P427" s="446"/>
      <c r="Q427" s="446"/>
      <c r="R427" s="446"/>
      <c r="S427" s="446"/>
      <c r="T427" s="446"/>
      <c r="U427" s="446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11" t="s">
        <v>216</v>
      </c>
      <c r="B428" s="511"/>
      <c r="C428" s="447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37" t="s">
        <v>217</v>
      </c>
      <c r="C429" s="126" t="s">
        <v>179</v>
      </c>
      <c r="D429" s="108">
        <v>5.03</v>
      </c>
      <c r="E429" s="108"/>
      <c r="F429" s="127"/>
      <c r="G429" s="128"/>
      <c r="H429" s="43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46"/>
      <c r="P429" s="446"/>
      <c r="Q429" s="446"/>
      <c r="R429" s="446"/>
      <c r="S429" s="446"/>
      <c r="T429" s="446"/>
      <c r="U429" s="446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37" t="s">
        <v>217</v>
      </c>
      <c r="C430" s="126" t="s">
        <v>186</v>
      </c>
      <c r="D430" s="108">
        <v>5.03</v>
      </c>
      <c r="E430" s="108"/>
      <c r="F430" s="127"/>
      <c r="G430" s="128"/>
      <c r="H430" s="43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46"/>
      <c r="P430" s="446"/>
      <c r="Q430" s="446"/>
      <c r="R430" s="446"/>
      <c r="S430" s="446"/>
      <c r="T430" s="446"/>
      <c r="U430" s="446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37" t="s">
        <v>217</v>
      </c>
      <c r="C431" s="126" t="s">
        <v>204</v>
      </c>
      <c r="D431" s="108">
        <v>5.03</v>
      </c>
      <c r="E431" s="108"/>
      <c r="F431" s="127"/>
      <c r="G431" s="128"/>
      <c r="H431" s="43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46"/>
      <c r="P431" s="446"/>
      <c r="Q431" s="446"/>
      <c r="R431" s="446"/>
      <c r="S431" s="446"/>
      <c r="T431" s="446"/>
      <c r="U431" s="446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3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46"/>
      <c r="P432" s="446"/>
      <c r="Q432" s="446"/>
      <c r="R432" s="446"/>
      <c r="S432" s="446"/>
      <c r="T432" s="446"/>
      <c r="U432" s="446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3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46"/>
      <c r="P433" s="446"/>
      <c r="Q433" s="446"/>
      <c r="R433" s="446"/>
      <c r="S433" s="446"/>
      <c r="T433" s="446"/>
      <c r="U433" s="446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38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46"/>
      <c r="P434" s="446"/>
      <c r="Q434" s="446"/>
      <c r="R434" s="446"/>
      <c r="S434" s="446"/>
      <c r="T434" s="446"/>
      <c r="U434" s="446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3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46"/>
      <c r="P435" s="446"/>
      <c r="Q435" s="446"/>
      <c r="R435" s="446"/>
      <c r="S435" s="446"/>
      <c r="T435" s="446"/>
      <c r="U435" s="446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38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46"/>
      <c r="P436" s="446"/>
      <c r="Q436" s="446"/>
      <c r="R436" s="446"/>
      <c r="S436" s="446"/>
      <c r="T436" s="446"/>
      <c r="U436" s="446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3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46"/>
      <c r="P437" s="446"/>
      <c r="Q437" s="446"/>
      <c r="R437" s="446"/>
      <c r="S437" s="446"/>
      <c r="T437" s="446"/>
      <c r="U437" s="446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3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46"/>
      <c r="P438" s="446"/>
      <c r="Q438" s="446"/>
      <c r="R438" s="446"/>
      <c r="S438" s="446"/>
      <c r="T438" s="446"/>
      <c r="U438" s="446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3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46"/>
      <c r="P439" s="446"/>
      <c r="Q439" s="446"/>
      <c r="R439" s="446"/>
      <c r="S439" s="446"/>
      <c r="T439" s="446"/>
      <c r="U439" s="446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3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46"/>
      <c r="P440" s="446"/>
      <c r="Q440" s="446"/>
      <c r="R440" s="446"/>
      <c r="S440" s="446"/>
      <c r="T440" s="446"/>
      <c r="U440" s="446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3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46"/>
      <c r="P441" s="446"/>
      <c r="Q441" s="446"/>
      <c r="R441" s="446"/>
      <c r="S441" s="446"/>
      <c r="T441" s="446"/>
      <c r="U441" s="446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3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46"/>
      <c r="P442" s="446"/>
      <c r="Q442" s="446"/>
      <c r="R442" s="446"/>
      <c r="S442" s="446"/>
      <c r="T442" s="446"/>
      <c r="U442" s="446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3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46"/>
      <c r="P443" s="446"/>
      <c r="Q443" s="446"/>
      <c r="R443" s="446"/>
      <c r="S443" s="446"/>
      <c r="T443" s="446"/>
      <c r="U443" s="446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3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46"/>
      <c r="P444" s="446"/>
      <c r="Q444" s="446"/>
      <c r="R444" s="446"/>
      <c r="S444" s="446"/>
      <c r="T444" s="446"/>
      <c r="U444" s="446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37" t="s">
        <v>222</v>
      </c>
      <c r="C445" s="126" t="s">
        <v>181</v>
      </c>
      <c r="D445" s="108">
        <v>9.36</v>
      </c>
      <c r="E445" s="108"/>
      <c r="F445" s="127"/>
      <c r="G445" s="128"/>
      <c r="H445" s="43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46"/>
      <c r="P445" s="446"/>
      <c r="Q445" s="446"/>
      <c r="R445" s="446"/>
      <c r="S445" s="446"/>
      <c r="T445" s="446"/>
      <c r="U445" s="446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37" t="s">
        <v>222</v>
      </c>
      <c r="C446" s="126" t="s">
        <v>179</v>
      </c>
      <c r="D446" s="108">
        <v>9.36</v>
      </c>
      <c r="E446" s="108"/>
      <c r="F446" s="127"/>
      <c r="G446" s="128"/>
      <c r="H446" s="43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46"/>
      <c r="P446" s="446"/>
      <c r="Q446" s="446"/>
      <c r="R446" s="446"/>
      <c r="S446" s="446"/>
      <c r="T446" s="446"/>
      <c r="U446" s="446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37" t="s">
        <v>222</v>
      </c>
      <c r="C447" s="126" t="s">
        <v>221</v>
      </c>
      <c r="D447" s="108">
        <v>9.36</v>
      </c>
      <c r="E447" s="108"/>
      <c r="F447" s="127"/>
      <c r="G447" s="128"/>
      <c r="H447" s="43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46"/>
      <c r="P447" s="446"/>
      <c r="Q447" s="446"/>
      <c r="R447" s="446"/>
      <c r="S447" s="446"/>
      <c r="T447" s="446"/>
      <c r="U447" s="446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37" t="s">
        <v>222</v>
      </c>
      <c r="C448" s="126" t="s">
        <v>186</v>
      </c>
      <c r="D448" s="108">
        <v>9.36</v>
      </c>
      <c r="E448" s="108"/>
      <c r="F448" s="127"/>
      <c r="G448" s="128"/>
      <c r="H448" s="43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46"/>
      <c r="P448" s="446"/>
      <c r="Q448" s="446"/>
      <c r="R448" s="446"/>
      <c r="S448" s="446"/>
      <c r="T448" s="446"/>
      <c r="U448" s="446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37" t="s">
        <v>393</v>
      </c>
      <c r="C449" s="187" t="s">
        <v>395</v>
      </c>
      <c r="D449" s="108">
        <v>5</v>
      </c>
      <c r="E449" s="108"/>
      <c r="F449" s="127"/>
      <c r="G449" s="128"/>
      <c r="H449" s="43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46"/>
      <c r="P449" s="446"/>
      <c r="Q449" s="446"/>
      <c r="R449" s="446"/>
      <c r="S449" s="446"/>
      <c r="T449" s="446"/>
      <c r="U449" s="446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37" t="s">
        <v>393</v>
      </c>
      <c r="C450" s="187" t="s">
        <v>402</v>
      </c>
      <c r="D450" s="108">
        <v>5</v>
      </c>
      <c r="E450" s="108"/>
      <c r="F450" s="127"/>
      <c r="G450" s="128"/>
      <c r="H450" s="43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46"/>
      <c r="P450" s="446"/>
      <c r="Q450" s="446"/>
      <c r="R450" s="446"/>
      <c r="S450" s="446"/>
      <c r="T450" s="446"/>
      <c r="U450" s="446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37" t="s">
        <v>404</v>
      </c>
      <c r="C451" s="187" t="s">
        <v>405</v>
      </c>
      <c r="D451" s="108">
        <v>5</v>
      </c>
      <c r="E451" s="108"/>
      <c r="F451" s="127"/>
      <c r="G451" s="128"/>
      <c r="H451" s="43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46"/>
      <c r="P451" s="446"/>
      <c r="Q451" s="446"/>
      <c r="R451" s="446"/>
      <c r="S451" s="446"/>
      <c r="T451" s="446"/>
      <c r="U451" s="44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37" t="s">
        <v>342</v>
      </c>
      <c r="C452" s="187" t="s">
        <v>372</v>
      </c>
      <c r="D452" s="108">
        <v>5</v>
      </c>
      <c r="E452" s="108"/>
      <c r="F452" s="127"/>
      <c r="G452" s="128"/>
      <c r="H452" s="43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46"/>
      <c r="P452" s="446"/>
      <c r="Q452" s="446"/>
      <c r="R452" s="446"/>
      <c r="S452" s="446"/>
      <c r="T452" s="446"/>
      <c r="U452" s="44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37" t="s">
        <v>343</v>
      </c>
      <c r="C453" s="126" t="s">
        <v>345</v>
      </c>
      <c r="D453" s="108">
        <v>5</v>
      </c>
      <c r="E453" s="108"/>
      <c r="F453" s="127"/>
      <c r="G453" s="128"/>
      <c r="H453" s="43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46"/>
      <c r="P453" s="446"/>
      <c r="Q453" s="446"/>
      <c r="R453" s="446"/>
      <c r="S453" s="446"/>
      <c r="T453" s="446"/>
      <c r="U453" s="44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37" t="s">
        <v>343</v>
      </c>
      <c r="C454" s="126" t="s">
        <v>347</v>
      </c>
      <c r="D454" s="108">
        <v>5</v>
      </c>
      <c r="E454" s="108"/>
      <c r="F454" s="127"/>
      <c r="G454" s="128"/>
      <c r="H454" s="43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46"/>
      <c r="P454" s="446"/>
      <c r="Q454" s="446"/>
      <c r="R454" s="446"/>
      <c r="S454" s="446"/>
      <c r="T454" s="446"/>
      <c r="U454" s="446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3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46"/>
      <c r="P455" s="446"/>
      <c r="Q455" s="446"/>
      <c r="R455" s="446"/>
      <c r="S455" s="446"/>
      <c r="T455" s="446"/>
      <c r="U455" s="446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3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46"/>
      <c r="P456" s="446"/>
      <c r="Q456" s="446"/>
      <c r="R456" s="446"/>
      <c r="S456" s="446"/>
      <c r="T456" s="446"/>
      <c r="U456" s="446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3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46"/>
      <c r="P457" s="446"/>
      <c r="Q457" s="446"/>
      <c r="R457" s="446"/>
      <c r="S457" s="446"/>
      <c r="T457" s="446"/>
      <c r="U457" s="446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3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46"/>
      <c r="P458" s="446"/>
      <c r="Q458" s="446"/>
      <c r="R458" s="446"/>
      <c r="S458" s="446"/>
      <c r="T458" s="446"/>
      <c r="U458" s="446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3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46"/>
      <c r="P459" s="446"/>
      <c r="Q459" s="446"/>
      <c r="R459" s="446"/>
      <c r="S459" s="446"/>
      <c r="T459" s="446"/>
      <c r="U459" s="446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3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46"/>
      <c r="P460" s="446"/>
      <c r="Q460" s="446"/>
      <c r="R460" s="446"/>
      <c r="S460" s="446"/>
      <c r="T460" s="446"/>
      <c r="U460" s="446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3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46"/>
      <c r="P461" s="446"/>
      <c r="Q461" s="446"/>
      <c r="R461" s="446"/>
      <c r="S461" s="446"/>
      <c r="T461" s="446"/>
      <c r="U461" s="446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38">
        <f t="shared" si="197"/>
        <v>0</v>
      </c>
      <c r="I462" s="129"/>
      <c r="J462" s="130" t="str">
        <f t="array" ref="J462">IF(ISERROR(G462/I462),"",G462/I462)</f>
        <v/>
      </c>
      <c r="K462" s="43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46"/>
      <c r="P462" s="446"/>
      <c r="Q462" s="446"/>
      <c r="R462" s="446"/>
      <c r="S462" s="446"/>
      <c r="T462" s="446"/>
      <c r="U462" s="446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503" t="s">
        <v>224</v>
      </c>
      <c r="B463" s="504"/>
      <c r="C463" s="447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10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3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46"/>
      <c r="P464" s="446"/>
      <c r="Q464" s="446"/>
      <c r="R464" s="446"/>
      <c r="S464" s="446"/>
      <c r="T464" s="446"/>
      <c r="U464" s="446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3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46"/>
      <c r="P465" s="446"/>
      <c r="Q465" s="446"/>
      <c r="R465" s="446"/>
      <c r="S465" s="446"/>
      <c r="T465" s="446"/>
      <c r="U465" s="44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3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46"/>
      <c r="P466" s="446"/>
      <c r="Q466" s="446"/>
      <c r="R466" s="446"/>
      <c r="S466" s="446"/>
      <c r="T466" s="446"/>
      <c r="U466" s="44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3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46"/>
      <c r="P467" s="446"/>
      <c r="Q467" s="446"/>
      <c r="R467" s="446"/>
      <c r="S467" s="446"/>
      <c r="T467" s="446"/>
      <c r="U467" s="44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43" t="s">
        <v>203</v>
      </c>
      <c r="D468" s="108">
        <v>5.03</v>
      </c>
      <c r="E468" s="108"/>
      <c r="F468" s="127"/>
      <c r="G468" s="128"/>
      <c r="H468" s="43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46"/>
      <c r="P468" s="446"/>
      <c r="Q468" s="446"/>
      <c r="R468" s="446"/>
      <c r="S468" s="446"/>
      <c r="T468" s="446"/>
      <c r="U468" s="44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3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46"/>
      <c r="P469" s="446"/>
      <c r="Q469" s="446"/>
      <c r="R469" s="446"/>
      <c r="S469" s="446"/>
      <c r="T469" s="446"/>
      <c r="U469" s="44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3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46"/>
      <c r="P470" s="446"/>
      <c r="Q470" s="446"/>
      <c r="R470" s="446"/>
      <c r="S470" s="446"/>
      <c r="T470" s="446"/>
      <c r="U470" s="44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43" t="s">
        <v>228</v>
      </c>
      <c r="D471" s="108">
        <v>5.03</v>
      </c>
      <c r="E471" s="108"/>
      <c r="F471" s="127"/>
      <c r="G471" s="128"/>
      <c r="H471" s="43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46"/>
      <c r="P471" s="446"/>
      <c r="Q471" s="446"/>
      <c r="R471" s="446"/>
      <c r="S471" s="446"/>
      <c r="T471" s="446"/>
      <c r="U471" s="44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43" t="s">
        <v>212</v>
      </c>
      <c r="D472" s="108">
        <v>5.03</v>
      </c>
      <c r="E472" s="108"/>
      <c r="F472" s="127"/>
      <c r="G472" s="128"/>
      <c r="H472" s="43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46"/>
      <c r="P472" s="446"/>
      <c r="Q472" s="446"/>
      <c r="R472" s="446"/>
      <c r="S472" s="446"/>
      <c r="T472" s="446"/>
      <c r="U472" s="44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43" t="s">
        <v>203</v>
      </c>
      <c r="D473" s="108">
        <v>5.03</v>
      </c>
      <c r="E473" s="108"/>
      <c r="F473" s="127"/>
      <c r="G473" s="128"/>
      <c r="H473" s="43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46"/>
      <c r="P473" s="446"/>
      <c r="Q473" s="446"/>
      <c r="R473" s="446"/>
      <c r="S473" s="446"/>
      <c r="T473" s="446"/>
      <c r="U473" s="446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43" t="s">
        <v>186</v>
      </c>
      <c r="D474" s="108">
        <v>5.03</v>
      </c>
      <c r="E474" s="108"/>
      <c r="F474" s="127"/>
      <c r="G474" s="128"/>
      <c r="H474" s="43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46"/>
      <c r="P474" s="446"/>
      <c r="Q474" s="446"/>
      <c r="R474" s="446"/>
      <c r="S474" s="446"/>
      <c r="T474" s="446"/>
      <c r="U474" s="446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43" t="s">
        <v>228</v>
      </c>
      <c r="D475" s="108">
        <v>5.03</v>
      </c>
      <c r="E475" s="108"/>
      <c r="F475" s="127"/>
      <c r="G475" s="128"/>
      <c r="H475" s="43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46"/>
      <c r="P475" s="446"/>
      <c r="Q475" s="446"/>
      <c r="R475" s="446"/>
      <c r="S475" s="446"/>
      <c r="T475" s="446"/>
      <c r="U475" s="446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43" t="s">
        <v>199</v>
      </c>
      <c r="D476" s="108">
        <v>5.03</v>
      </c>
      <c r="E476" s="108"/>
      <c r="F476" s="127"/>
      <c r="G476" s="128"/>
      <c r="H476" s="43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46"/>
      <c r="P476" s="446"/>
      <c r="Q476" s="446"/>
      <c r="R476" s="446"/>
      <c r="S476" s="446"/>
      <c r="T476" s="446"/>
      <c r="U476" s="446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3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46"/>
      <c r="P477" s="446"/>
      <c r="Q477" s="446"/>
      <c r="R477" s="446"/>
      <c r="S477" s="446"/>
      <c r="T477" s="446"/>
      <c r="U477" s="446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3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46"/>
      <c r="P478" s="446"/>
      <c r="Q478" s="446"/>
      <c r="R478" s="446"/>
      <c r="S478" s="446"/>
      <c r="T478" s="446"/>
      <c r="U478" s="446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03" t="s">
        <v>231</v>
      </c>
      <c r="B479" s="504"/>
      <c r="C479" s="447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3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46"/>
      <c r="P480" s="446"/>
      <c r="Q480" s="446"/>
      <c r="R480" s="446"/>
      <c r="S480" s="446"/>
      <c r="T480" s="446"/>
      <c r="U480" s="446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3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46"/>
      <c r="P481" s="446"/>
      <c r="Q481" s="446"/>
      <c r="R481" s="446"/>
      <c r="S481" s="446"/>
      <c r="T481" s="446"/>
      <c r="U481" s="446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3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46"/>
      <c r="P482" s="446"/>
      <c r="Q482" s="446"/>
      <c r="R482" s="446"/>
      <c r="S482" s="446"/>
      <c r="T482" s="446"/>
      <c r="U482" s="446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3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46"/>
      <c r="P483" s="446"/>
      <c r="Q483" s="446"/>
      <c r="R483" s="446"/>
      <c r="S483" s="446"/>
      <c r="T483" s="446"/>
      <c r="U483" s="446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3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46"/>
      <c r="P484" s="446"/>
      <c r="Q484" s="446"/>
      <c r="R484" s="446"/>
      <c r="S484" s="446"/>
      <c r="T484" s="446"/>
      <c r="U484" s="446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3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46"/>
      <c r="P485" s="446"/>
      <c r="Q485" s="446"/>
      <c r="R485" s="446"/>
      <c r="S485" s="446"/>
      <c r="T485" s="446"/>
      <c r="U485" s="446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3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46"/>
      <c r="P486" s="446"/>
      <c r="Q486" s="446"/>
      <c r="R486" s="446"/>
      <c r="S486" s="446"/>
      <c r="T486" s="446"/>
      <c r="U486" s="44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3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46"/>
      <c r="P487" s="446"/>
      <c r="Q487" s="446"/>
      <c r="R487" s="446"/>
      <c r="S487" s="446"/>
      <c r="T487" s="446"/>
      <c r="U487" s="44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3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46"/>
      <c r="P489" s="446"/>
      <c r="Q489" s="446"/>
      <c r="R489" s="446"/>
      <c r="S489" s="446"/>
      <c r="T489" s="446"/>
      <c r="U489" s="446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03" t="s">
        <v>234</v>
      </c>
      <c r="B490" s="504"/>
      <c r="C490" s="447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44"/>
      <c r="D491" s="108">
        <v>3.65</v>
      </c>
      <c r="E491" s="108"/>
      <c r="F491" s="153"/>
      <c r="G491" s="128"/>
      <c r="H491" s="438">
        <f t="shared" ref="H491:H505" si="224">D491*G491</f>
        <v>0</v>
      </c>
      <c r="I491" s="129"/>
      <c r="J491" s="130" t="str">
        <f t="array" ref="J491">IF(ISERROR(G491/I491),"",G491/I491)</f>
        <v/>
      </c>
      <c r="K491" s="43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46"/>
      <c r="P491" s="446"/>
      <c r="Q491" s="446"/>
      <c r="R491" s="446"/>
      <c r="S491" s="446"/>
      <c r="T491" s="446"/>
      <c r="U491" s="446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44"/>
      <c r="D492" s="108">
        <v>6.58</v>
      </c>
      <c r="E492" s="108"/>
      <c r="F492" s="127"/>
      <c r="G492" s="128"/>
      <c r="H492" s="43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46"/>
      <c r="P492" s="446"/>
      <c r="Q492" s="446"/>
      <c r="R492" s="446"/>
      <c r="S492" s="446"/>
      <c r="T492" s="446"/>
      <c r="U492" s="446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44"/>
      <c r="D493" s="108">
        <v>7.8</v>
      </c>
      <c r="E493" s="108"/>
      <c r="F493" s="127"/>
      <c r="G493" s="128"/>
      <c r="H493" s="43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46"/>
      <c r="P493" s="446"/>
      <c r="Q493" s="446"/>
      <c r="R493" s="446"/>
      <c r="S493" s="446"/>
      <c r="T493" s="446"/>
      <c r="U493" s="446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44"/>
      <c r="D494" s="108">
        <v>4.4000000000000004</v>
      </c>
      <c r="E494" s="108"/>
      <c r="F494" s="127"/>
      <c r="G494" s="128"/>
      <c r="H494" s="43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46"/>
      <c r="P494" s="446"/>
      <c r="Q494" s="446"/>
      <c r="R494" s="446"/>
      <c r="S494" s="446"/>
      <c r="T494" s="446"/>
      <c r="U494" s="446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38">
        <f t="shared" si="224"/>
        <v>0</v>
      </c>
      <c r="I495" s="129"/>
      <c r="J495" s="130"/>
      <c r="K495" s="131"/>
      <c r="L495" s="129"/>
      <c r="M495" s="109"/>
      <c r="N495" s="130"/>
      <c r="O495" s="446"/>
      <c r="P495" s="446"/>
      <c r="Q495" s="446"/>
      <c r="R495" s="446"/>
      <c r="S495" s="446"/>
      <c r="T495" s="446"/>
      <c r="U495" s="44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44"/>
      <c r="D496" s="108"/>
      <c r="E496" s="108"/>
      <c r="F496" s="127"/>
      <c r="G496" s="128"/>
      <c r="H496" s="43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46"/>
      <c r="P496" s="446"/>
      <c r="Q496" s="446"/>
      <c r="R496" s="446"/>
      <c r="S496" s="446"/>
      <c r="T496" s="446"/>
      <c r="U496" s="44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44" t="s">
        <v>239</v>
      </c>
      <c r="C497" s="444" t="s">
        <v>179</v>
      </c>
      <c r="D497" s="108">
        <v>6.04</v>
      </c>
      <c r="E497" s="108"/>
      <c r="F497" s="127"/>
      <c r="G497" s="128"/>
      <c r="H497" s="43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46"/>
      <c r="P497" s="446"/>
      <c r="Q497" s="446"/>
      <c r="R497" s="446"/>
      <c r="S497" s="446"/>
      <c r="T497" s="446"/>
      <c r="U497" s="446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44" t="s">
        <v>239</v>
      </c>
      <c r="C498" s="444" t="s">
        <v>186</v>
      </c>
      <c r="D498" s="108">
        <v>6.04</v>
      </c>
      <c r="E498" s="108"/>
      <c r="F498" s="127"/>
      <c r="G498" s="128"/>
      <c r="H498" s="43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46"/>
      <c r="P498" s="446"/>
      <c r="Q498" s="446"/>
      <c r="R498" s="446"/>
      <c r="S498" s="446"/>
      <c r="T498" s="446"/>
      <c r="U498" s="446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44" t="s">
        <v>443</v>
      </c>
      <c r="C499" s="444" t="s">
        <v>179</v>
      </c>
      <c r="D499" s="108"/>
      <c r="E499" s="108"/>
      <c r="F499" s="127"/>
      <c r="G499" s="128"/>
      <c r="H499" s="438">
        <f t="shared" si="224"/>
        <v>0</v>
      </c>
      <c r="I499" s="129"/>
      <c r="J499" s="130"/>
      <c r="K499" s="131"/>
      <c r="L499" s="129"/>
      <c r="M499" s="109"/>
      <c r="N499" s="130"/>
      <c r="O499" s="446"/>
      <c r="P499" s="446"/>
      <c r="Q499" s="446"/>
      <c r="R499" s="446"/>
      <c r="S499" s="446"/>
      <c r="T499" s="446"/>
      <c r="U499" s="446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44" t="s">
        <v>443</v>
      </c>
      <c r="C500" s="444" t="s">
        <v>186</v>
      </c>
      <c r="D500" s="108"/>
      <c r="E500" s="108"/>
      <c r="F500" s="127"/>
      <c r="G500" s="128"/>
      <c r="H500" s="438">
        <f t="shared" si="224"/>
        <v>0</v>
      </c>
      <c r="I500" s="129"/>
      <c r="J500" s="130"/>
      <c r="K500" s="131"/>
      <c r="L500" s="129"/>
      <c r="M500" s="109"/>
      <c r="N500" s="130"/>
      <c r="O500" s="446"/>
      <c r="P500" s="446"/>
      <c r="Q500" s="446"/>
      <c r="R500" s="446"/>
      <c r="S500" s="446"/>
      <c r="T500" s="446"/>
      <c r="U500" s="446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37" t="s">
        <v>240</v>
      </c>
      <c r="C501" s="126"/>
      <c r="D501" s="108">
        <v>7.3</v>
      </c>
      <c r="E501" s="108"/>
      <c r="F501" s="127"/>
      <c r="G501" s="128"/>
      <c r="H501" s="43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46"/>
      <c r="P501" s="446"/>
      <c r="Q501" s="446"/>
      <c r="R501" s="446"/>
      <c r="S501" s="446"/>
      <c r="T501" s="446"/>
      <c r="U501" s="446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37" t="s">
        <v>241</v>
      </c>
      <c r="C502" s="126"/>
      <c r="D502" s="108">
        <f>78*120/1000</f>
        <v>9.36</v>
      </c>
      <c r="E502" s="108"/>
      <c r="F502" s="127"/>
      <c r="G502" s="128"/>
      <c r="H502" s="438">
        <f t="shared" si="224"/>
        <v>0</v>
      </c>
      <c r="I502" s="129"/>
      <c r="J502" s="130"/>
      <c r="K502" s="131"/>
      <c r="L502" s="129"/>
      <c r="M502" s="109"/>
      <c r="N502" s="130"/>
      <c r="O502" s="446"/>
      <c r="P502" s="446"/>
      <c r="Q502" s="446"/>
      <c r="R502" s="446"/>
      <c r="S502" s="446"/>
      <c r="T502" s="446"/>
      <c r="U502" s="446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37" t="s">
        <v>242</v>
      </c>
      <c r="C503" s="126"/>
      <c r="D503" s="108">
        <v>4.5</v>
      </c>
      <c r="E503" s="108"/>
      <c r="F503" s="127"/>
      <c r="G503" s="128"/>
      <c r="H503" s="438">
        <f t="shared" si="224"/>
        <v>0</v>
      </c>
      <c r="I503" s="129"/>
      <c r="J503" s="130"/>
      <c r="K503" s="131"/>
      <c r="L503" s="129"/>
      <c r="M503" s="109"/>
      <c r="N503" s="130"/>
      <c r="O503" s="446"/>
      <c r="P503" s="446"/>
      <c r="Q503" s="446"/>
      <c r="R503" s="446"/>
      <c r="S503" s="446"/>
      <c r="T503" s="446"/>
      <c r="U503" s="446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37" t="s">
        <v>243</v>
      </c>
      <c r="C504" s="126"/>
      <c r="D504" s="108">
        <v>4.5</v>
      </c>
      <c r="E504" s="108"/>
      <c r="F504" s="127"/>
      <c r="G504" s="128"/>
      <c r="H504" s="438">
        <f t="shared" si="224"/>
        <v>0</v>
      </c>
      <c r="I504" s="129"/>
      <c r="J504" s="130"/>
      <c r="K504" s="131"/>
      <c r="L504" s="129"/>
      <c r="M504" s="109"/>
      <c r="N504" s="130"/>
      <c r="O504" s="446"/>
      <c r="P504" s="446"/>
      <c r="Q504" s="446"/>
      <c r="R504" s="446"/>
      <c r="S504" s="446"/>
      <c r="T504" s="446"/>
      <c r="U504" s="446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37"/>
      <c r="C505" s="126"/>
      <c r="D505" s="108"/>
      <c r="E505" s="108"/>
      <c r="F505" s="127"/>
      <c r="G505" s="128"/>
      <c r="H505" s="438">
        <f t="shared" si="224"/>
        <v>0</v>
      </c>
      <c r="I505" s="129"/>
      <c r="J505" s="130"/>
      <c r="K505" s="131"/>
      <c r="L505" s="129"/>
      <c r="M505" s="109"/>
      <c r="N505" s="130"/>
      <c r="O505" s="446"/>
      <c r="P505" s="446"/>
      <c r="Q505" s="446"/>
      <c r="R505" s="446"/>
      <c r="S505" s="446"/>
      <c r="T505" s="446"/>
      <c r="U505" s="446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03" t="s">
        <v>244</v>
      </c>
      <c r="B506" s="504"/>
      <c r="C506" s="447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05" t="s">
        <v>246</v>
      </c>
      <c r="B507" s="506"/>
      <c r="C507" s="506"/>
      <c r="D507" s="506"/>
      <c r="E507" s="506"/>
      <c r="F507" s="507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7">SUM(M370,M428,M463,M479,M490,M506)</f>
        <v>0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 t="str">
        <f t="shared" ref="W507" si="238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08" t="s">
        <v>476</v>
      </c>
      <c r="B508" s="440" t="s">
        <v>247</v>
      </c>
      <c r="C508" s="491" t="s">
        <v>248</v>
      </c>
      <c r="D508" s="492"/>
      <c r="E508" s="499" t="s">
        <v>249</v>
      </c>
      <c r="F508" s="499"/>
      <c r="G508" s="469" t="s">
        <v>250</v>
      </c>
      <c r="H508" s="469"/>
      <c r="I508" s="499" t="s">
        <v>251</v>
      </c>
      <c r="J508" s="499"/>
      <c r="K508" s="499" t="s">
        <v>252</v>
      </c>
      <c r="L508" s="499"/>
      <c r="M508" s="499" t="s">
        <v>253</v>
      </c>
      <c r="N508" s="499"/>
      <c r="O508" s="499" t="s">
        <v>254</v>
      </c>
      <c r="P508" s="469" t="s">
        <v>255</v>
      </c>
      <c r="Q508" s="469"/>
      <c r="R508" s="469" t="s">
        <v>252</v>
      </c>
      <c r="S508" s="469"/>
      <c r="T508" s="469" t="s">
        <v>256</v>
      </c>
      <c r="U508" s="469"/>
      <c r="V508" s="469" t="s">
        <v>257</v>
      </c>
      <c r="W508" s="469"/>
      <c r="X508" s="469" t="s">
        <v>252</v>
      </c>
      <c r="Y508" s="469"/>
      <c r="Z508" s="469" t="s">
        <v>256</v>
      </c>
      <c r="AA508" s="469"/>
    </row>
    <row r="509" spans="1:27" ht="20.100000000000001" customHeight="1">
      <c r="A509" s="509"/>
      <c r="B509" s="440" t="s">
        <v>258</v>
      </c>
      <c r="C509" s="491">
        <v>0</v>
      </c>
      <c r="D509" s="492"/>
      <c r="E509" s="502">
        <f>C509*11</f>
        <v>0</v>
      </c>
      <c r="F509" s="502"/>
      <c r="G509" s="469">
        <v>0</v>
      </c>
      <c r="H509" s="469"/>
      <c r="I509" s="502">
        <f>G509*11</f>
        <v>0</v>
      </c>
      <c r="J509" s="502"/>
      <c r="K509" s="502">
        <f>E509-I509</f>
        <v>0</v>
      </c>
      <c r="L509" s="502"/>
      <c r="M509" s="500" t="str">
        <f>IF(ISERROR(K509/E509),"",K509/E509)</f>
        <v/>
      </c>
      <c r="N509" s="500"/>
      <c r="O509" s="499"/>
      <c r="P509" s="469" t="s">
        <v>201</v>
      </c>
      <c r="Q509" s="469"/>
      <c r="R509" s="498">
        <f>SUM(O370:U370)</f>
        <v>0</v>
      </c>
      <c r="S509" s="498"/>
      <c r="T509" s="493" t="str">
        <f t="array" ref="T509">IF(ISERROR(R509/R516),"",R509/R516)</f>
        <v/>
      </c>
      <c r="U509" s="493"/>
      <c r="V509" s="469" t="s">
        <v>259</v>
      </c>
      <c r="W509" s="469"/>
      <c r="X509" s="496">
        <f>SUM(O370,O428,O463,O479,O490,O506)</f>
        <v>0</v>
      </c>
      <c r="Y509" s="496"/>
      <c r="Z509" s="493" t="str">
        <f t="array" ref="Z509">IF(ISERROR(X509/X516),"",X509/X516)</f>
        <v/>
      </c>
      <c r="AA509" s="493"/>
    </row>
    <row r="510" spans="1:27" ht="20.100000000000001" customHeight="1">
      <c r="A510" s="509"/>
      <c r="B510" s="440" t="s">
        <v>260</v>
      </c>
      <c r="C510" s="491">
        <v>0</v>
      </c>
      <c r="D510" s="492"/>
      <c r="E510" s="502">
        <f>C510*11</f>
        <v>0</v>
      </c>
      <c r="F510" s="502"/>
      <c r="G510" s="469">
        <v>0</v>
      </c>
      <c r="H510" s="469"/>
      <c r="I510" s="502">
        <f>G510*11</f>
        <v>0</v>
      </c>
      <c r="J510" s="502"/>
      <c r="K510" s="502">
        <f>E510-I510</f>
        <v>0</v>
      </c>
      <c r="L510" s="502"/>
      <c r="M510" s="500" t="str">
        <f>IF(ISERROR(K510/E510),"",K510/E510)</f>
        <v/>
      </c>
      <c r="N510" s="500"/>
      <c r="O510" s="499"/>
      <c r="P510" s="469" t="s">
        <v>216</v>
      </c>
      <c r="Q510" s="469"/>
      <c r="R510" s="498">
        <f>SUM(O428:U428)</f>
        <v>0</v>
      </c>
      <c r="S510" s="498"/>
      <c r="T510" s="493" t="str">
        <f>IF(ISERROR(R510/R516),"",R510/R516)</f>
        <v/>
      </c>
      <c r="U510" s="493"/>
      <c r="V510" s="469" t="s">
        <v>261</v>
      </c>
      <c r="W510" s="469"/>
      <c r="X510" s="496">
        <f>SUM(O371,O429,O464,O480,O491,O507)</f>
        <v>0</v>
      </c>
      <c r="Y510" s="496"/>
      <c r="Z510" s="493" t="str">
        <f>IF(ISERROR(X510/X516),"",X510/X516)</f>
        <v/>
      </c>
      <c r="AA510" s="493"/>
    </row>
    <row r="511" spans="1:27" ht="20.100000000000001" customHeight="1">
      <c r="A511" s="509"/>
      <c r="B511" s="440" t="s">
        <v>262</v>
      </c>
      <c r="C511" s="491">
        <v>0</v>
      </c>
      <c r="D511" s="492"/>
      <c r="E511" s="502">
        <f>C511*11</f>
        <v>0</v>
      </c>
      <c r="F511" s="502"/>
      <c r="G511" s="469">
        <v>0</v>
      </c>
      <c r="H511" s="469"/>
      <c r="I511" s="502">
        <f>G511*11</f>
        <v>0</v>
      </c>
      <c r="J511" s="502"/>
      <c r="K511" s="502">
        <f>E511-I511</f>
        <v>0</v>
      </c>
      <c r="L511" s="502"/>
      <c r="M511" s="500" t="str">
        <f>IF(ISERROR(K511/E511),"",K511/E511)</f>
        <v/>
      </c>
      <c r="N511" s="500"/>
      <c r="O511" s="499"/>
      <c r="P511" s="469" t="s">
        <v>224</v>
      </c>
      <c r="Q511" s="469"/>
      <c r="R511" s="498">
        <f>SUM(O463:U463)</f>
        <v>0</v>
      </c>
      <c r="S511" s="498"/>
      <c r="T511" s="493" t="str">
        <f>IF(ISERROR(R511/R516),"",R511/R516)</f>
        <v/>
      </c>
      <c r="U511" s="493"/>
      <c r="V511" s="469" t="s">
        <v>263</v>
      </c>
      <c r="W511" s="469"/>
      <c r="X511" s="496">
        <f>SUM(O373,O430,O465,O481,O492,O508)</f>
        <v>0</v>
      </c>
      <c r="Y511" s="496"/>
      <c r="Z511" s="493" t="str">
        <f>IF(ISERROR(X511/X516),"",X511/X516)</f>
        <v/>
      </c>
      <c r="AA511" s="493"/>
    </row>
    <row r="512" spans="1:27" ht="20.100000000000001" customHeight="1">
      <c r="A512" s="509"/>
      <c r="B512" s="440" t="s">
        <v>264</v>
      </c>
      <c r="C512" s="491">
        <v>1</v>
      </c>
      <c r="D512" s="492"/>
      <c r="E512" s="502">
        <f>C512*11</f>
        <v>11</v>
      </c>
      <c r="F512" s="502"/>
      <c r="G512" s="469">
        <v>1</v>
      </c>
      <c r="H512" s="469"/>
      <c r="I512" s="502">
        <f>G512*11</f>
        <v>11</v>
      </c>
      <c r="J512" s="502"/>
      <c r="K512" s="502">
        <f>E512-I512</f>
        <v>0</v>
      </c>
      <c r="L512" s="502"/>
      <c r="M512" s="500">
        <f>IF(ISERROR(K512/E512),"",K512/E512)</f>
        <v>0</v>
      </c>
      <c r="N512" s="500"/>
      <c r="O512" s="499"/>
      <c r="P512" s="469" t="s">
        <v>231</v>
      </c>
      <c r="Q512" s="469"/>
      <c r="R512" s="498">
        <f>SUM(O479:U479)</f>
        <v>0</v>
      </c>
      <c r="S512" s="498"/>
      <c r="T512" s="493" t="str">
        <f>IF(ISERROR(R512/R516),"",R512/R516)</f>
        <v/>
      </c>
      <c r="U512" s="493"/>
      <c r="V512" s="469" t="s">
        <v>265</v>
      </c>
      <c r="W512" s="469"/>
      <c r="X512" s="496">
        <f>SUM(O374,O431,O466,O482,O493,O509)</f>
        <v>0</v>
      </c>
      <c r="Y512" s="496"/>
      <c r="Z512" s="493" t="str">
        <f>IF(ISERROR(X512/X516),"",X512/X516)</f>
        <v/>
      </c>
      <c r="AA512" s="493"/>
    </row>
    <row r="513" spans="1:27" ht="20.100000000000001" customHeight="1">
      <c r="A513" s="510"/>
      <c r="B513" s="440" t="s">
        <v>266</v>
      </c>
      <c r="C513" s="501">
        <f>SUM(C509:D512)</f>
        <v>1</v>
      </c>
      <c r="D513" s="475"/>
      <c r="E513" s="502">
        <f>SUM(E509:F512)</f>
        <v>11</v>
      </c>
      <c r="F513" s="502"/>
      <c r="G513" s="469">
        <f>SUM(G509:H512)</f>
        <v>1</v>
      </c>
      <c r="H513" s="469"/>
      <c r="I513" s="502">
        <f>SUM(I509:J512)</f>
        <v>11</v>
      </c>
      <c r="J513" s="502"/>
      <c r="K513" s="502">
        <f>SUM(K509:L512)</f>
        <v>0</v>
      </c>
      <c r="L513" s="502"/>
      <c r="M513" s="500">
        <f>IF(ISERROR(K513/E513),"",K513/E513)</f>
        <v>0</v>
      </c>
      <c r="N513" s="500"/>
      <c r="O513" s="499"/>
      <c r="P513" s="469" t="s">
        <v>234</v>
      </c>
      <c r="Q513" s="469"/>
      <c r="R513" s="498">
        <f>SUM(O490:U490)</f>
        <v>0</v>
      </c>
      <c r="S513" s="498"/>
      <c r="T513" s="493" t="str">
        <f>IF(ISERROR(R513/R516),"",R513/R516)</f>
        <v/>
      </c>
      <c r="U513" s="493"/>
      <c r="V513" s="469" t="s">
        <v>267</v>
      </c>
      <c r="W513" s="469"/>
      <c r="X513" s="496">
        <f>SUM(O375,O432,O467,O483,O494,O510)</f>
        <v>0</v>
      </c>
      <c r="Y513" s="496"/>
      <c r="Z513" s="493" t="str">
        <f>IF(ISERROR(X513/X516),"",X513/X516)</f>
        <v/>
      </c>
      <c r="AA513" s="493"/>
    </row>
    <row r="514" spans="1:27" ht="20.100000000000001" customHeight="1">
      <c r="A514" s="307" t="s">
        <v>477</v>
      </c>
      <c r="B514" s="440">
        <f>G507</f>
        <v>0</v>
      </c>
      <c r="C514" s="479" t="s">
        <v>269</v>
      </c>
      <c r="D514" s="478"/>
      <c r="E514" s="469">
        <f>H507</f>
        <v>0</v>
      </c>
      <c r="F514" s="469"/>
      <c r="G514" s="469" t="s">
        <v>270</v>
      </c>
      <c r="H514" s="469"/>
      <c r="I514" s="497" t="str">
        <f>L507</f>
        <v/>
      </c>
      <c r="J514" s="497"/>
      <c r="K514" s="499" t="s">
        <v>271</v>
      </c>
      <c r="L514" s="499"/>
      <c r="M514" s="497" t="str">
        <f>J507</f>
        <v/>
      </c>
      <c r="N514" s="497"/>
      <c r="O514" s="499"/>
      <c r="P514" s="469" t="s">
        <v>244</v>
      </c>
      <c r="Q514" s="469"/>
      <c r="R514" s="498">
        <f>SUM(O506:U506)</f>
        <v>0</v>
      </c>
      <c r="S514" s="498"/>
      <c r="T514" s="493" t="str">
        <f>IF(ISERROR(R514/R516),"",R514/R516)</f>
        <v/>
      </c>
      <c r="U514" s="493"/>
      <c r="V514" s="469" t="s">
        <v>272</v>
      </c>
      <c r="W514" s="469"/>
      <c r="X514" s="496">
        <f>SUM(O376,O433,O468,O484,O495,O511)</f>
        <v>0</v>
      </c>
      <c r="Y514" s="496"/>
      <c r="Z514" s="493" t="str">
        <f>IF(ISERROR(X514/X516),"",X514/X516)</f>
        <v/>
      </c>
      <c r="AA514" s="493"/>
    </row>
    <row r="515" spans="1:27" ht="20.100000000000001" customHeight="1">
      <c r="A515" s="308" t="s">
        <v>478</v>
      </c>
      <c r="B515" s="440">
        <f>I507+C513</f>
        <v>1</v>
      </c>
      <c r="C515" s="476" t="s">
        <v>251</v>
      </c>
      <c r="D515" s="477"/>
      <c r="E515" s="494">
        <f>K507+I513</f>
        <v>11</v>
      </c>
      <c r="F515" s="494"/>
      <c r="G515" s="469" t="s">
        <v>274</v>
      </c>
      <c r="H515" s="469"/>
      <c r="I515" s="497">
        <f>B515-E515</f>
        <v>-10</v>
      </c>
      <c r="J515" s="497"/>
      <c r="K515" s="499" t="s">
        <v>275</v>
      </c>
      <c r="L515" s="499"/>
      <c r="M515" s="500">
        <f>IF(ISERROR(I515/E515),"",I515/E515)</f>
        <v>-0.90909090909090906</v>
      </c>
      <c r="N515" s="500"/>
      <c r="O515" s="499"/>
      <c r="P515" s="469" t="s">
        <v>245</v>
      </c>
      <c r="Q515" s="469"/>
      <c r="R515" s="498"/>
      <c r="S515" s="498"/>
      <c r="T515" s="493" t="str">
        <f>IF(ISERROR(R515/R516),"",R515/R516)</f>
        <v/>
      </c>
      <c r="U515" s="493"/>
      <c r="V515" s="469" t="s">
        <v>264</v>
      </c>
      <c r="W515" s="469"/>
      <c r="X515" s="496">
        <f>SUM(O377,O434,O469,O489,O496,O512)</f>
        <v>0</v>
      </c>
      <c r="Y515" s="496"/>
      <c r="Z515" s="493" t="str">
        <f>IF(ISERROR(X515/X516),"",X515/X516)</f>
        <v/>
      </c>
      <c r="AA515" s="493"/>
    </row>
    <row r="516" spans="1:27" ht="20.100000000000001" customHeight="1">
      <c r="A516" s="308" t="s">
        <v>479</v>
      </c>
      <c r="B516" s="440">
        <f>N507</f>
        <v>0</v>
      </c>
      <c r="C516" s="476" t="s">
        <v>277</v>
      </c>
      <c r="D516" s="477"/>
      <c r="E516" s="493">
        <f>IF(ISERROR(B516/B515),"",B516/B515)</f>
        <v>0</v>
      </c>
      <c r="F516" s="493"/>
      <c r="G516" s="469" t="s">
        <v>278</v>
      </c>
      <c r="H516" s="469"/>
      <c r="I516" s="499">
        <f>V507</f>
        <v>0</v>
      </c>
      <c r="J516" s="499"/>
      <c r="K516" s="499" t="s">
        <v>279</v>
      </c>
      <c r="L516" s="499"/>
      <c r="M516" s="500" t="str">
        <f t="array" ref="M516">IF(ISERROR(I516/B514),"",I516/B514)</f>
        <v/>
      </c>
      <c r="N516" s="500"/>
      <c r="O516" s="499"/>
      <c r="P516" s="469" t="s">
        <v>266</v>
      </c>
      <c r="Q516" s="469"/>
      <c r="R516" s="498">
        <f>SUM(R509:S515)</f>
        <v>0</v>
      </c>
      <c r="S516" s="498"/>
      <c r="T516" s="493"/>
      <c r="U516" s="493"/>
      <c r="V516" s="469" t="s">
        <v>266</v>
      </c>
      <c r="W516" s="469"/>
      <c r="X516" s="496">
        <f>SUM(X509:Y515)</f>
        <v>0</v>
      </c>
      <c r="Y516" s="496"/>
      <c r="Z516" s="493"/>
      <c r="AA516" s="493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495" t="str">
        <f>IF(ISERROR(#REF!/#REF!),"",#REF!/#REF!)</f>
        <v/>
      </c>
      <c r="H517" s="495"/>
      <c r="I517" s="495"/>
      <c r="J517" s="125"/>
      <c r="K517" s="160"/>
      <c r="L517" s="122"/>
      <c r="M517" s="122"/>
      <c r="N517" s="495" t="str">
        <f>IF(ISERROR(G517/#REF!),"",G517/#REF!)</f>
        <v/>
      </c>
      <c r="O517" s="495"/>
      <c r="P517" s="495"/>
      <c r="Q517" s="495"/>
      <c r="R517" s="495"/>
      <c r="S517" s="441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482" t="s">
        <v>268</v>
      </c>
      <c r="B519" s="482"/>
      <c r="C519" s="491">
        <f>SUM(B171,B342,B514)</f>
        <v>12307</v>
      </c>
      <c r="D519" s="492"/>
      <c r="E519" s="482" t="s">
        <v>269</v>
      </c>
      <c r="F519" s="482"/>
      <c r="G519" s="494">
        <f>SUM(E171,E342,E514)</f>
        <v>62289.200000000012</v>
      </c>
      <c r="H519" s="494"/>
      <c r="I519" s="469" t="s">
        <v>270</v>
      </c>
      <c r="J519" s="482"/>
      <c r="K519" s="491">
        <f>IF(ISERROR(C519/G520),"",C519/G520)</f>
        <v>18.910232133329512</v>
      </c>
      <c r="L519" s="492"/>
      <c r="M519" s="469" t="s">
        <v>271</v>
      </c>
      <c r="N519" s="469"/>
      <c r="O519" s="470">
        <f t="array" ref="O519">IF(ISERROR(C519/C520),"",C519/C520)</f>
        <v>18.111846946284032</v>
      </c>
      <c r="P519" s="471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469" t="s">
        <v>273</v>
      </c>
      <c r="B520" s="469"/>
      <c r="C520" s="491">
        <f>SUM(B172,B343,B515)</f>
        <v>679.5</v>
      </c>
      <c r="D520" s="492"/>
      <c r="E520" s="469" t="s">
        <v>251</v>
      </c>
      <c r="F520" s="469"/>
      <c r="G520" s="494">
        <f>SUM(E172,E343,E515)</f>
        <v>650.81168296759108</v>
      </c>
      <c r="H520" s="494"/>
      <c r="I520" s="476" t="s">
        <v>274</v>
      </c>
      <c r="J520" s="477"/>
      <c r="K520" s="479">
        <f>C520-G520</f>
        <v>28.688317032408918</v>
      </c>
      <c r="L520" s="478"/>
      <c r="M520" s="479" t="s">
        <v>275</v>
      </c>
      <c r="N520" s="478"/>
      <c r="O520" s="483">
        <f>IF(ISERROR(K520/C520),"",K520/C520)</f>
        <v>4.2219745448725414E-2</v>
      </c>
      <c r="P520" s="484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476" t="s">
        <v>276</v>
      </c>
      <c r="B521" s="477"/>
      <c r="C521" s="491">
        <f>SUM(B173,B344,B516)</f>
        <v>0</v>
      </c>
      <c r="D521" s="492"/>
      <c r="E521" s="476" t="s">
        <v>277</v>
      </c>
      <c r="F521" s="477"/>
      <c r="G521" s="493">
        <f>IF(ISERROR(C521/C520),"",C521/C520)</f>
        <v>0</v>
      </c>
      <c r="H521" s="493"/>
      <c r="I521" s="469" t="s">
        <v>278</v>
      </c>
      <c r="J521" s="482"/>
      <c r="K521" s="494">
        <f>SUM(I173,I344,I516)</f>
        <v>0</v>
      </c>
      <c r="L521" s="494"/>
      <c r="M521" s="482" t="s">
        <v>279</v>
      </c>
      <c r="N521" s="482"/>
      <c r="O521" s="483">
        <f t="array" ref="O521">IF(ISERROR(K521/C519),"",K521/C519)</f>
        <v>0</v>
      </c>
      <c r="P521" s="484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41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476" t="s">
        <v>298</v>
      </c>
      <c r="B523" s="477"/>
      <c r="C523" s="476" t="s">
        <v>299</v>
      </c>
      <c r="D523" s="477"/>
      <c r="E523" s="476" t="s">
        <v>256</v>
      </c>
      <c r="F523" s="477"/>
      <c r="G523" s="485" t="s">
        <v>254</v>
      </c>
      <c r="H523" s="486"/>
      <c r="I523" s="476" t="s">
        <v>255</v>
      </c>
      <c r="J523" s="478"/>
      <c r="K523" s="476" t="s">
        <v>300</v>
      </c>
      <c r="L523" s="477"/>
      <c r="M523" s="476" t="s">
        <v>256</v>
      </c>
      <c r="N523" s="477"/>
      <c r="O523" s="469" t="s">
        <v>257</v>
      </c>
      <c r="P523" s="469"/>
      <c r="Q523" s="476" t="s">
        <v>300</v>
      </c>
      <c r="R523" s="477"/>
      <c r="S523" s="476" t="s">
        <v>256</v>
      </c>
      <c r="T523" s="477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481" t="s">
        <v>201</v>
      </c>
      <c r="B524" s="477"/>
      <c r="C524" s="476">
        <f>SUM(G28,G199,G370)</f>
        <v>2196</v>
      </c>
      <c r="D524" s="477"/>
      <c r="E524" s="472">
        <f>IF(ISERROR(C524/C530),"",C524/C530)</f>
        <v>0.1784350369708296</v>
      </c>
      <c r="F524" s="473"/>
      <c r="G524" s="487"/>
      <c r="H524" s="488"/>
      <c r="I524" s="474" t="s">
        <v>301</v>
      </c>
      <c r="J524" s="480"/>
      <c r="K524" s="479">
        <f t="shared" ref="K524:K529" si="239">SUM(R166,U337,U509)</f>
        <v>0</v>
      </c>
      <c r="L524" s="478"/>
      <c r="M524" s="472" t="str">
        <f t="array" ref="M524">IF(ISERROR(K524/K530),"",K524/K530)</f>
        <v/>
      </c>
      <c r="N524" s="473"/>
      <c r="O524" s="469" t="s">
        <v>259</v>
      </c>
      <c r="P524" s="469"/>
      <c r="Q524" s="470">
        <f t="shared" ref="Q524:Q529" si="240">SUM(X166,AA337,AA509)</f>
        <v>0</v>
      </c>
      <c r="R524" s="471"/>
      <c r="S524" s="472" t="str">
        <f t="array" ref="S524">IF(ISERROR(Q524/Q530),"",Q524/Q530)</f>
        <v/>
      </c>
      <c r="T524" s="473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81" t="s">
        <v>216</v>
      </c>
      <c r="B525" s="477"/>
      <c r="C525" s="476">
        <f>SUM(G86,G257,G428)</f>
        <v>5685</v>
      </c>
      <c r="D525" s="477"/>
      <c r="E525" s="472">
        <f>IF(ISERROR(C525/C530),"",C525/C530)</f>
        <v>0.46193223368814496</v>
      </c>
      <c r="F525" s="473"/>
      <c r="G525" s="487"/>
      <c r="H525" s="488"/>
      <c r="I525" s="474" t="s">
        <v>302</v>
      </c>
      <c r="J525" s="480"/>
      <c r="K525" s="479">
        <f t="shared" si="239"/>
        <v>0</v>
      </c>
      <c r="L525" s="478"/>
      <c r="M525" s="472" t="str">
        <f>IF(ISERROR(K525/K530),"",K525/K530)</f>
        <v/>
      </c>
      <c r="N525" s="473"/>
      <c r="O525" s="469" t="s">
        <v>261</v>
      </c>
      <c r="P525" s="469"/>
      <c r="Q525" s="470">
        <f t="shared" si="240"/>
        <v>0</v>
      </c>
      <c r="R525" s="471"/>
      <c r="S525" s="472" t="str">
        <f>IF(ISERROR(Q525/Q530),"",Q525/Q530)</f>
        <v/>
      </c>
      <c r="T525" s="473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81" t="s">
        <v>224</v>
      </c>
      <c r="B526" s="477"/>
      <c r="C526" s="476">
        <f>SUM(G121,G292,G463)</f>
        <v>1088</v>
      </c>
      <c r="D526" s="477"/>
      <c r="E526" s="472">
        <f>IF(ISERROR(C526/C530),"",C526/C530)</f>
        <v>8.8404972779718857E-2</v>
      </c>
      <c r="F526" s="473"/>
      <c r="G526" s="487"/>
      <c r="H526" s="488"/>
      <c r="I526" s="474" t="s">
        <v>303</v>
      </c>
      <c r="J526" s="480"/>
      <c r="K526" s="479">
        <f t="shared" si="239"/>
        <v>0</v>
      </c>
      <c r="L526" s="478"/>
      <c r="M526" s="472" t="str">
        <f>IF(ISERROR(K526/K530),"",K526/K530)</f>
        <v/>
      </c>
      <c r="N526" s="473"/>
      <c r="O526" s="469" t="s">
        <v>263</v>
      </c>
      <c r="P526" s="469"/>
      <c r="Q526" s="470">
        <f t="shared" si="240"/>
        <v>0</v>
      </c>
      <c r="R526" s="471"/>
      <c r="S526" s="472" t="str">
        <f>IF(ISERROR(Q526/Q530),"",Q526/Q530)</f>
        <v/>
      </c>
      <c r="T526" s="473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81" t="s">
        <v>231</v>
      </c>
      <c r="B527" s="477"/>
      <c r="C527" s="476">
        <f>SUM(G137,G308,G479)</f>
        <v>1802</v>
      </c>
      <c r="D527" s="477"/>
      <c r="E527" s="472">
        <f>IF(ISERROR(C527/C530),"",C527/C530)</f>
        <v>0.14642073616640935</v>
      </c>
      <c r="F527" s="473"/>
      <c r="G527" s="487"/>
      <c r="H527" s="488"/>
      <c r="I527" s="474" t="s">
        <v>304</v>
      </c>
      <c r="J527" s="480"/>
      <c r="K527" s="479">
        <f t="shared" si="239"/>
        <v>0</v>
      </c>
      <c r="L527" s="478"/>
      <c r="M527" s="472" t="str">
        <f>IF(ISERROR(K527/K530),"",K527/K530)</f>
        <v/>
      </c>
      <c r="N527" s="473"/>
      <c r="O527" s="469" t="s">
        <v>305</v>
      </c>
      <c r="P527" s="469"/>
      <c r="Q527" s="470">
        <f t="shared" si="240"/>
        <v>0</v>
      </c>
      <c r="R527" s="471"/>
      <c r="S527" s="472" t="str">
        <f>IF(ISERROR(Q527/Q530),"",Q527/Q530)</f>
        <v/>
      </c>
      <c r="T527" s="473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481" t="s">
        <v>234</v>
      </c>
      <c r="B528" s="477"/>
      <c r="C528" s="476">
        <f>SUM(G148,G319,G490)</f>
        <v>1226</v>
      </c>
      <c r="D528" s="477"/>
      <c r="E528" s="472">
        <f>IF(ISERROR(C528/C530),"",C528/C530)</f>
        <v>9.9618103518322912E-2</v>
      </c>
      <c r="F528" s="473"/>
      <c r="G528" s="487"/>
      <c r="H528" s="488"/>
      <c r="I528" s="474" t="s">
        <v>306</v>
      </c>
      <c r="J528" s="480"/>
      <c r="K528" s="479">
        <f t="shared" si="239"/>
        <v>0</v>
      </c>
      <c r="L528" s="478"/>
      <c r="M528" s="472" t="str">
        <f>IF(ISERROR(K528/K530),"",K528/K530)</f>
        <v/>
      </c>
      <c r="N528" s="473"/>
      <c r="O528" s="469" t="s">
        <v>267</v>
      </c>
      <c r="P528" s="469"/>
      <c r="Q528" s="470">
        <f t="shared" si="240"/>
        <v>0</v>
      </c>
      <c r="R528" s="471"/>
      <c r="S528" s="472" t="str">
        <f>IF(ISERROR(Q528/Q530),"",Q528/Q530)</f>
        <v/>
      </c>
      <c r="T528" s="473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481" t="s">
        <v>244</v>
      </c>
      <c r="B529" s="477"/>
      <c r="C529" s="476">
        <f>SUM(G163,G334,G506)</f>
        <v>310</v>
      </c>
      <c r="D529" s="477"/>
      <c r="E529" s="472">
        <f>IF(ISERROR(C529/C530),"",C529/C530)</f>
        <v>2.5188916876574308E-2</v>
      </c>
      <c r="F529" s="473"/>
      <c r="G529" s="487"/>
      <c r="H529" s="488"/>
      <c r="I529" s="474" t="s">
        <v>307</v>
      </c>
      <c r="J529" s="480"/>
      <c r="K529" s="479">
        <f t="shared" si="239"/>
        <v>0</v>
      </c>
      <c r="L529" s="478"/>
      <c r="M529" s="472" t="str">
        <f>IF(ISERROR(K529/K530),"",K529/K530)</f>
        <v/>
      </c>
      <c r="N529" s="473"/>
      <c r="O529" s="469" t="s">
        <v>272</v>
      </c>
      <c r="P529" s="469"/>
      <c r="Q529" s="470">
        <f t="shared" si="240"/>
        <v>0</v>
      </c>
      <c r="R529" s="471"/>
      <c r="S529" s="472" t="str">
        <f>IF(ISERROR(Q529/Q530),"",Q529/Q530)</f>
        <v/>
      </c>
      <c r="T529" s="473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476" t="s">
        <v>266</v>
      </c>
      <c r="B530" s="477"/>
      <c r="C530" s="476">
        <f>SUM(C524:C529)</f>
        <v>12307</v>
      </c>
      <c r="D530" s="477"/>
      <c r="E530" s="472">
        <f>SUM(E524:F529)</f>
        <v>1</v>
      </c>
      <c r="F530" s="473"/>
      <c r="G530" s="489"/>
      <c r="H530" s="490"/>
      <c r="I530" s="476" t="s">
        <v>266</v>
      </c>
      <c r="J530" s="478"/>
      <c r="K530" s="479">
        <f>SUM(R173,U344,U516)</f>
        <v>0</v>
      </c>
      <c r="L530" s="478"/>
      <c r="M530" s="472"/>
      <c r="N530" s="473"/>
      <c r="O530" s="469" t="s">
        <v>266</v>
      </c>
      <c r="P530" s="469"/>
      <c r="Q530" s="470">
        <f>SUM(Q524:R529)</f>
        <v>0</v>
      </c>
      <c r="R530" s="471"/>
      <c r="S530" s="472">
        <f>SUM(S524:T529)</f>
        <v>0</v>
      </c>
      <c r="T530" s="473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649">
        <f>C530-406</f>
        <v>11901</v>
      </c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474" t="s">
        <v>308</v>
      </c>
      <c r="B532" s="475"/>
      <c r="C532" s="444" t="s">
        <v>309</v>
      </c>
      <c r="D532" s="444" t="s">
        <v>310</v>
      </c>
      <c r="E532" s="444" t="s">
        <v>311</v>
      </c>
      <c r="F532" s="444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46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38" t="s">
        <v>322</v>
      </c>
      <c r="Q532" s="129" t="s">
        <v>323</v>
      </c>
      <c r="R532" s="109" t="s">
        <v>324</v>
      </c>
      <c r="S532" s="444" t="s">
        <v>325</v>
      </c>
      <c r="T532" s="444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465" t="s">
        <v>327</v>
      </c>
      <c r="B533" s="466"/>
      <c r="C533" s="106">
        <f>D533+E533+F533-G533-O533-P533</f>
        <v>46</v>
      </c>
      <c r="D533" s="106">
        <f>+'4'!C533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45">
        <f t="array" ref="S533">IF(ISERROR(Q533/J533),"",Q533/J533)</f>
        <v>1</v>
      </c>
      <c r="T533" s="445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465" t="s">
        <v>328</v>
      </c>
      <c r="B534" s="466"/>
      <c r="C534" s="106">
        <f>D534+E534+F534-G534-O534-P534</f>
        <v>44</v>
      </c>
      <c r="D534" s="106">
        <f>+'4'!C534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>
        <v>1</v>
      </c>
      <c r="Q534" s="106">
        <f>J534-K534-L534</f>
        <v>43</v>
      </c>
      <c r="R534" s="109">
        <f>Q534*11-M534-N534</f>
        <v>473</v>
      </c>
      <c r="S534" s="445">
        <f t="array" ref="S534">IF(ISERROR(Q534/J534),"",Q534/J534)</f>
        <v>0.97727272727272729</v>
      </c>
      <c r="T534" s="445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465" t="s">
        <v>329</v>
      </c>
      <c r="B535" s="466"/>
      <c r="C535" s="106">
        <f>D535+E535+F535-G535-O535-P535</f>
        <v>10</v>
      </c>
      <c r="D535" s="106">
        <f>+'4'!C535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45">
        <f t="array" ref="S535">IF(ISERROR(Q535/J535),"",Q535/J535)</f>
        <v>1</v>
      </c>
      <c r="T535" s="445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467" t="s">
        <v>330</v>
      </c>
      <c r="B536" s="468"/>
      <c r="C536" s="112">
        <f>SUM(C533:C535)</f>
        <v>100</v>
      </c>
      <c r="D536" s="112">
        <f t="shared" ref="D536:N536" si="241">SUM(D533:D535)</f>
        <v>101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1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0.01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5" activePane="bottomRight" state="frozen"/>
      <selection activeCell="E487" sqref="E487"/>
      <selection pane="topRight" activeCell="E487" sqref="E487"/>
      <selection pane="bottomLeft" activeCell="E487" sqref="E487"/>
      <selection pane="bottomRight" activeCell="C531" sqref="C53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8" t="s">
        <v>413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</row>
    <row r="2" spans="1:27" ht="18.75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0" t="s">
        <v>12</v>
      </c>
      <c r="B4" s="540" t="s">
        <v>25</v>
      </c>
      <c r="C4" s="540" t="s">
        <v>26</v>
      </c>
      <c r="D4" s="540" t="s">
        <v>27</v>
      </c>
      <c r="E4" s="543" t="s">
        <v>28</v>
      </c>
      <c r="F4" s="546" t="s">
        <v>29</v>
      </c>
      <c r="G4" s="536" t="s">
        <v>30</v>
      </c>
      <c r="H4" s="536"/>
      <c r="I4" s="540" t="s">
        <v>31</v>
      </c>
      <c r="J4" s="551" t="s">
        <v>32</v>
      </c>
      <c r="K4" s="554" t="s">
        <v>33</v>
      </c>
      <c r="L4" s="540" t="s">
        <v>34</v>
      </c>
      <c r="M4" s="557" t="s">
        <v>35</v>
      </c>
      <c r="N4" s="537" t="s">
        <v>36</v>
      </c>
      <c r="O4" s="536" t="s">
        <v>37</v>
      </c>
      <c r="P4" s="536"/>
      <c r="Q4" s="536"/>
      <c r="R4" s="536"/>
      <c r="S4" s="536"/>
      <c r="T4" s="536"/>
      <c r="U4" s="536"/>
      <c r="V4" s="536" t="s">
        <v>38</v>
      </c>
      <c r="W4" s="537" t="s">
        <v>39</v>
      </c>
      <c r="X4" s="536" t="s">
        <v>40</v>
      </c>
      <c r="Y4" s="536"/>
      <c r="Z4" s="536"/>
      <c r="AA4" s="536"/>
    </row>
    <row r="5" spans="1:27" s="104" customFormat="1" ht="15" customHeight="1">
      <c r="A5" s="541"/>
      <c r="B5" s="541"/>
      <c r="C5" s="541"/>
      <c r="D5" s="541"/>
      <c r="E5" s="544"/>
      <c r="F5" s="547"/>
      <c r="G5" s="536"/>
      <c r="H5" s="536"/>
      <c r="I5" s="541"/>
      <c r="J5" s="552"/>
      <c r="K5" s="555"/>
      <c r="L5" s="541"/>
      <c r="M5" s="558"/>
      <c r="N5" s="537"/>
      <c r="O5" s="536" t="s">
        <v>41</v>
      </c>
      <c r="P5" s="536" t="s">
        <v>42</v>
      </c>
      <c r="Q5" s="536" t="s">
        <v>43</v>
      </c>
      <c r="R5" s="549" t="s">
        <v>44</v>
      </c>
      <c r="S5" s="550" t="s">
        <v>45</v>
      </c>
      <c r="T5" s="536" t="s">
        <v>46</v>
      </c>
      <c r="U5" s="536" t="s">
        <v>47</v>
      </c>
      <c r="V5" s="536"/>
      <c r="W5" s="537"/>
      <c r="X5" s="536" t="s">
        <v>13</v>
      </c>
      <c r="Y5" s="536" t="s">
        <v>48</v>
      </c>
      <c r="Z5" s="536" t="s">
        <v>49</v>
      </c>
      <c r="AA5" s="536" t="s">
        <v>47</v>
      </c>
    </row>
    <row r="6" spans="1:27" s="104" customFormat="1" ht="27.75" customHeight="1">
      <c r="A6" s="542"/>
      <c r="B6" s="542"/>
      <c r="C6" s="542"/>
      <c r="D6" s="542"/>
      <c r="E6" s="545"/>
      <c r="F6" s="548"/>
      <c r="G6" s="350" t="s">
        <v>50</v>
      </c>
      <c r="H6" s="464" t="s">
        <v>51</v>
      </c>
      <c r="I6" s="542"/>
      <c r="J6" s="553"/>
      <c r="K6" s="556"/>
      <c r="L6" s="542"/>
      <c r="M6" s="558"/>
      <c r="N6" s="537"/>
      <c r="O6" s="536"/>
      <c r="P6" s="536"/>
      <c r="Q6" s="536"/>
      <c r="R6" s="549"/>
      <c r="S6" s="550"/>
      <c r="T6" s="536"/>
      <c r="U6" s="536"/>
      <c r="V6" s="536"/>
      <c r="W6" s="537"/>
      <c r="X6" s="536"/>
      <c r="Y6" s="536"/>
      <c r="Z6" s="536"/>
      <c r="AA6" s="536"/>
    </row>
    <row r="7" spans="1:27" ht="20.100000000000001" customHeight="1">
      <c r="A7" s="299">
        <v>30100030</v>
      </c>
      <c r="B7" s="453" t="s">
        <v>178</v>
      </c>
      <c r="C7" s="126" t="s">
        <v>179</v>
      </c>
      <c r="D7" s="108">
        <v>5.03</v>
      </c>
      <c r="E7" s="108"/>
      <c r="F7" s="127">
        <v>42740</v>
      </c>
      <c r="G7" s="128">
        <f>108*2+97+108</f>
        <v>421</v>
      </c>
      <c r="H7" s="454">
        <f t="shared" ref="H7:H27" si="0">D7*G7</f>
        <v>2117.63</v>
      </c>
      <c r="I7" s="129">
        <v>10</v>
      </c>
      <c r="J7" s="130">
        <f t="array" ref="J7">IF(ISERROR(G7/I7),"",G7/I7)</f>
        <v>42.1</v>
      </c>
      <c r="K7" s="131">
        <f t="array" ref="K7">IF(ISERROR(G7/L7),"",G7/L7)</f>
        <v>26.3125</v>
      </c>
      <c r="L7" s="129">
        <v>16</v>
      </c>
      <c r="M7" s="109">
        <f t="shared" ref="M7:M27" si="1">IF(ISERROR(I7-K7),"",I7-K7)</f>
        <v>-16.3125</v>
      </c>
      <c r="N7" s="130">
        <f>SUM(O7:U7)</f>
        <v>0</v>
      </c>
      <c r="O7" s="462"/>
      <c r="P7" s="462"/>
      <c r="Q7" s="462"/>
      <c r="R7" s="462"/>
      <c r="S7" s="462"/>
      <c r="T7" s="462"/>
      <c r="U7" s="46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4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62"/>
      <c r="Q8" s="462"/>
      <c r="R8" s="462"/>
      <c r="S8" s="462"/>
      <c r="T8" s="462"/>
      <c r="U8" s="4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4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62"/>
      <c r="P9" s="462"/>
      <c r="Q9" s="462"/>
      <c r="R9" s="462"/>
      <c r="S9" s="462"/>
      <c r="T9" s="462"/>
      <c r="U9" s="4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>
        <v>42741</v>
      </c>
      <c r="G10" s="128">
        <f>108*7</f>
        <v>756</v>
      </c>
      <c r="H10" s="454">
        <f t="shared" si="0"/>
        <v>3802.6800000000003</v>
      </c>
      <c r="I10" s="129">
        <f>11*4</f>
        <v>44</v>
      </c>
      <c r="J10" s="130">
        <f t="array" ref="J10">IF(ISERROR(G10/I10),"",G10/I10)</f>
        <v>17.181818181818183</v>
      </c>
      <c r="K10" s="131">
        <f t="array" ref="K10">IF(ISERROR(G10/L10),"",G10/L10)</f>
        <v>39.789473684210527</v>
      </c>
      <c r="L10" s="129">
        <v>19</v>
      </c>
      <c r="M10" s="109">
        <f t="shared" si="1"/>
        <v>4.2105263157894726</v>
      </c>
      <c r="N10" s="130">
        <f t="shared" si="4"/>
        <v>0</v>
      </c>
      <c r="O10" s="462"/>
      <c r="P10" s="462"/>
      <c r="Q10" s="462"/>
      <c r="R10" s="462"/>
      <c r="S10" s="462"/>
      <c r="T10" s="462"/>
      <c r="U10" s="46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62"/>
      <c r="P11" s="462"/>
      <c r="Q11" s="462"/>
      <c r="R11" s="462"/>
      <c r="S11" s="462"/>
      <c r="T11" s="462"/>
      <c r="U11" s="4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62"/>
      <c r="P12" s="462"/>
      <c r="Q12" s="462"/>
      <c r="R12" s="462"/>
      <c r="S12" s="462"/>
      <c r="T12" s="462"/>
      <c r="U12" s="4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62"/>
      <c r="P13" s="462"/>
      <c r="Q13" s="462"/>
      <c r="R13" s="462"/>
      <c r="S13" s="462"/>
      <c r="T13" s="462"/>
      <c r="U13" s="4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62"/>
      <c r="P14" s="462"/>
      <c r="Q14" s="462"/>
      <c r="R14" s="462"/>
      <c r="S14" s="462"/>
      <c r="T14" s="462"/>
      <c r="U14" s="4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>
        <v>42739</v>
      </c>
      <c r="G15" s="128">
        <v>84</v>
      </c>
      <c r="H15" s="454">
        <f t="shared" si="0"/>
        <v>423.36</v>
      </c>
      <c r="I15" s="454">
        <f>1.5*5</f>
        <v>7.5</v>
      </c>
      <c r="J15" s="130">
        <f t="array" ref="J15">IF(ISERROR(G15/I15),"",G15/I15)</f>
        <v>11.2</v>
      </c>
      <c r="K15" s="131">
        <f t="array" ref="K15">IF(ISERROR(G15/L15),"",G15/L15)</f>
        <v>4.9411764705882355</v>
      </c>
      <c r="L15" s="129">
        <v>17</v>
      </c>
      <c r="M15" s="109">
        <f t="shared" si="1"/>
        <v>2.5588235294117645</v>
      </c>
      <c r="N15" s="130">
        <f t="shared" si="4"/>
        <v>0</v>
      </c>
      <c r="O15" s="462"/>
      <c r="P15" s="462"/>
      <c r="Q15" s="462"/>
      <c r="R15" s="462"/>
      <c r="S15" s="462"/>
      <c r="T15" s="462"/>
      <c r="U15" s="4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54">
        <f t="shared" si="0"/>
        <v>0</v>
      </c>
      <c r="I16" s="4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62"/>
      <c r="P16" s="462"/>
      <c r="Q16" s="462"/>
      <c r="R16" s="462"/>
      <c r="S16" s="462"/>
      <c r="T16" s="462"/>
      <c r="U16" s="4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5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62"/>
      <c r="P17" s="462"/>
      <c r="Q17" s="462"/>
      <c r="R17" s="462"/>
      <c r="S17" s="462"/>
      <c r="T17" s="462"/>
      <c r="U17" s="4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4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62"/>
      <c r="P18" s="462"/>
      <c r="Q18" s="462"/>
      <c r="R18" s="462"/>
      <c r="S18" s="462"/>
      <c r="T18" s="462"/>
      <c r="U18" s="46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42741</v>
      </c>
      <c r="G19" s="128">
        <f>90*7+87</f>
        <v>717</v>
      </c>
      <c r="H19" s="454">
        <f t="shared" si="0"/>
        <v>3628.0199999999995</v>
      </c>
      <c r="I19" s="129">
        <f>8.5*5</f>
        <v>42.5</v>
      </c>
      <c r="J19" s="130">
        <f t="array" ref="J19">IF(ISERROR(G19/I19),"",G19/I19)</f>
        <v>16.870588235294118</v>
      </c>
      <c r="K19" s="131">
        <f t="array" ref="K19">IF(ISERROR(G19/L19),"",G19/L19)</f>
        <v>37.736842105263158</v>
      </c>
      <c r="L19" s="129">
        <v>19</v>
      </c>
      <c r="M19" s="109">
        <f t="shared" si="1"/>
        <v>4.7631578947368425</v>
      </c>
      <c r="N19" s="129">
        <f t="shared" si="4"/>
        <v>0</v>
      </c>
      <c r="O19" s="462"/>
      <c r="P19" s="462"/>
      <c r="Q19" s="462"/>
      <c r="R19" s="462"/>
      <c r="S19" s="462"/>
      <c r="T19" s="462"/>
      <c r="U19" s="462"/>
      <c r="V19" s="132">
        <f t="shared" ref="V19:V21" si="5">SUM(X19:AA19)</f>
        <v>0</v>
      </c>
      <c r="W19" s="45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4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62"/>
      <c r="P20" s="462"/>
      <c r="Q20" s="462"/>
      <c r="R20" s="462"/>
      <c r="S20" s="462"/>
      <c r="T20" s="462"/>
      <c r="U20" s="4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4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62"/>
      <c r="P21" s="462"/>
      <c r="Q21" s="462"/>
      <c r="R21" s="462"/>
      <c r="S21" s="462"/>
      <c r="T21" s="462"/>
      <c r="U21" s="4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469</v>
      </c>
      <c r="C22" s="460" t="s">
        <v>190</v>
      </c>
      <c r="D22" s="108">
        <v>4.8</v>
      </c>
      <c r="E22" s="108"/>
      <c r="F22" s="127"/>
      <c r="G22" s="128"/>
      <c r="H22" s="4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62"/>
      <c r="P22" s="462"/>
      <c r="Q22" s="462"/>
      <c r="R22" s="462"/>
      <c r="S22" s="462"/>
      <c r="T22" s="462"/>
      <c r="U22" s="4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0" t="s">
        <v>187</v>
      </c>
      <c r="D23" s="108">
        <v>4.8</v>
      </c>
      <c r="E23" s="108"/>
      <c r="F23" s="127"/>
      <c r="G23" s="128"/>
      <c r="H23" s="4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62"/>
      <c r="P23" s="462"/>
      <c r="Q23" s="462"/>
      <c r="R23" s="462"/>
      <c r="S23" s="462"/>
      <c r="T23" s="462"/>
      <c r="U23" s="4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0" t="s">
        <v>179</v>
      </c>
      <c r="D24" s="108">
        <v>4.8</v>
      </c>
      <c r="E24" s="108"/>
      <c r="F24" s="127"/>
      <c r="G24" s="128"/>
      <c r="H24" s="4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62"/>
      <c r="P24" s="462"/>
      <c r="Q24" s="462"/>
      <c r="R24" s="462"/>
      <c r="S24" s="462"/>
      <c r="T24" s="462"/>
      <c r="U24" s="4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0" t="s">
        <v>199</v>
      </c>
      <c r="D25" s="108">
        <v>4.8</v>
      </c>
      <c r="E25" s="108"/>
      <c r="F25" s="127"/>
      <c r="G25" s="128"/>
      <c r="H25" s="4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62"/>
      <c r="P25" s="462"/>
      <c r="Q25" s="462"/>
      <c r="R25" s="462"/>
      <c r="S25" s="462"/>
      <c r="T25" s="462"/>
      <c r="U25" s="4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62"/>
      <c r="P26" s="462"/>
      <c r="Q26" s="462"/>
      <c r="R26" s="462"/>
      <c r="S26" s="462"/>
      <c r="T26" s="462"/>
      <c r="U26" s="4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62"/>
      <c r="P27" s="462"/>
      <c r="Q27" s="462"/>
      <c r="R27" s="462"/>
      <c r="S27" s="462"/>
      <c r="T27" s="462"/>
      <c r="U27" s="4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3" t="s">
        <v>201</v>
      </c>
      <c r="B28" s="504"/>
      <c r="C28" s="463" t="s">
        <v>202</v>
      </c>
      <c r="D28" s="143"/>
      <c r="E28" s="143"/>
      <c r="F28" s="144"/>
      <c r="G28" s="145">
        <f>SUM(G7:G27)</f>
        <v>1978</v>
      </c>
      <c r="H28" s="146">
        <f>SUM(H7:H27)</f>
        <v>9971.6899999999987</v>
      </c>
      <c r="I28" s="146">
        <f>SUM(I7:I27)</f>
        <v>104</v>
      </c>
      <c r="J28" s="130">
        <f t="array" ref="J28">IF(ISERROR(G28/I28),"",G28/I28)</f>
        <v>19.01923076923077</v>
      </c>
      <c r="K28" s="146">
        <f>SUM(K7:K27)</f>
        <v>108.7799922600619</v>
      </c>
      <c r="L28" s="147"/>
      <c r="M28" s="146">
        <f t="shared" ref="M28:V28" si="10">SUM(M7:M27)</f>
        <v>-4.7799922600619205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3" t="s">
        <v>206</v>
      </c>
      <c r="C29" s="126" t="s">
        <v>199</v>
      </c>
      <c r="D29" s="108">
        <v>5.03</v>
      </c>
      <c r="E29" s="108"/>
      <c r="F29" s="127"/>
      <c r="G29" s="128"/>
      <c r="H29" s="4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8"/>
      <c r="P29" s="458"/>
      <c r="Q29" s="458"/>
      <c r="R29" s="458"/>
      <c r="S29" s="458"/>
      <c r="T29" s="458"/>
      <c r="U29" s="4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53" t="s">
        <v>425</v>
      </c>
      <c r="C30" s="187" t="s">
        <v>428</v>
      </c>
      <c r="D30" s="108">
        <v>5.03</v>
      </c>
      <c r="E30" s="108"/>
      <c r="F30" s="127">
        <v>42739</v>
      </c>
      <c r="G30" s="452">
        <f>108+108</f>
        <v>216</v>
      </c>
      <c r="H30" s="454">
        <f t="shared" si="11"/>
        <v>1086.48</v>
      </c>
      <c r="I30" s="129">
        <v>4</v>
      </c>
      <c r="J30" s="130">
        <f t="array" ref="J30">IF(ISERROR(G30/I30),"",G30/I30)</f>
        <v>54</v>
      </c>
      <c r="K30" s="131">
        <f t="array" ref="K30">IF(ISERROR(G30/L30),"",G30/L30)</f>
        <v>4.1538461538461542</v>
      </c>
      <c r="L30" s="129">
        <v>52</v>
      </c>
      <c r="M30" s="109">
        <f t="shared" ref="M30:M33" si="15">IF(ISERROR(I30-K30),"",I30-K30)</f>
        <v>-0.15384615384615419</v>
      </c>
      <c r="N30" s="130"/>
      <c r="O30" s="458"/>
      <c r="P30" s="458"/>
      <c r="Q30" s="458"/>
      <c r="R30" s="458"/>
      <c r="S30" s="458"/>
      <c r="T30" s="458"/>
      <c r="U30" s="4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53" t="s">
        <v>206</v>
      </c>
      <c r="C31" s="126" t="s">
        <v>186</v>
      </c>
      <c r="D31" s="108">
        <v>5.03</v>
      </c>
      <c r="E31" s="108"/>
      <c r="F31" s="127">
        <v>42739</v>
      </c>
      <c r="G31" s="128">
        <f>108*2+35+108</f>
        <v>359</v>
      </c>
      <c r="H31" s="454">
        <f t="shared" si="11"/>
        <v>1805.77</v>
      </c>
      <c r="I31" s="129">
        <f>1*3+3.5</f>
        <v>6.5</v>
      </c>
      <c r="J31" s="130">
        <f t="array" ref="J31">IF(ISERROR(G31/I31),"",G31/I31)</f>
        <v>55.230769230769234</v>
      </c>
      <c r="K31" s="131">
        <f t="array" ref="K31">IF(ISERROR(G31/L31),"",G31/L31)</f>
        <v>6.9038461538461542</v>
      </c>
      <c r="L31" s="129">
        <v>52</v>
      </c>
      <c r="M31" s="109">
        <f t="shared" si="15"/>
        <v>-0.40384615384615419</v>
      </c>
      <c r="N31" s="130">
        <f t="shared" ref="N31:N33" si="16">SUM(O31:U31)</f>
        <v>0</v>
      </c>
      <c r="O31" s="458"/>
      <c r="P31" s="458"/>
      <c r="Q31" s="458"/>
      <c r="R31" s="458"/>
      <c r="S31" s="458"/>
      <c r="T31" s="458"/>
      <c r="U31" s="4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3" t="s">
        <v>206</v>
      </c>
      <c r="C32" s="126" t="s">
        <v>203</v>
      </c>
      <c r="D32" s="108">
        <v>5.03</v>
      </c>
      <c r="E32" s="108"/>
      <c r="F32" s="127"/>
      <c r="G32" s="128"/>
      <c r="H32" s="4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8"/>
      <c r="P32" s="458"/>
      <c r="Q32" s="458"/>
      <c r="R32" s="458"/>
      <c r="S32" s="458"/>
      <c r="T32" s="458"/>
      <c r="U32" s="4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53" t="s">
        <v>206</v>
      </c>
      <c r="C33" s="126" t="s">
        <v>207</v>
      </c>
      <c r="D33" s="108">
        <v>5.03</v>
      </c>
      <c r="E33" s="108"/>
      <c r="F33" s="127">
        <v>42741</v>
      </c>
      <c r="G33" s="128">
        <f>108*5+30</f>
        <v>570</v>
      </c>
      <c r="H33" s="454">
        <f t="shared" si="11"/>
        <v>2867.1000000000004</v>
      </c>
      <c r="I33" s="129">
        <f>6.5*3</f>
        <v>19.5</v>
      </c>
      <c r="J33" s="130">
        <f t="array" ref="J33">IF(ISERROR(G33/I33),"",G33/I33)</f>
        <v>29.23076923076923</v>
      </c>
      <c r="K33" s="131">
        <f t="array" ref="K33">IF(ISERROR(G33/L33),"",G33/L33)</f>
        <v>10.961538461538462</v>
      </c>
      <c r="L33" s="129">
        <v>52</v>
      </c>
      <c r="M33" s="109">
        <f t="shared" si="15"/>
        <v>8.5384615384615383</v>
      </c>
      <c r="N33" s="130">
        <f t="shared" si="16"/>
        <v>0</v>
      </c>
      <c r="O33" s="458"/>
      <c r="P33" s="458"/>
      <c r="Q33" s="458"/>
      <c r="R33" s="458"/>
      <c r="S33" s="458"/>
      <c r="T33" s="458"/>
      <c r="U33" s="458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53" t="s">
        <v>414</v>
      </c>
      <c r="C34" s="187" t="s">
        <v>415</v>
      </c>
      <c r="D34" s="108">
        <v>5.03</v>
      </c>
      <c r="E34" s="108"/>
      <c r="F34" s="127"/>
      <c r="G34" s="128"/>
      <c r="H34" s="454">
        <f t="shared" si="11"/>
        <v>0</v>
      </c>
      <c r="I34" s="129"/>
      <c r="J34" s="130"/>
      <c r="K34" s="131"/>
      <c r="L34" s="129">
        <v>52</v>
      </c>
      <c r="M34" s="109"/>
      <c r="N34" s="130"/>
      <c r="O34" s="458"/>
      <c r="P34" s="458"/>
      <c r="Q34" s="458"/>
      <c r="R34" s="458"/>
      <c r="S34" s="458"/>
      <c r="T34" s="458"/>
      <c r="U34" s="4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53" t="s">
        <v>414</v>
      </c>
      <c r="C35" s="187" t="s">
        <v>416</v>
      </c>
      <c r="D35" s="108">
        <v>5.03</v>
      </c>
      <c r="E35" s="108"/>
      <c r="F35" s="127"/>
      <c r="G35" s="128"/>
      <c r="H35" s="454">
        <f t="shared" si="11"/>
        <v>0</v>
      </c>
      <c r="I35" s="129"/>
      <c r="J35" s="130"/>
      <c r="K35" s="131"/>
      <c r="L35" s="129">
        <v>52</v>
      </c>
      <c r="M35" s="109"/>
      <c r="N35" s="130"/>
      <c r="O35" s="458"/>
      <c r="P35" s="458"/>
      <c r="Q35" s="458"/>
      <c r="R35" s="458"/>
      <c r="S35" s="458"/>
      <c r="T35" s="458"/>
      <c r="U35" s="45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53" t="s">
        <v>414</v>
      </c>
      <c r="C36" s="187" t="s">
        <v>61</v>
      </c>
      <c r="D36" s="108">
        <v>5.03</v>
      </c>
      <c r="E36" s="108"/>
      <c r="F36" s="127">
        <v>42737</v>
      </c>
      <c r="G36" s="128">
        <v>25</v>
      </c>
      <c r="H36" s="454">
        <f t="shared" si="11"/>
        <v>125.75</v>
      </c>
      <c r="I36" s="129">
        <f>1*4</f>
        <v>4</v>
      </c>
      <c r="J36" s="130">
        <f t="array" ref="J36">IF(ISERROR(G36/I36),"",G36/I36)</f>
        <v>6.25</v>
      </c>
      <c r="K36" s="131">
        <f t="array" ref="K36">IF(ISERROR(G36/L36),"",G36/L36)</f>
        <v>0.48076923076923078</v>
      </c>
      <c r="L36" s="129">
        <v>52</v>
      </c>
      <c r="M36" s="109">
        <f t="shared" ref="M36" si="19">IF(ISERROR(I36-K36),"",I36-K36)</f>
        <v>3.5192307692307692</v>
      </c>
      <c r="N36" s="130"/>
      <c r="O36" s="458"/>
      <c r="P36" s="458"/>
      <c r="Q36" s="458"/>
      <c r="R36" s="458"/>
      <c r="S36" s="458"/>
      <c r="T36" s="458"/>
      <c r="U36" s="45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3" t="s">
        <v>208</v>
      </c>
      <c r="C37" s="126" t="s">
        <v>179</v>
      </c>
      <c r="D37" s="108">
        <v>5.08</v>
      </c>
      <c r="E37" s="108"/>
      <c r="F37" s="127"/>
      <c r="G37" s="128"/>
      <c r="H37" s="45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58"/>
      <c r="P37" s="458"/>
      <c r="Q37" s="458"/>
      <c r="R37" s="458"/>
      <c r="S37" s="458"/>
      <c r="T37" s="458"/>
      <c r="U37" s="45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3" t="s">
        <v>208</v>
      </c>
      <c r="C38" s="126" t="s">
        <v>204</v>
      </c>
      <c r="D38" s="108">
        <v>5.08</v>
      </c>
      <c r="E38" s="108"/>
      <c r="F38" s="127"/>
      <c r="G38" s="128"/>
      <c r="H38" s="45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58"/>
      <c r="P38" s="458"/>
      <c r="Q38" s="458"/>
      <c r="R38" s="458"/>
      <c r="S38" s="458"/>
      <c r="T38" s="458"/>
      <c r="U38" s="45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3" t="s">
        <v>208</v>
      </c>
      <c r="C39" s="126" t="s">
        <v>205</v>
      </c>
      <c r="D39" s="108">
        <v>5.08</v>
      </c>
      <c r="E39" s="108"/>
      <c r="F39" s="127"/>
      <c r="G39" s="128"/>
      <c r="H39" s="4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58"/>
      <c r="P39" s="458"/>
      <c r="Q39" s="458"/>
      <c r="R39" s="458"/>
      <c r="S39" s="458"/>
      <c r="T39" s="458"/>
      <c r="U39" s="45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53" t="s">
        <v>208</v>
      </c>
      <c r="C40" s="126" t="s">
        <v>186</v>
      </c>
      <c r="D40" s="108">
        <v>5.08</v>
      </c>
      <c r="E40" s="108"/>
      <c r="F40" s="127">
        <v>42740</v>
      </c>
      <c r="G40" s="128">
        <f>108*7</f>
        <v>756</v>
      </c>
      <c r="H40" s="454">
        <f t="shared" si="11"/>
        <v>3840.48</v>
      </c>
      <c r="I40" s="129">
        <f>11*3</f>
        <v>33</v>
      </c>
      <c r="J40" s="130">
        <f t="array" ref="J40">IF(ISERROR(G40/I40),"",G40/I40)</f>
        <v>22.90909090909091</v>
      </c>
      <c r="K40" s="131">
        <f t="array" ref="K40">IF(ISERROR(G40/L40),"",G40/L40)</f>
        <v>36</v>
      </c>
      <c r="L40" s="129">
        <v>21</v>
      </c>
      <c r="M40" s="109">
        <f t="shared" si="20"/>
        <v>-3</v>
      </c>
      <c r="N40" s="130">
        <f t="shared" si="21"/>
        <v>0</v>
      </c>
      <c r="O40" s="458"/>
      <c r="P40" s="458"/>
      <c r="Q40" s="458"/>
      <c r="R40" s="458"/>
      <c r="S40" s="458"/>
      <c r="T40" s="458"/>
      <c r="U40" s="458"/>
      <c r="V40" s="132">
        <f t="shared" si="22"/>
        <v>0</v>
      </c>
      <c r="W40" s="133">
        <f t="shared" si="23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3" t="s">
        <v>208</v>
      </c>
      <c r="C41" s="126" t="s">
        <v>203</v>
      </c>
      <c r="D41" s="108">
        <v>5.08</v>
      </c>
      <c r="E41" s="108"/>
      <c r="F41" s="127"/>
      <c r="G41" s="128"/>
      <c r="H41" s="4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58"/>
      <c r="P41" s="458"/>
      <c r="Q41" s="458"/>
      <c r="R41" s="458"/>
      <c r="S41" s="458"/>
      <c r="T41" s="458"/>
      <c r="U41" s="45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3" t="s">
        <v>208</v>
      </c>
      <c r="C42" s="126" t="s">
        <v>199</v>
      </c>
      <c r="D42" s="108">
        <v>5.08</v>
      </c>
      <c r="E42" s="108"/>
      <c r="F42" s="127"/>
      <c r="G42" s="128"/>
      <c r="H42" s="4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20"/>
        <v>0</v>
      </c>
      <c r="N42" s="130">
        <f t="shared" si="21"/>
        <v>0</v>
      </c>
      <c r="O42" s="462"/>
      <c r="P42" s="462"/>
      <c r="Q42" s="462"/>
      <c r="R42" s="462"/>
      <c r="S42" s="462"/>
      <c r="T42" s="462"/>
      <c r="U42" s="462"/>
      <c r="V42" s="132">
        <f t="shared" si="22"/>
        <v>0</v>
      </c>
      <c r="W42" s="133" t="str">
        <f t="shared" si="23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3" t="s">
        <v>208</v>
      </c>
      <c r="C43" s="126" t="s">
        <v>187</v>
      </c>
      <c r="D43" s="108">
        <v>5.08</v>
      </c>
      <c r="E43" s="108"/>
      <c r="F43" s="127"/>
      <c r="G43" s="128"/>
      <c r="H43" s="4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58"/>
      <c r="P43" s="458"/>
      <c r="Q43" s="458"/>
      <c r="R43" s="458"/>
      <c r="S43" s="458"/>
      <c r="T43" s="458"/>
      <c r="U43" s="45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3" t="s">
        <v>208</v>
      </c>
      <c r="C44" s="126" t="s">
        <v>207</v>
      </c>
      <c r="D44" s="108">
        <v>5.08</v>
      </c>
      <c r="E44" s="108"/>
      <c r="F44" s="127"/>
      <c r="G44" s="128"/>
      <c r="H44" s="4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62"/>
      <c r="P44" s="462"/>
      <c r="Q44" s="462"/>
      <c r="R44" s="462"/>
      <c r="S44" s="462"/>
      <c r="T44" s="462"/>
      <c r="U44" s="462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3" t="s">
        <v>209</v>
      </c>
      <c r="C45" s="126" t="s">
        <v>194</v>
      </c>
      <c r="D45" s="108">
        <v>5.03</v>
      </c>
      <c r="E45" s="108"/>
      <c r="F45" s="127"/>
      <c r="G45" s="128"/>
      <c r="H45" s="4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58"/>
      <c r="P45" s="458"/>
      <c r="Q45" s="458"/>
      <c r="R45" s="458"/>
      <c r="S45" s="458"/>
      <c r="T45" s="458"/>
      <c r="U45" s="45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53" t="s">
        <v>209</v>
      </c>
      <c r="C46" s="126" t="s">
        <v>179</v>
      </c>
      <c r="D46" s="108">
        <v>5.03</v>
      </c>
      <c r="E46" s="108"/>
      <c r="F46" s="127"/>
      <c r="G46" s="128"/>
      <c r="H46" s="4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58"/>
      <c r="P46" s="458"/>
      <c r="Q46" s="458"/>
      <c r="R46" s="458"/>
      <c r="S46" s="458"/>
      <c r="T46" s="458"/>
      <c r="U46" s="45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53" t="s">
        <v>209</v>
      </c>
      <c r="C47" s="126" t="s">
        <v>195</v>
      </c>
      <c r="D47" s="108">
        <v>5.03</v>
      </c>
      <c r="E47" s="108"/>
      <c r="F47" s="127">
        <v>42737</v>
      </c>
      <c r="G47" s="128">
        <v>25</v>
      </c>
      <c r="H47" s="454">
        <f t="shared" si="11"/>
        <v>125.75</v>
      </c>
      <c r="I47" s="129">
        <f>1*4</f>
        <v>4</v>
      </c>
      <c r="J47" s="130">
        <f t="array" ref="J47">IF(ISERROR(G47/I47),"",G47/I47)</f>
        <v>6.25</v>
      </c>
      <c r="K47" s="131">
        <f t="array" ref="K47">IF(ISERROR(G47/L47),"",G47/L47)</f>
        <v>0.44642857142857145</v>
      </c>
      <c r="L47" s="129">
        <v>56</v>
      </c>
      <c r="M47" s="109">
        <f t="shared" si="20"/>
        <v>3.5535714285714284</v>
      </c>
      <c r="N47" s="130">
        <f t="shared" si="21"/>
        <v>0</v>
      </c>
      <c r="O47" s="458"/>
      <c r="P47" s="458"/>
      <c r="Q47" s="458"/>
      <c r="R47" s="458"/>
      <c r="S47" s="458"/>
      <c r="T47" s="458"/>
      <c r="U47" s="45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3" t="s">
        <v>209</v>
      </c>
      <c r="C48" s="126" t="s">
        <v>204</v>
      </c>
      <c r="D48" s="108">
        <v>5.03</v>
      </c>
      <c r="E48" s="108"/>
      <c r="F48" s="127"/>
      <c r="G48" s="128"/>
      <c r="H48" s="4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58"/>
      <c r="P48" s="458"/>
      <c r="Q48" s="458"/>
      <c r="R48" s="458"/>
      <c r="S48" s="458"/>
      <c r="T48" s="458"/>
      <c r="U48" s="45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3" t="s">
        <v>382</v>
      </c>
      <c r="C49" s="187" t="s">
        <v>383</v>
      </c>
      <c r="D49" s="108">
        <v>5.03</v>
      </c>
      <c r="E49" s="108"/>
      <c r="F49" s="127"/>
      <c r="G49" s="128"/>
      <c r="H49" s="4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58"/>
      <c r="P49" s="458"/>
      <c r="Q49" s="458"/>
      <c r="R49" s="458"/>
      <c r="S49" s="458"/>
      <c r="T49" s="458"/>
      <c r="U49" s="4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3" t="s">
        <v>382</v>
      </c>
      <c r="C50" s="187" t="s">
        <v>384</v>
      </c>
      <c r="D50" s="108">
        <v>5.03</v>
      </c>
      <c r="E50" s="108"/>
      <c r="F50" s="127"/>
      <c r="G50" s="128"/>
      <c r="H50" s="4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58"/>
      <c r="P50" s="458"/>
      <c r="Q50" s="458"/>
      <c r="R50" s="458"/>
      <c r="S50" s="458"/>
      <c r="T50" s="458"/>
      <c r="U50" s="4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3" t="s">
        <v>382</v>
      </c>
      <c r="C51" s="187" t="s">
        <v>389</v>
      </c>
      <c r="D51" s="108">
        <v>5.03</v>
      </c>
      <c r="E51" s="108"/>
      <c r="F51" s="127"/>
      <c r="G51" s="128"/>
      <c r="H51" s="4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58"/>
      <c r="P51" s="458"/>
      <c r="Q51" s="458"/>
      <c r="R51" s="458"/>
      <c r="S51" s="458"/>
      <c r="T51" s="458"/>
      <c r="U51" s="4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3" t="s">
        <v>382</v>
      </c>
      <c r="C52" s="187" t="s">
        <v>391</v>
      </c>
      <c r="D52" s="108">
        <v>5.03</v>
      </c>
      <c r="E52" s="108"/>
      <c r="F52" s="127"/>
      <c r="G52" s="128"/>
      <c r="H52" s="4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58"/>
      <c r="P52" s="458"/>
      <c r="Q52" s="458"/>
      <c r="R52" s="458"/>
      <c r="S52" s="458"/>
      <c r="T52" s="458"/>
      <c r="U52" s="4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3" t="s">
        <v>418</v>
      </c>
      <c r="C53" s="187" t="s">
        <v>364</v>
      </c>
      <c r="D53" s="108">
        <v>5.03</v>
      </c>
      <c r="E53" s="108"/>
      <c r="F53" s="127"/>
      <c r="G53" s="128"/>
      <c r="H53" s="4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58"/>
      <c r="P53" s="458"/>
      <c r="Q53" s="458"/>
      <c r="R53" s="458"/>
      <c r="S53" s="458"/>
      <c r="T53" s="458"/>
      <c r="U53" s="4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3" t="s">
        <v>418</v>
      </c>
      <c r="C54" s="187" t="s">
        <v>365</v>
      </c>
      <c r="D54" s="108">
        <v>5.03</v>
      </c>
      <c r="E54" s="108"/>
      <c r="F54" s="127"/>
      <c r="G54" s="128"/>
      <c r="H54" s="4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58"/>
      <c r="P54" s="458"/>
      <c r="Q54" s="458"/>
      <c r="R54" s="458"/>
      <c r="S54" s="458"/>
      <c r="T54" s="458"/>
      <c r="U54" s="4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3" t="s">
        <v>418</v>
      </c>
      <c r="C55" s="187" t="s">
        <v>366</v>
      </c>
      <c r="D55" s="108">
        <v>5.03</v>
      </c>
      <c r="E55" s="108"/>
      <c r="F55" s="127"/>
      <c r="G55" s="128"/>
      <c r="H55" s="4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58"/>
      <c r="P55" s="458"/>
      <c r="Q55" s="458"/>
      <c r="R55" s="458"/>
      <c r="S55" s="458"/>
      <c r="T55" s="458"/>
      <c r="U55" s="4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3" t="s">
        <v>418</v>
      </c>
      <c r="C56" s="187" t="s">
        <v>367</v>
      </c>
      <c r="D56" s="108">
        <v>5.03</v>
      </c>
      <c r="E56" s="108"/>
      <c r="F56" s="127"/>
      <c r="G56" s="128"/>
      <c r="H56" s="4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58"/>
      <c r="P56" s="458"/>
      <c r="Q56" s="458"/>
      <c r="R56" s="458"/>
      <c r="S56" s="458"/>
      <c r="T56" s="458"/>
      <c r="U56" s="4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62"/>
      <c r="P57" s="462"/>
      <c r="Q57" s="462"/>
      <c r="R57" s="462"/>
      <c r="S57" s="462"/>
      <c r="T57" s="462"/>
      <c r="U57" s="462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62"/>
      <c r="P58" s="462"/>
      <c r="Q58" s="462"/>
      <c r="R58" s="462"/>
      <c r="S58" s="462"/>
      <c r="T58" s="462"/>
      <c r="U58" s="462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28">
        <f>80+108*2+110+41</f>
        <v>447</v>
      </c>
      <c r="H59" s="454">
        <f t="shared" si="11"/>
        <v>2248.4100000000003</v>
      </c>
      <c r="I59" s="129">
        <f>1+1+8.5*4</f>
        <v>36</v>
      </c>
      <c r="J59" s="130">
        <f t="array" ref="J59">IF(ISERROR(G59/I59),"",G59/I59)</f>
        <v>12.416666666666666</v>
      </c>
      <c r="K59" s="131">
        <f t="array" ref="K59">IF(ISERROR(G59/L59),"",G59/L59)</f>
        <v>11.175000000000001</v>
      </c>
      <c r="L59" s="129">
        <v>40</v>
      </c>
      <c r="M59" s="109">
        <f t="shared" si="20"/>
        <v>24.824999999999999</v>
      </c>
      <c r="N59" s="130">
        <f t="shared" si="24"/>
        <v>0</v>
      </c>
      <c r="O59" s="462"/>
      <c r="P59" s="462"/>
      <c r="Q59" s="462"/>
      <c r="R59" s="462"/>
      <c r="S59" s="462"/>
      <c r="T59" s="462"/>
      <c r="U59" s="462"/>
      <c r="V59" s="132">
        <f t="shared" si="25"/>
        <v>0</v>
      </c>
      <c r="W59" s="133">
        <f t="shared" si="26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62"/>
      <c r="P60" s="462"/>
      <c r="Q60" s="462"/>
      <c r="R60" s="462"/>
      <c r="S60" s="462"/>
      <c r="T60" s="462"/>
      <c r="U60" s="462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62"/>
      <c r="P61" s="462"/>
      <c r="Q61" s="462"/>
      <c r="R61" s="462"/>
      <c r="S61" s="462"/>
      <c r="T61" s="462"/>
      <c r="U61" s="462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62"/>
      <c r="P62" s="462"/>
      <c r="Q62" s="462"/>
      <c r="R62" s="462"/>
      <c r="S62" s="462"/>
      <c r="T62" s="462"/>
      <c r="U62" s="462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62"/>
      <c r="P63" s="462"/>
      <c r="Q63" s="462"/>
      <c r="R63" s="462"/>
      <c r="S63" s="462"/>
      <c r="T63" s="462"/>
      <c r="U63" s="462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5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62"/>
      <c r="P64" s="462"/>
      <c r="Q64" s="462"/>
      <c r="R64" s="462"/>
      <c r="S64" s="462"/>
      <c r="T64" s="462"/>
      <c r="U64" s="462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62"/>
      <c r="P65" s="462"/>
      <c r="Q65" s="462"/>
      <c r="R65" s="462"/>
      <c r="S65" s="462"/>
      <c r="T65" s="462"/>
      <c r="U65" s="462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5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62"/>
      <c r="P66" s="462"/>
      <c r="Q66" s="462"/>
      <c r="R66" s="462"/>
      <c r="S66" s="462"/>
      <c r="T66" s="462"/>
      <c r="U66" s="462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62"/>
      <c r="P67" s="462"/>
      <c r="Q67" s="462"/>
      <c r="R67" s="462"/>
      <c r="S67" s="462"/>
      <c r="T67" s="462"/>
      <c r="U67" s="4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62"/>
      <c r="P68" s="462"/>
      <c r="Q68" s="462"/>
      <c r="R68" s="462"/>
      <c r="S68" s="462"/>
      <c r="T68" s="462"/>
      <c r="U68" s="4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62"/>
      <c r="P69" s="462"/>
      <c r="Q69" s="462"/>
      <c r="R69" s="462"/>
      <c r="S69" s="462"/>
      <c r="T69" s="462"/>
      <c r="U69" s="462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62"/>
      <c r="P70" s="462"/>
      <c r="Q70" s="462"/>
      <c r="R70" s="462"/>
      <c r="S70" s="462"/>
      <c r="T70" s="462"/>
      <c r="U70" s="462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454">
        <f t="shared" si="11"/>
        <v>0</v>
      </c>
      <c r="I71" s="129"/>
      <c r="J71" s="130"/>
      <c r="K71" s="131"/>
      <c r="L71" s="129"/>
      <c r="M71" s="109"/>
      <c r="N71" s="130"/>
      <c r="O71" s="462"/>
      <c r="P71" s="462"/>
      <c r="Q71" s="462"/>
      <c r="R71" s="462"/>
      <c r="S71" s="462"/>
      <c r="T71" s="462"/>
      <c r="U71" s="4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62"/>
      <c r="P72" s="462"/>
      <c r="Q72" s="462"/>
      <c r="R72" s="462"/>
      <c r="S72" s="462"/>
      <c r="T72" s="462"/>
      <c r="U72" s="462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62"/>
      <c r="P73" s="462"/>
      <c r="Q73" s="462"/>
      <c r="R73" s="462"/>
      <c r="S73" s="462"/>
      <c r="T73" s="462"/>
      <c r="U73" s="462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62"/>
      <c r="P74" s="462"/>
      <c r="Q74" s="462"/>
      <c r="R74" s="462"/>
      <c r="S74" s="462"/>
      <c r="T74" s="462"/>
      <c r="U74" s="462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62"/>
      <c r="P75" s="462"/>
      <c r="Q75" s="462"/>
      <c r="R75" s="462"/>
      <c r="S75" s="462"/>
      <c r="T75" s="462"/>
      <c r="U75" s="462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62"/>
      <c r="P76" s="462"/>
      <c r="Q76" s="462"/>
      <c r="R76" s="462"/>
      <c r="S76" s="462"/>
      <c r="T76" s="462"/>
      <c r="U76" s="4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62"/>
      <c r="P77" s="462"/>
      <c r="Q77" s="462"/>
      <c r="R77" s="462"/>
      <c r="S77" s="462"/>
      <c r="T77" s="462"/>
      <c r="U77" s="4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62"/>
      <c r="P78" s="462"/>
      <c r="Q78" s="462"/>
      <c r="R78" s="462"/>
      <c r="S78" s="462"/>
      <c r="T78" s="462"/>
      <c r="U78" s="4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62"/>
      <c r="P79" s="462"/>
      <c r="Q79" s="462"/>
      <c r="R79" s="462"/>
      <c r="S79" s="462"/>
      <c r="T79" s="462"/>
      <c r="U79" s="4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62"/>
      <c r="P80" s="462"/>
      <c r="Q80" s="462"/>
      <c r="R80" s="462"/>
      <c r="S80" s="462"/>
      <c r="T80" s="462"/>
      <c r="U80" s="4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62"/>
      <c r="P81" s="462"/>
      <c r="Q81" s="462"/>
      <c r="R81" s="462"/>
      <c r="S81" s="462"/>
      <c r="T81" s="462"/>
      <c r="U81" s="4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62"/>
      <c r="P82" s="462"/>
      <c r="Q82" s="462"/>
      <c r="R82" s="462"/>
      <c r="S82" s="462"/>
      <c r="T82" s="462"/>
      <c r="U82" s="4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62"/>
      <c r="P83" s="462"/>
      <c r="Q83" s="462"/>
      <c r="R83" s="462"/>
      <c r="S83" s="462"/>
      <c r="T83" s="462"/>
      <c r="U83" s="4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62"/>
      <c r="P84" s="462"/>
      <c r="Q84" s="462"/>
      <c r="R84" s="462"/>
      <c r="S84" s="462"/>
      <c r="T84" s="462"/>
      <c r="U84" s="4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62"/>
      <c r="P85" s="462"/>
      <c r="Q85" s="462"/>
      <c r="R85" s="462"/>
      <c r="S85" s="462"/>
      <c r="T85" s="462"/>
      <c r="U85" s="462"/>
      <c r="V85" s="132"/>
      <c r="W85" s="133"/>
      <c r="X85" s="132"/>
      <c r="Y85" s="132"/>
      <c r="Z85" s="132"/>
      <c r="AA85" s="132"/>
    </row>
    <row r="86" spans="1:27" ht="20.100000000000001" customHeight="1">
      <c r="A86" s="511" t="s">
        <v>216</v>
      </c>
      <c r="B86" s="511"/>
      <c r="C86" s="463" t="s">
        <v>202</v>
      </c>
      <c r="D86" s="143"/>
      <c r="E86" s="143"/>
      <c r="F86" s="144"/>
      <c r="G86" s="145">
        <f>SUM(G29:G85)</f>
        <v>2398</v>
      </c>
      <c r="H86" s="146">
        <f>SUM(H29:H85)</f>
        <v>12099.74</v>
      </c>
      <c r="I86" s="146">
        <f>SUM(I29:I85)</f>
        <v>107</v>
      </c>
      <c r="J86" s="130">
        <f t="array" ref="J86">IF(ISERROR(G86/I86),"",G86/I86)</f>
        <v>22.411214953271028</v>
      </c>
      <c r="K86" s="146">
        <f>SUM(K29:K85)</f>
        <v>70.121428571428567</v>
      </c>
      <c r="L86" s="147"/>
      <c r="M86" s="150">
        <f t="shared" ref="M86:V86" si="35">SUM(M29:M85)</f>
        <v>36.878571428571426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3" t="s">
        <v>217</v>
      </c>
      <c r="C87" s="126" t="s">
        <v>179</v>
      </c>
      <c r="D87" s="108">
        <v>5.03</v>
      </c>
      <c r="E87" s="108"/>
      <c r="F87" s="127"/>
      <c r="G87" s="128"/>
      <c r="H87" s="454">
        <f t="shared" ref="H87:H120" si="37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8">IF(ISERROR(I87-K87),"",I87-K87)</f>
        <v>0</v>
      </c>
      <c r="N87" s="130">
        <f t="shared" ref="N87:N93" si="39">SUM(O87:U87)</f>
        <v>0</v>
      </c>
      <c r="O87" s="462"/>
      <c r="P87" s="462"/>
      <c r="Q87" s="462"/>
      <c r="R87" s="462"/>
      <c r="S87" s="462"/>
      <c r="T87" s="462"/>
      <c r="U87" s="462"/>
      <c r="V87" s="132">
        <f t="shared" ref="V87:V93" si="40">SUM(X87:AA87)</f>
        <v>0</v>
      </c>
      <c r="W87" s="133" t="str">
        <f t="shared" si="36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3" t="s">
        <v>217</v>
      </c>
      <c r="C88" s="126" t="s">
        <v>186</v>
      </c>
      <c r="D88" s="108">
        <v>5.03</v>
      </c>
      <c r="E88" s="108"/>
      <c r="F88" s="127"/>
      <c r="G88" s="128"/>
      <c r="H88" s="454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62"/>
      <c r="P88" s="462"/>
      <c r="Q88" s="462"/>
      <c r="R88" s="462"/>
      <c r="S88" s="462"/>
      <c r="T88" s="462"/>
      <c r="U88" s="462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3" t="s">
        <v>217</v>
      </c>
      <c r="C89" s="126" t="s">
        <v>204</v>
      </c>
      <c r="D89" s="108">
        <v>5.03</v>
      </c>
      <c r="E89" s="108"/>
      <c r="F89" s="127"/>
      <c r="G89" s="128"/>
      <c r="H89" s="454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62"/>
      <c r="P89" s="462"/>
      <c r="Q89" s="462"/>
      <c r="R89" s="462"/>
      <c r="S89" s="462"/>
      <c r="T89" s="462"/>
      <c r="U89" s="462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54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62"/>
      <c r="P90" s="462"/>
      <c r="Q90" s="462"/>
      <c r="R90" s="462"/>
      <c r="S90" s="462"/>
      <c r="T90" s="462"/>
      <c r="U90" s="462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54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62"/>
      <c r="P91" s="462"/>
      <c r="Q91" s="462"/>
      <c r="R91" s="462"/>
      <c r="S91" s="462"/>
      <c r="T91" s="462"/>
      <c r="U91" s="462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54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62"/>
      <c r="P92" s="462"/>
      <c r="Q92" s="462"/>
      <c r="R92" s="462"/>
      <c r="S92" s="462"/>
      <c r="T92" s="462"/>
      <c r="U92" s="462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54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62"/>
      <c r="P93" s="462"/>
      <c r="Q93" s="462"/>
      <c r="R93" s="462"/>
      <c r="S93" s="462"/>
      <c r="T93" s="462"/>
      <c r="U93" s="462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54">
        <f t="shared" si="37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8"/>
        <v>0</v>
      </c>
      <c r="N94" s="130"/>
      <c r="O94" s="462"/>
      <c r="P94" s="462"/>
      <c r="Q94" s="462"/>
      <c r="R94" s="462"/>
      <c r="S94" s="462"/>
      <c r="T94" s="462"/>
      <c r="U94" s="4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54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62"/>
      <c r="P95" s="462"/>
      <c r="Q95" s="462"/>
      <c r="R95" s="462"/>
      <c r="S95" s="462"/>
      <c r="T95" s="462"/>
      <c r="U95" s="462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54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62"/>
      <c r="P96" s="462"/>
      <c r="Q96" s="462"/>
      <c r="R96" s="462"/>
      <c r="S96" s="462"/>
      <c r="T96" s="462"/>
      <c r="U96" s="462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54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62"/>
      <c r="P97" s="462"/>
      <c r="Q97" s="462"/>
      <c r="R97" s="462"/>
      <c r="S97" s="462"/>
      <c r="T97" s="462"/>
      <c r="U97" s="462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54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62"/>
      <c r="P98" s="462"/>
      <c r="Q98" s="462"/>
      <c r="R98" s="462"/>
      <c r="S98" s="462"/>
      <c r="T98" s="462"/>
      <c r="U98" s="462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54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62"/>
      <c r="P99" s="462"/>
      <c r="Q99" s="462"/>
      <c r="R99" s="462"/>
      <c r="S99" s="462"/>
      <c r="T99" s="462"/>
      <c r="U99" s="462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54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62"/>
      <c r="P100" s="462"/>
      <c r="Q100" s="462"/>
      <c r="R100" s="462"/>
      <c r="S100" s="462"/>
      <c r="T100" s="462"/>
      <c r="U100" s="462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54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62"/>
      <c r="P101" s="462"/>
      <c r="Q101" s="462"/>
      <c r="R101" s="462"/>
      <c r="S101" s="462"/>
      <c r="T101" s="462"/>
      <c r="U101" s="462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54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62"/>
      <c r="P102" s="462"/>
      <c r="Q102" s="462"/>
      <c r="R102" s="462"/>
      <c r="S102" s="462"/>
      <c r="T102" s="462"/>
      <c r="U102" s="462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54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62"/>
      <c r="P103" s="462"/>
      <c r="Q103" s="462"/>
      <c r="R103" s="462"/>
      <c r="S103" s="462"/>
      <c r="T103" s="462"/>
      <c r="U103" s="462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54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62"/>
      <c r="P104" s="462"/>
      <c r="Q104" s="462"/>
      <c r="R104" s="462"/>
      <c r="S104" s="462"/>
      <c r="T104" s="462"/>
      <c r="U104" s="462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54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62"/>
      <c r="P105" s="462"/>
      <c r="Q105" s="462"/>
      <c r="R105" s="462"/>
      <c r="S105" s="462"/>
      <c r="T105" s="462"/>
      <c r="U105" s="462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54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62"/>
      <c r="P106" s="462"/>
      <c r="Q106" s="462"/>
      <c r="R106" s="462"/>
      <c r="S106" s="462"/>
      <c r="T106" s="462"/>
      <c r="U106" s="462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53" t="s">
        <v>393</v>
      </c>
      <c r="C107" s="187" t="s">
        <v>395</v>
      </c>
      <c r="D107" s="108">
        <v>5</v>
      </c>
      <c r="E107" s="108"/>
      <c r="F107" s="127"/>
      <c r="G107" s="128"/>
      <c r="H107" s="454">
        <f t="shared" si="37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62"/>
      <c r="P107" s="462"/>
      <c r="Q107" s="462"/>
      <c r="R107" s="462"/>
      <c r="S107" s="462"/>
      <c r="T107" s="462"/>
      <c r="U107" s="4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3" t="s">
        <v>393</v>
      </c>
      <c r="C108" s="187" t="s">
        <v>402</v>
      </c>
      <c r="D108" s="108">
        <v>5</v>
      </c>
      <c r="E108" s="108"/>
      <c r="F108" s="127"/>
      <c r="G108" s="128"/>
      <c r="H108" s="454">
        <f t="shared" si="37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8"/>
        <v>0</v>
      </c>
      <c r="N108" s="130">
        <f t="shared" si="41"/>
        <v>0</v>
      </c>
      <c r="O108" s="462"/>
      <c r="P108" s="462"/>
      <c r="Q108" s="462"/>
      <c r="R108" s="462"/>
      <c r="S108" s="462"/>
      <c r="T108" s="462"/>
      <c r="U108" s="4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53" t="s">
        <v>404</v>
      </c>
      <c r="C109" s="187" t="s">
        <v>405</v>
      </c>
      <c r="D109" s="108">
        <v>5</v>
      </c>
      <c r="E109" s="108"/>
      <c r="F109" s="127"/>
      <c r="G109" s="128"/>
      <c r="H109" s="454">
        <f t="shared" si="37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62"/>
      <c r="P109" s="462"/>
      <c r="Q109" s="462"/>
      <c r="R109" s="462"/>
      <c r="S109" s="462"/>
      <c r="T109" s="462"/>
      <c r="U109" s="4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3" t="s">
        <v>492</v>
      </c>
      <c r="C110" s="187" t="s">
        <v>372</v>
      </c>
      <c r="D110" s="108">
        <v>5</v>
      </c>
      <c r="E110" s="108"/>
      <c r="F110" s="127"/>
      <c r="G110" s="128"/>
      <c r="H110" s="454">
        <f t="shared" si="37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62"/>
      <c r="P110" s="462"/>
      <c r="Q110" s="462"/>
      <c r="R110" s="462"/>
      <c r="S110" s="462"/>
      <c r="T110" s="462"/>
      <c r="U110" s="4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3" t="s">
        <v>343</v>
      </c>
      <c r="C111" s="126" t="s">
        <v>345</v>
      </c>
      <c r="D111" s="108">
        <v>5</v>
      </c>
      <c r="E111" s="108"/>
      <c r="F111" s="127"/>
      <c r="G111" s="128"/>
      <c r="H111" s="454">
        <f t="shared" si="37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62"/>
      <c r="P111" s="462"/>
      <c r="Q111" s="462"/>
      <c r="R111" s="462"/>
      <c r="S111" s="462"/>
      <c r="T111" s="462"/>
      <c r="U111" s="46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53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f>84+90+90</f>
        <v>264</v>
      </c>
      <c r="H112" s="454">
        <f t="shared" si="37"/>
        <v>1320</v>
      </c>
      <c r="I112" s="129">
        <v>53</v>
      </c>
      <c r="J112" s="130">
        <f t="array" ref="J112">IF(ISERROR(G112/I112),"",G112/I112)</f>
        <v>4.9811320754716979</v>
      </c>
      <c r="K112" s="131">
        <f t="array" ref="K112">IF(ISERROR(G112/L112),"",G112/L112)</f>
        <v>52.8</v>
      </c>
      <c r="L112" s="129">
        <v>5</v>
      </c>
      <c r="M112" s="109">
        <f t="shared" si="38"/>
        <v>0.20000000000000284</v>
      </c>
      <c r="N112" s="130">
        <f t="shared" si="41"/>
        <v>0</v>
      </c>
      <c r="O112" s="462"/>
      <c r="P112" s="462"/>
      <c r="Q112" s="462"/>
      <c r="R112" s="462"/>
      <c r="S112" s="462"/>
      <c r="T112" s="462"/>
      <c r="U112" s="4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54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62"/>
      <c r="P113" s="462"/>
      <c r="Q113" s="462"/>
      <c r="R113" s="462"/>
      <c r="S113" s="462"/>
      <c r="T113" s="462"/>
      <c r="U113" s="462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54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62"/>
      <c r="P114" s="462"/>
      <c r="Q114" s="462"/>
      <c r="R114" s="462"/>
      <c r="S114" s="462"/>
      <c r="T114" s="462"/>
      <c r="U114" s="462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54">
        <f t="shared" si="37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62"/>
      <c r="P115" s="462"/>
      <c r="Q115" s="462"/>
      <c r="R115" s="462"/>
      <c r="S115" s="462"/>
      <c r="T115" s="462"/>
      <c r="U115" s="4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54">
        <f t="shared" si="37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62"/>
      <c r="P116" s="462"/>
      <c r="Q116" s="462"/>
      <c r="R116" s="462"/>
      <c r="S116" s="462"/>
      <c r="T116" s="462"/>
      <c r="U116" s="4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54">
        <f t="shared" si="37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62"/>
      <c r="P117" s="462"/>
      <c r="Q117" s="462"/>
      <c r="R117" s="462"/>
      <c r="S117" s="462"/>
      <c r="T117" s="462"/>
      <c r="U117" s="46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54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62"/>
      <c r="P118" s="462"/>
      <c r="Q118" s="462"/>
      <c r="R118" s="462"/>
      <c r="S118" s="462"/>
      <c r="T118" s="462"/>
      <c r="U118" s="462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54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62"/>
      <c r="P119" s="462"/>
      <c r="Q119" s="462"/>
      <c r="R119" s="462"/>
      <c r="S119" s="462"/>
      <c r="T119" s="462"/>
      <c r="U119" s="462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54">
        <f t="shared" si="37"/>
        <v>0</v>
      </c>
      <c r="I120" s="129"/>
      <c r="J120" s="130" t="str">
        <f t="array" ref="J120">IF(ISERROR(G120/I120),"",G120/I120)</f>
        <v/>
      </c>
      <c r="K120" s="454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62"/>
      <c r="P120" s="462"/>
      <c r="Q120" s="462"/>
      <c r="R120" s="462"/>
      <c r="S120" s="462"/>
      <c r="T120" s="462"/>
      <c r="U120" s="462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03" t="s">
        <v>224</v>
      </c>
      <c r="B121" s="504"/>
      <c r="C121" s="463" t="s">
        <v>202</v>
      </c>
      <c r="D121" s="143"/>
      <c r="E121" s="143"/>
      <c r="F121" s="144"/>
      <c r="G121" s="145">
        <f>SUM(G87:G120)</f>
        <v>264</v>
      </c>
      <c r="H121" s="146">
        <f>SUM(H87:H120)</f>
        <v>1320</v>
      </c>
      <c r="I121" s="146">
        <f>SUM(I87:I120)</f>
        <v>53</v>
      </c>
      <c r="J121" s="130">
        <f t="array" ref="J121">IF(ISERROR(G121/I121),"",G121/I121)</f>
        <v>4.9811320754716979</v>
      </c>
      <c r="K121" s="146">
        <f>SUM(K87:K120)</f>
        <v>52.8</v>
      </c>
      <c r="L121" s="147"/>
      <c r="M121" s="150">
        <f t="shared" ref="M121:V121" si="51">SUM(M87:M120)</f>
        <v>0.20000000000000284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54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62"/>
      <c r="P122" s="462"/>
      <c r="Q122" s="462"/>
      <c r="R122" s="462"/>
      <c r="S122" s="462"/>
      <c r="T122" s="462"/>
      <c r="U122" s="462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54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62"/>
      <c r="P123" s="462"/>
      <c r="Q123" s="462"/>
      <c r="R123" s="462"/>
      <c r="S123" s="462"/>
      <c r="T123" s="462"/>
      <c r="U123" s="462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54">
        <f t="shared" si="52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3"/>
        <v>0</v>
      </c>
      <c r="N124" s="130">
        <f t="shared" si="54"/>
        <v>0</v>
      </c>
      <c r="O124" s="462"/>
      <c r="P124" s="462"/>
      <c r="Q124" s="462"/>
      <c r="R124" s="462"/>
      <c r="S124" s="462"/>
      <c r="T124" s="462"/>
      <c r="U124" s="462"/>
      <c r="V124" s="132">
        <f t="shared" si="55"/>
        <v>0</v>
      </c>
      <c r="W124" s="133" t="str">
        <f t="shared" si="50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54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62"/>
      <c r="P125" s="462"/>
      <c r="Q125" s="462"/>
      <c r="R125" s="462"/>
      <c r="S125" s="462"/>
      <c r="T125" s="462"/>
      <c r="U125" s="462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9" t="s">
        <v>203</v>
      </c>
      <c r="D126" s="108">
        <v>5.03</v>
      </c>
      <c r="E126" s="108"/>
      <c r="F126" s="127"/>
      <c r="G126" s="128"/>
      <c r="H126" s="454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62"/>
      <c r="P126" s="462"/>
      <c r="Q126" s="462"/>
      <c r="R126" s="462"/>
      <c r="S126" s="462"/>
      <c r="T126" s="462"/>
      <c r="U126" s="462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54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62"/>
      <c r="P127" s="462"/>
      <c r="Q127" s="462"/>
      <c r="R127" s="462"/>
      <c r="S127" s="462"/>
      <c r="T127" s="462"/>
      <c r="U127" s="462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54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62"/>
      <c r="P128" s="462"/>
      <c r="Q128" s="462"/>
      <c r="R128" s="462"/>
      <c r="S128" s="462"/>
      <c r="T128" s="462"/>
      <c r="U128" s="462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9" t="s">
        <v>228</v>
      </c>
      <c r="D129" s="108">
        <v>5.03</v>
      </c>
      <c r="E129" s="108"/>
      <c r="F129" s="127"/>
      <c r="G129" s="128"/>
      <c r="H129" s="454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62"/>
      <c r="P129" s="462"/>
      <c r="Q129" s="462"/>
      <c r="R129" s="462"/>
      <c r="S129" s="462"/>
      <c r="T129" s="462"/>
      <c r="U129" s="462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9" t="s">
        <v>212</v>
      </c>
      <c r="D130" s="108">
        <v>5.03</v>
      </c>
      <c r="E130" s="108"/>
      <c r="F130" s="127"/>
      <c r="G130" s="128"/>
      <c r="H130" s="454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62"/>
      <c r="P130" s="462"/>
      <c r="Q130" s="462"/>
      <c r="R130" s="462"/>
      <c r="S130" s="462"/>
      <c r="T130" s="462"/>
      <c r="U130" s="462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9" t="s">
        <v>203</v>
      </c>
      <c r="D131" s="108">
        <v>5.03</v>
      </c>
      <c r="E131" s="108"/>
      <c r="F131" s="127"/>
      <c r="G131" s="128"/>
      <c r="H131" s="454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62"/>
      <c r="P131" s="462"/>
      <c r="Q131" s="462"/>
      <c r="R131" s="462"/>
      <c r="S131" s="462"/>
      <c r="T131" s="462"/>
      <c r="U131" s="462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9" t="s">
        <v>186</v>
      </c>
      <c r="D132" s="108">
        <v>5.03</v>
      </c>
      <c r="E132" s="108"/>
      <c r="F132" s="127"/>
      <c r="G132" s="128"/>
      <c r="H132" s="454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62"/>
      <c r="P132" s="462"/>
      <c r="Q132" s="462"/>
      <c r="R132" s="462"/>
      <c r="S132" s="462"/>
      <c r="T132" s="462"/>
      <c r="U132" s="462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9" t="s">
        <v>228</v>
      </c>
      <c r="D133" s="108">
        <v>5.03</v>
      </c>
      <c r="E133" s="108"/>
      <c r="F133" s="127"/>
      <c r="G133" s="128"/>
      <c r="H133" s="454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62"/>
      <c r="P133" s="462"/>
      <c r="Q133" s="462"/>
      <c r="R133" s="462"/>
      <c r="S133" s="462"/>
      <c r="T133" s="462"/>
      <c r="U133" s="462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9" t="s">
        <v>199</v>
      </c>
      <c r="D134" s="108">
        <v>5.03</v>
      </c>
      <c r="E134" s="108"/>
      <c r="F134" s="127"/>
      <c r="G134" s="128"/>
      <c r="H134" s="454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62"/>
      <c r="P134" s="462"/>
      <c r="Q134" s="462"/>
      <c r="R134" s="462"/>
      <c r="S134" s="462"/>
      <c r="T134" s="462"/>
      <c r="U134" s="462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42740</v>
      </c>
      <c r="G135" s="128">
        <f>90*10</f>
        <v>900</v>
      </c>
      <c r="H135" s="454">
        <f t="shared" si="52"/>
        <v>4554</v>
      </c>
      <c r="I135" s="129">
        <f>11*3</f>
        <v>33</v>
      </c>
      <c r="J135" s="130">
        <f t="array" ref="J135">IF(ISERROR(G135/I135),"",G135/I135)</f>
        <v>27.272727272727273</v>
      </c>
      <c r="K135" s="131">
        <f t="array" ref="K135">IF(ISERROR(G135/L135),"",G135/L135)</f>
        <v>36</v>
      </c>
      <c r="L135" s="129">
        <v>25</v>
      </c>
      <c r="M135" s="109">
        <f t="shared" si="53"/>
        <v>-3</v>
      </c>
      <c r="N135" s="130">
        <f t="shared" si="54"/>
        <v>0</v>
      </c>
      <c r="O135" s="462"/>
      <c r="P135" s="462"/>
      <c r="Q135" s="462"/>
      <c r="R135" s="462"/>
      <c r="S135" s="462"/>
      <c r="T135" s="462"/>
      <c r="U135" s="462"/>
      <c r="V135" s="132">
        <f t="shared" si="55"/>
        <v>0</v>
      </c>
      <c r="W135" s="133">
        <f t="shared" si="50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54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62"/>
      <c r="P136" s="462"/>
      <c r="Q136" s="462"/>
      <c r="R136" s="462"/>
      <c r="S136" s="462"/>
      <c r="T136" s="462"/>
      <c r="U136" s="462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03" t="s">
        <v>231</v>
      </c>
      <c r="B137" s="504"/>
      <c r="C137" s="463" t="s">
        <v>202</v>
      </c>
      <c r="D137" s="143"/>
      <c r="E137" s="143"/>
      <c r="F137" s="144"/>
      <c r="G137" s="145">
        <f>SUM(G122:G136)</f>
        <v>900</v>
      </c>
      <c r="H137" s="146">
        <f>SUM(H122:H136)</f>
        <v>4554</v>
      </c>
      <c r="I137" s="146">
        <f>SUM(I122:I136)</f>
        <v>33</v>
      </c>
      <c r="J137" s="130">
        <f t="array" ref="J137">IF(ISERROR(G137/I137),"",G137/I137)</f>
        <v>27.272727272727273</v>
      </c>
      <c r="K137" s="146">
        <f>SUM(K122:K136)</f>
        <v>36</v>
      </c>
      <c r="L137" s="147"/>
      <c r="M137" s="150">
        <f>SUM(M122:M136)</f>
        <v>-3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54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57">IF(ISERROR(I138-K138),"",I138-K138)</f>
        <v>0</v>
      </c>
      <c r="N138" s="130">
        <f t="shared" ref="N138:N142" si="58">SUM(O138:U138)</f>
        <v>0</v>
      </c>
      <c r="O138" s="462"/>
      <c r="P138" s="462"/>
      <c r="Q138" s="462"/>
      <c r="R138" s="462"/>
      <c r="S138" s="462"/>
      <c r="T138" s="462"/>
      <c r="U138" s="462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54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62"/>
      <c r="P139" s="462"/>
      <c r="Q139" s="462"/>
      <c r="R139" s="462"/>
      <c r="S139" s="462"/>
      <c r="T139" s="462"/>
      <c r="U139" s="462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54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62"/>
      <c r="P140" s="462"/>
      <c r="Q140" s="462"/>
      <c r="R140" s="462"/>
      <c r="S140" s="462"/>
      <c r="T140" s="462"/>
      <c r="U140" s="462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423</v>
      </c>
      <c r="C141" s="126" t="s">
        <v>195</v>
      </c>
      <c r="D141" s="108">
        <v>5.04</v>
      </c>
      <c r="E141" s="108"/>
      <c r="F141" s="127"/>
      <c r="G141" s="128"/>
      <c r="H141" s="454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62"/>
      <c r="P141" s="462"/>
      <c r="Q141" s="462"/>
      <c r="R141" s="462"/>
      <c r="S141" s="462"/>
      <c r="T141" s="462"/>
      <c r="U141" s="462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54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62"/>
      <c r="P142" s="462"/>
      <c r="Q142" s="462"/>
      <c r="R142" s="462"/>
      <c r="S142" s="462"/>
      <c r="T142" s="462"/>
      <c r="U142" s="462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28">
        <f>90*6</f>
        <v>540</v>
      </c>
      <c r="H143" s="454">
        <f t="shared" si="56"/>
        <v>2721.6</v>
      </c>
      <c r="I143" s="129">
        <f>10*4</f>
        <v>40</v>
      </c>
      <c r="J143" s="130">
        <f t="array" ref="J143">IF(ISERROR(G143/I143),"",G143/I143)</f>
        <v>13.5</v>
      </c>
      <c r="K143" s="131">
        <f t="array" ref="K143">IF(ISERROR(G143/L143),"",G143/L143)</f>
        <v>40</v>
      </c>
      <c r="L143" s="129">
        <v>13.5</v>
      </c>
      <c r="M143" s="109">
        <f t="shared" si="57"/>
        <v>0</v>
      </c>
      <c r="N143" s="130"/>
      <c r="O143" s="462"/>
      <c r="P143" s="462"/>
      <c r="Q143" s="462"/>
      <c r="R143" s="462"/>
      <c r="S143" s="462"/>
      <c r="T143" s="462"/>
      <c r="U143" s="46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>
        <v>42737</v>
      </c>
      <c r="G144" s="128">
        <v>3</v>
      </c>
      <c r="H144" s="454">
        <f t="shared" si="56"/>
        <v>15.120000000000001</v>
      </c>
      <c r="I144" s="129">
        <v>0.22</v>
      </c>
      <c r="J144" s="130">
        <f t="array" ref="J144">IF(ISERROR(G144/I144),"",G144/I144)</f>
        <v>13.636363636363637</v>
      </c>
      <c r="K144" s="131">
        <f t="array" ref="K144">IF(ISERROR(G144/L144),"",G144/L144)</f>
        <v>0.22222222222222221</v>
      </c>
      <c r="L144" s="129">
        <v>13.5</v>
      </c>
      <c r="M144" s="109">
        <f t="shared" si="57"/>
        <v>-2.2222222222222088E-3</v>
      </c>
      <c r="N144" s="130"/>
      <c r="O144" s="462"/>
      <c r="P144" s="462"/>
      <c r="Q144" s="462"/>
      <c r="R144" s="462"/>
      <c r="S144" s="462"/>
      <c r="T144" s="462"/>
      <c r="U144" s="4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454">
        <f t="shared" si="56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7"/>
        <v>0</v>
      </c>
      <c r="N145" s="130"/>
      <c r="O145" s="462"/>
      <c r="P145" s="462"/>
      <c r="Q145" s="462"/>
      <c r="R145" s="462"/>
      <c r="S145" s="462"/>
      <c r="T145" s="462"/>
      <c r="U145" s="46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v>58</v>
      </c>
      <c r="H146" s="454">
        <f t="shared" si="56"/>
        <v>292.32</v>
      </c>
      <c r="I146" s="129">
        <f>1*4</f>
        <v>4</v>
      </c>
      <c r="J146" s="130">
        <f t="array" ref="J146">IF(ISERROR(G146/I146),"",G146/I146)</f>
        <v>14.5</v>
      </c>
      <c r="K146" s="131">
        <f t="array" ref="K146">IF(ISERROR(G146/L146),"",G146/L146)</f>
        <v>4.2962962962962967</v>
      </c>
      <c r="L146" s="129">
        <v>13.5</v>
      </c>
      <c r="M146" s="109">
        <f t="shared" si="57"/>
        <v>-0.29629629629629672</v>
      </c>
      <c r="N146" s="130"/>
      <c r="O146" s="462"/>
      <c r="P146" s="462"/>
      <c r="Q146" s="462"/>
      <c r="R146" s="462"/>
      <c r="S146" s="462"/>
      <c r="T146" s="462"/>
      <c r="U146" s="46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54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62"/>
      <c r="P147" s="462"/>
      <c r="Q147" s="462"/>
      <c r="R147" s="462"/>
      <c r="S147" s="462"/>
      <c r="T147" s="462"/>
      <c r="U147" s="46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03" t="s">
        <v>234</v>
      </c>
      <c r="B148" s="504"/>
      <c r="C148" s="463" t="s">
        <v>202</v>
      </c>
      <c r="D148" s="143"/>
      <c r="E148" s="143"/>
      <c r="F148" s="144"/>
      <c r="G148" s="145">
        <f>SUM(G138:G147)</f>
        <v>601</v>
      </c>
      <c r="H148" s="146">
        <f>SUM(H138:H147)</f>
        <v>3029.04</v>
      </c>
      <c r="I148" s="146">
        <f>SUM(I138:I147)</f>
        <v>44.22</v>
      </c>
      <c r="J148" s="130">
        <f t="array" ref="J148">IF(ISERROR(G148/I148),"",G148/I148)</f>
        <v>13.591135232926279</v>
      </c>
      <c r="K148" s="146">
        <f>SUM(K138:K147)</f>
        <v>44.518518518518519</v>
      </c>
      <c r="L148" s="147"/>
      <c r="M148" s="150">
        <f>SUM(M138:M147)</f>
        <v>-0.29851851851851896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60"/>
      <c r="D149" s="108">
        <v>3.65</v>
      </c>
      <c r="E149" s="108"/>
      <c r="F149" s="153"/>
      <c r="G149" s="128"/>
      <c r="H149" s="454">
        <f t="shared" ref="H149:H162" si="64">D149*G149</f>
        <v>0</v>
      </c>
      <c r="I149" s="129"/>
      <c r="J149" s="130" t="str">
        <f t="array" ref="J149">IF(ISERROR(G149/I149),"",G149/I149)</f>
        <v/>
      </c>
      <c r="K149" s="45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62"/>
      <c r="P149" s="462"/>
      <c r="Q149" s="462"/>
      <c r="R149" s="462"/>
      <c r="S149" s="462"/>
      <c r="T149" s="462"/>
      <c r="U149" s="46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60"/>
      <c r="D150" s="108">
        <v>6.58</v>
      </c>
      <c r="E150" s="108"/>
      <c r="F150" s="127">
        <v>42738</v>
      </c>
      <c r="G150" s="128">
        <f>19+16</f>
        <v>35</v>
      </c>
      <c r="H150" s="454">
        <f t="shared" si="64"/>
        <v>230.3</v>
      </c>
      <c r="I150" s="129">
        <v>7</v>
      </c>
      <c r="J150" s="130">
        <f t="array" ref="J150">IF(ISERROR(G150/I150),"",G150/I150)</f>
        <v>5</v>
      </c>
      <c r="K150" s="131">
        <f t="array" ref="K150">IF(ISERROR(G150/L150),"",G150/L150)</f>
        <v>7</v>
      </c>
      <c r="L150" s="129">
        <v>5</v>
      </c>
      <c r="M150" s="109">
        <f t="shared" si="65"/>
        <v>0</v>
      </c>
      <c r="N150" s="130">
        <f t="shared" si="66"/>
        <v>0</v>
      </c>
      <c r="O150" s="462"/>
      <c r="P150" s="462"/>
      <c r="Q150" s="462"/>
      <c r="R150" s="462"/>
      <c r="S150" s="462"/>
      <c r="T150" s="462"/>
      <c r="U150" s="462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60"/>
      <c r="D151" s="108">
        <v>7.8</v>
      </c>
      <c r="E151" s="108"/>
      <c r="F151" s="127">
        <v>42738</v>
      </c>
      <c r="G151" s="128">
        <f>32*2+25</f>
        <v>89</v>
      </c>
      <c r="H151" s="454">
        <f t="shared" si="64"/>
        <v>694.19999999999993</v>
      </c>
      <c r="I151" s="129">
        <v>19</v>
      </c>
      <c r="J151" s="130">
        <f t="array" ref="J151">IF(ISERROR(G151/I151),"",G151/I151)</f>
        <v>4.6842105263157894</v>
      </c>
      <c r="K151" s="131">
        <f t="array" ref="K151">IF(ISERROR(G151/L151),"",G151/L151)</f>
        <v>19.347826086956523</v>
      </c>
      <c r="L151" s="129">
        <v>4.5999999999999996</v>
      </c>
      <c r="M151" s="109">
        <f t="shared" si="65"/>
        <v>-0.34782608695652328</v>
      </c>
      <c r="N151" s="130">
        <f t="shared" si="66"/>
        <v>0</v>
      </c>
      <c r="O151" s="462"/>
      <c r="P151" s="462"/>
      <c r="Q151" s="462"/>
      <c r="R151" s="462"/>
      <c r="S151" s="462"/>
      <c r="T151" s="462"/>
      <c r="U151" s="462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60"/>
      <c r="D152" s="108">
        <v>4.4000000000000004</v>
      </c>
      <c r="E152" s="108"/>
      <c r="F152" s="127">
        <v>42738</v>
      </c>
      <c r="G152" s="128">
        <f>64+71</f>
        <v>135</v>
      </c>
      <c r="H152" s="454">
        <f t="shared" si="64"/>
        <v>594</v>
      </c>
      <c r="I152" s="129">
        <v>23</v>
      </c>
      <c r="J152" s="130">
        <f t="array" ref="J152">IF(ISERROR(G152/I152),"",G152/I152)</f>
        <v>5.8695652173913047</v>
      </c>
      <c r="K152" s="131">
        <f t="array" ref="K152">IF(ISERROR(G152/L152),"",G152/L152)</f>
        <v>23.27586206896552</v>
      </c>
      <c r="L152" s="129">
        <v>5.8</v>
      </c>
      <c r="M152" s="109">
        <f t="shared" si="65"/>
        <v>-0.27586206896551957</v>
      </c>
      <c r="N152" s="130">
        <f t="shared" si="66"/>
        <v>0</v>
      </c>
      <c r="O152" s="462"/>
      <c r="P152" s="462"/>
      <c r="Q152" s="462"/>
      <c r="R152" s="462"/>
      <c r="S152" s="462"/>
      <c r="T152" s="462"/>
      <c r="U152" s="462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5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62"/>
      <c r="P153" s="462"/>
      <c r="Q153" s="462"/>
      <c r="R153" s="462"/>
      <c r="S153" s="462"/>
      <c r="T153" s="462"/>
      <c r="U153" s="46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60" t="s">
        <v>499</v>
      </c>
      <c r="C154" s="460" t="s">
        <v>179</v>
      </c>
      <c r="D154" s="108">
        <v>6.04</v>
      </c>
      <c r="E154" s="108"/>
      <c r="F154" s="127"/>
      <c r="G154" s="128"/>
      <c r="H154" s="45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62"/>
      <c r="P154" s="462"/>
      <c r="Q154" s="462"/>
      <c r="R154" s="462"/>
      <c r="S154" s="462"/>
      <c r="T154" s="462"/>
      <c r="U154" s="46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60" t="s">
        <v>239</v>
      </c>
      <c r="C155" s="460" t="s">
        <v>186</v>
      </c>
      <c r="D155" s="108">
        <v>6.04</v>
      </c>
      <c r="E155" s="108"/>
      <c r="F155" s="127"/>
      <c r="G155" s="128"/>
      <c r="H155" s="45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62"/>
      <c r="P155" s="462"/>
      <c r="Q155" s="462"/>
      <c r="R155" s="462"/>
      <c r="S155" s="462"/>
      <c r="T155" s="462"/>
      <c r="U155" s="46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60" t="s">
        <v>443</v>
      </c>
      <c r="C156" s="460" t="s">
        <v>179</v>
      </c>
      <c r="D156" s="108">
        <v>6</v>
      </c>
      <c r="E156" s="108"/>
      <c r="F156" s="127"/>
      <c r="G156" s="128"/>
      <c r="H156" s="454">
        <f t="shared" si="64"/>
        <v>0</v>
      </c>
      <c r="I156" s="129"/>
      <c r="J156" s="130"/>
      <c r="K156" s="131"/>
      <c r="L156" s="129"/>
      <c r="M156" s="109"/>
      <c r="N156" s="130"/>
      <c r="O156" s="462"/>
      <c r="P156" s="462"/>
      <c r="Q156" s="462"/>
      <c r="R156" s="462"/>
      <c r="S156" s="462"/>
      <c r="T156" s="462"/>
      <c r="U156" s="4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60" t="s">
        <v>443</v>
      </c>
      <c r="C157" s="460" t="s">
        <v>60</v>
      </c>
      <c r="D157" s="108">
        <v>6</v>
      </c>
      <c r="E157" s="108"/>
      <c r="F157" s="127"/>
      <c r="G157" s="128"/>
      <c r="H157" s="45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62"/>
      <c r="P157" s="462"/>
      <c r="Q157" s="462"/>
      <c r="R157" s="462"/>
      <c r="S157" s="462"/>
      <c r="T157" s="462"/>
      <c r="U157" s="46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53" t="s">
        <v>240</v>
      </c>
      <c r="C158" s="126"/>
      <c r="D158" s="108">
        <v>7.3</v>
      </c>
      <c r="E158" s="108"/>
      <c r="F158" s="127"/>
      <c r="G158" s="128"/>
      <c r="H158" s="45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62"/>
      <c r="P158" s="462"/>
      <c r="Q158" s="462"/>
      <c r="R158" s="462"/>
      <c r="S158" s="462"/>
      <c r="T158" s="462"/>
      <c r="U158" s="46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53" t="s">
        <v>241</v>
      </c>
      <c r="C159" s="126"/>
      <c r="D159" s="108">
        <f>78*120/1000</f>
        <v>9.36</v>
      </c>
      <c r="E159" s="108"/>
      <c r="F159" s="127"/>
      <c r="G159" s="128"/>
      <c r="H159" s="45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62"/>
      <c r="P159" s="462"/>
      <c r="Q159" s="462"/>
      <c r="R159" s="462"/>
      <c r="S159" s="462"/>
      <c r="T159" s="462"/>
      <c r="U159" s="46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53" t="s">
        <v>242</v>
      </c>
      <c r="C160" s="126"/>
      <c r="D160" s="108">
        <v>4.5</v>
      </c>
      <c r="E160" s="108"/>
      <c r="F160" s="127"/>
      <c r="G160" s="128"/>
      <c r="H160" s="454">
        <f t="shared" si="64"/>
        <v>0</v>
      </c>
      <c r="I160" s="129"/>
      <c r="J160" s="130"/>
      <c r="K160" s="131"/>
      <c r="L160" s="129"/>
      <c r="M160" s="109"/>
      <c r="N160" s="130"/>
      <c r="O160" s="462"/>
      <c r="P160" s="462"/>
      <c r="Q160" s="462"/>
      <c r="R160" s="462"/>
      <c r="S160" s="462"/>
      <c r="T160" s="462"/>
      <c r="U160" s="4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53" t="s">
        <v>243</v>
      </c>
      <c r="C161" s="126"/>
      <c r="D161" s="108">
        <v>4.5</v>
      </c>
      <c r="E161" s="108"/>
      <c r="F161" s="127"/>
      <c r="G161" s="128"/>
      <c r="H161" s="454">
        <f t="shared" si="64"/>
        <v>0</v>
      </c>
      <c r="I161" s="129"/>
      <c r="J161" s="130"/>
      <c r="K161" s="131"/>
      <c r="L161" s="129"/>
      <c r="M161" s="109"/>
      <c r="N161" s="130"/>
      <c r="O161" s="462"/>
      <c r="P161" s="462"/>
      <c r="Q161" s="462"/>
      <c r="R161" s="462"/>
      <c r="S161" s="462"/>
      <c r="T161" s="462"/>
      <c r="U161" s="4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454">
        <f t="shared" si="64"/>
        <v>0</v>
      </c>
      <c r="I162" s="129"/>
      <c r="J162" s="130"/>
      <c r="K162" s="131"/>
      <c r="L162" s="129"/>
      <c r="M162" s="109"/>
      <c r="N162" s="130"/>
      <c r="O162" s="462"/>
      <c r="P162" s="462"/>
      <c r="Q162" s="462"/>
      <c r="R162" s="462"/>
      <c r="S162" s="462"/>
      <c r="T162" s="462"/>
      <c r="U162" s="462"/>
      <c r="V162" s="132"/>
      <c r="W162" s="133"/>
      <c r="X162" s="132"/>
      <c r="Y162" s="132"/>
      <c r="Z162" s="132"/>
      <c r="AA162" s="132"/>
    </row>
    <row r="163" spans="1:27" ht="20.100000000000001" customHeight="1">
      <c r="A163" s="503" t="s">
        <v>244</v>
      </c>
      <c r="B163" s="504"/>
      <c r="C163" s="463" t="s">
        <v>202</v>
      </c>
      <c r="D163" s="143"/>
      <c r="E163" s="143"/>
      <c r="F163" s="144"/>
      <c r="G163" s="145">
        <f>SUM(G149:G161)</f>
        <v>259</v>
      </c>
      <c r="H163" s="146">
        <f>SUM(H149:H159)</f>
        <v>1518.5</v>
      </c>
      <c r="I163" s="146">
        <f>SUM(I149:I161)</f>
        <v>49</v>
      </c>
      <c r="J163" s="130">
        <f t="array" ref="J163">IF(ISERROR(G163/I163),"",G163/I163)</f>
        <v>5.2857142857142856</v>
      </c>
      <c r="K163" s="146">
        <f>SUM(K149:K159)</f>
        <v>49.623688155922039</v>
      </c>
      <c r="L163" s="147"/>
      <c r="M163" s="150">
        <f t="shared" ref="M163:V163" si="76">SUM(M149:M159)</f>
        <v>-0.62368815592204285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05" t="s">
        <v>246</v>
      </c>
      <c r="B164" s="506"/>
      <c r="C164" s="506"/>
      <c r="D164" s="506"/>
      <c r="E164" s="506"/>
      <c r="F164" s="507"/>
      <c r="G164" s="154">
        <f>SUM(G28,G86,G121,G137,G148,G163)</f>
        <v>6400</v>
      </c>
      <c r="H164" s="154">
        <f>SUM(H28,H86,H121,H137,H148,H163)</f>
        <v>32492.97</v>
      </c>
      <c r="I164" s="154">
        <f>SUM(I28,I86,I121,I137,I148,I163)</f>
        <v>390.22</v>
      </c>
      <c r="J164" s="155">
        <f t="array" ref="J164">IF(ISERROR(G164/I164),"",G164/I164)</f>
        <v>16.401004561529394</v>
      </c>
      <c r="K164" s="154">
        <f>SUM(K28,K86,K121,K137,K148,K163)</f>
        <v>361.84362750593101</v>
      </c>
      <c r="L164" s="155">
        <f>IF(ISERROR(G164/K164),"",G164/K164)</f>
        <v>17.687198318547413</v>
      </c>
      <c r="M164" s="154">
        <f t="shared" ref="M164:AA164" si="77">SUM(M28,M86,M121,M137,M148,M163)</f>
        <v>28.376372494068942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08" t="s">
        <v>476</v>
      </c>
      <c r="B165" s="456" t="s">
        <v>247</v>
      </c>
      <c r="C165" s="491" t="s">
        <v>248</v>
      </c>
      <c r="D165" s="492"/>
      <c r="E165" s="499" t="s">
        <v>249</v>
      </c>
      <c r="F165" s="499"/>
      <c r="G165" s="469" t="s">
        <v>250</v>
      </c>
      <c r="H165" s="469"/>
      <c r="I165" s="499" t="s">
        <v>251</v>
      </c>
      <c r="J165" s="499"/>
      <c r="K165" s="499" t="s">
        <v>252</v>
      </c>
      <c r="L165" s="499"/>
      <c r="M165" s="499" t="s">
        <v>253</v>
      </c>
      <c r="N165" s="499"/>
      <c r="O165" s="499" t="s">
        <v>254</v>
      </c>
      <c r="P165" s="469" t="s">
        <v>255</v>
      </c>
      <c r="Q165" s="469"/>
      <c r="R165" s="469" t="s">
        <v>252</v>
      </c>
      <c r="S165" s="469"/>
      <c r="T165" s="469" t="s">
        <v>256</v>
      </c>
      <c r="U165" s="469"/>
      <c r="V165" s="469" t="s">
        <v>257</v>
      </c>
      <c r="W165" s="469"/>
      <c r="X165" s="469" t="s">
        <v>252</v>
      </c>
      <c r="Y165" s="469"/>
      <c r="Z165" s="469" t="s">
        <v>256</v>
      </c>
      <c r="AA165" s="469"/>
    </row>
    <row r="166" spans="1:27" ht="20.100000000000001" customHeight="1">
      <c r="A166" s="509"/>
      <c r="B166" s="456" t="s">
        <v>258</v>
      </c>
      <c r="C166" s="491">
        <v>1</v>
      </c>
      <c r="D166" s="492"/>
      <c r="E166" s="502">
        <f>C166*11</f>
        <v>11</v>
      </c>
      <c r="F166" s="502"/>
      <c r="G166" s="469">
        <v>1</v>
      </c>
      <c r="H166" s="469"/>
      <c r="I166" s="502">
        <f>G166*11</f>
        <v>11</v>
      </c>
      <c r="J166" s="502"/>
      <c r="K166" s="502">
        <f>E166-I166</f>
        <v>0</v>
      </c>
      <c r="L166" s="502"/>
      <c r="M166" s="500">
        <f>IF(ISERROR(K166/E166),"",K166/E166)</f>
        <v>0</v>
      </c>
      <c r="N166" s="500"/>
      <c r="O166" s="499"/>
      <c r="P166" s="469" t="s">
        <v>201</v>
      </c>
      <c r="Q166" s="469"/>
      <c r="R166" s="498">
        <f>SUM(O28:U28)</f>
        <v>0</v>
      </c>
      <c r="S166" s="498"/>
      <c r="T166" s="493" t="str">
        <f t="array" ref="T166">IF(ISERROR(R166/R173),"",R166/R173)</f>
        <v/>
      </c>
      <c r="U166" s="493"/>
      <c r="V166" s="469" t="s">
        <v>259</v>
      </c>
      <c r="W166" s="469"/>
      <c r="X166" s="496">
        <f>SUM(P27,P85,P120,P136,P147,P161)</f>
        <v>0</v>
      </c>
      <c r="Y166" s="496"/>
      <c r="Z166" s="493" t="str">
        <f t="array" ref="Z166">IF(ISERROR(X166/X173),"",X166/X173)</f>
        <v/>
      </c>
      <c r="AA166" s="493"/>
    </row>
    <row r="167" spans="1:27" ht="20.100000000000001" customHeight="1">
      <c r="A167" s="509"/>
      <c r="B167" s="456" t="s">
        <v>260</v>
      </c>
      <c r="C167" s="491">
        <v>1</v>
      </c>
      <c r="D167" s="492"/>
      <c r="E167" s="502">
        <f>C167*11</f>
        <v>11</v>
      </c>
      <c r="F167" s="502"/>
      <c r="G167" s="469">
        <v>1</v>
      </c>
      <c r="H167" s="469"/>
      <c r="I167" s="502">
        <f>G167*11</f>
        <v>11</v>
      </c>
      <c r="J167" s="502"/>
      <c r="K167" s="502">
        <f>E167-I167</f>
        <v>0</v>
      </c>
      <c r="L167" s="502"/>
      <c r="M167" s="500">
        <f>IF(ISERROR(K167/E167),"",K167/E167)</f>
        <v>0</v>
      </c>
      <c r="N167" s="500"/>
      <c r="O167" s="499"/>
      <c r="P167" s="469" t="s">
        <v>216</v>
      </c>
      <c r="Q167" s="469"/>
      <c r="R167" s="498">
        <f>SUM(O86:U86)</f>
        <v>0</v>
      </c>
      <c r="S167" s="498"/>
      <c r="T167" s="493" t="str">
        <f>IF(ISERROR(R167/R173),"",R167/R173)</f>
        <v/>
      </c>
      <c r="U167" s="493"/>
      <c r="V167" s="469" t="s">
        <v>261</v>
      </c>
      <c r="W167" s="469"/>
      <c r="X167" s="496">
        <f>SUM(P28,P86,P121,P137,P148,P163)</f>
        <v>0</v>
      </c>
      <c r="Y167" s="496"/>
      <c r="Z167" s="493" t="str">
        <f>IF(ISERROR(X167/X173),"",X167/X173)</f>
        <v/>
      </c>
      <c r="AA167" s="493"/>
    </row>
    <row r="168" spans="1:27" ht="20.100000000000001" customHeight="1">
      <c r="A168" s="509"/>
      <c r="B168" s="456" t="s">
        <v>262</v>
      </c>
      <c r="C168" s="491">
        <v>1</v>
      </c>
      <c r="D168" s="492"/>
      <c r="E168" s="502">
        <f>C168*8</f>
        <v>8</v>
      </c>
      <c r="F168" s="502"/>
      <c r="G168" s="469">
        <v>1</v>
      </c>
      <c r="H168" s="469"/>
      <c r="I168" s="502">
        <f>G168*8</f>
        <v>8</v>
      </c>
      <c r="J168" s="502"/>
      <c r="K168" s="502">
        <f>E168-I168</f>
        <v>0</v>
      </c>
      <c r="L168" s="502"/>
      <c r="M168" s="500">
        <f>IF(ISERROR(K168/E168),"",K168/E168)</f>
        <v>0</v>
      </c>
      <c r="N168" s="500"/>
      <c r="O168" s="499"/>
      <c r="P168" s="469" t="s">
        <v>224</v>
      </c>
      <c r="Q168" s="469"/>
      <c r="R168" s="498">
        <f>SUM(O121:U121)</f>
        <v>0</v>
      </c>
      <c r="S168" s="498"/>
      <c r="T168" s="493" t="str">
        <f>IF(ISERROR(R168/R173),"",R168/R173)</f>
        <v/>
      </c>
      <c r="U168" s="493"/>
      <c r="V168" s="469" t="s">
        <v>263</v>
      </c>
      <c r="W168" s="469"/>
      <c r="X168" s="496">
        <f>SUM(P29,P87,P122,P138,P149,P164)</f>
        <v>0</v>
      </c>
      <c r="Y168" s="496"/>
      <c r="Z168" s="493" t="str">
        <f>IF(ISERROR(X168/X173),"",X168/X173)</f>
        <v/>
      </c>
      <c r="AA168" s="493"/>
    </row>
    <row r="169" spans="1:27" ht="20.100000000000001" customHeight="1">
      <c r="A169" s="509"/>
      <c r="B169" s="456" t="s">
        <v>264</v>
      </c>
      <c r="C169" s="491">
        <v>1</v>
      </c>
      <c r="D169" s="492"/>
      <c r="E169" s="502">
        <f>C169*11</f>
        <v>11</v>
      </c>
      <c r="F169" s="502"/>
      <c r="G169" s="469">
        <v>1</v>
      </c>
      <c r="H169" s="469"/>
      <c r="I169" s="502">
        <f>G169*11</f>
        <v>11</v>
      </c>
      <c r="J169" s="502"/>
      <c r="K169" s="502">
        <f>E169-I169</f>
        <v>0</v>
      </c>
      <c r="L169" s="502"/>
      <c r="M169" s="500">
        <f>IF(ISERROR(K169/E169),"",K169/E169)</f>
        <v>0</v>
      </c>
      <c r="N169" s="500"/>
      <c r="O169" s="499"/>
      <c r="P169" s="469" t="s">
        <v>231</v>
      </c>
      <c r="Q169" s="469"/>
      <c r="R169" s="498">
        <f>SUM(O137:U137)</f>
        <v>0</v>
      </c>
      <c r="S169" s="498"/>
      <c r="T169" s="493" t="str">
        <f>IF(ISERROR(R169/R173),"",R169/R173)</f>
        <v/>
      </c>
      <c r="U169" s="493"/>
      <c r="V169" s="469" t="s">
        <v>265</v>
      </c>
      <c r="W169" s="469"/>
      <c r="X169" s="496">
        <f>SUM(P31,P88,P123,P139,P150,P165)</f>
        <v>0</v>
      </c>
      <c r="Y169" s="496"/>
      <c r="Z169" s="493" t="str">
        <f>IF(ISERROR(X169/X173),"",X169/X173)</f>
        <v/>
      </c>
      <c r="AA169" s="493"/>
    </row>
    <row r="170" spans="1:27" ht="20.100000000000001" customHeight="1">
      <c r="A170" s="510"/>
      <c r="B170" s="456" t="s">
        <v>266</v>
      </c>
      <c r="C170" s="501">
        <f>SUM(C166:D169)</f>
        <v>4</v>
      </c>
      <c r="D170" s="475"/>
      <c r="E170" s="502">
        <f>SUM(E166:F169)</f>
        <v>41</v>
      </c>
      <c r="F170" s="502"/>
      <c r="G170" s="469">
        <f>SUM(G166:H169)</f>
        <v>4</v>
      </c>
      <c r="H170" s="469"/>
      <c r="I170" s="502">
        <f>SUM(I166:J169)</f>
        <v>41</v>
      </c>
      <c r="J170" s="502"/>
      <c r="K170" s="502">
        <f>SUM(K166:L169)</f>
        <v>0</v>
      </c>
      <c r="L170" s="502"/>
      <c r="M170" s="500">
        <f>IF(ISERROR(K170/E170),"",K170/E170)</f>
        <v>0</v>
      </c>
      <c r="N170" s="500"/>
      <c r="O170" s="499"/>
      <c r="P170" s="469" t="s">
        <v>234</v>
      </c>
      <c r="Q170" s="469"/>
      <c r="R170" s="498">
        <f>SUM(O148:U148)</f>
        <v>0</v>
      </c>
      <c r="S170" s="498"/>
      <c r="T170" s="493" t="str">
        <f>IF(ISERROR(R170/R173),"",R170/R173)</f>
        <v/>
      </c>
      <c r="U170" s="493"/>
      <c r="V170" s="469" t="s">
        <v>267</v>
      </c>
      <c r="W170" s="469"/>
      <c r="X170" s="496">
        <f>SUM(P32,P89,P124,P140,P151,P166)</f>
        <v>0</v>
      </c>
      <c r="Y170" s="496"/>
      <c r="Z170" s="493" t="str">
        <f>IF(ISERROR(X170/X173),"",X170/X173)</f>
        <v/>
      </c>
      <c r="AA170" s="493"/>
    </row>
    <row r="171" spans="1:27" ht="20.100000000000001" customHeight="1">
      <c r="A171" s="307" t="s">
        <v>477</v>
      </c>
      <c r="B171" s="456">
        <f>G164</f>
        <v>6400</v>
      </c>
      <c r="C171" s="479" t="s">
        <v>269</v>
      </c>
      <c r="D171" s="478"/>
      <c r="E171" s="469">
        <f>H164</f>
        <v>32492.97</v>
      </c>
      <c r="F171" s="469"/>
      <c r="G171" s="469" t="s">
        <v>270</v>
      </c>
      <c r="H171" s="469"/>
      <c r="I171" s="497">
        <f>L164</f>
        <v>17.687198318547413</v>
      </c>
      <c r="J171" s="497"/>
      <c r="K171" s="499" t="s">
        <v>271</v>
      </c>
      <c r="L171" s="499"/>
      <c r="M171" s="497">
        <f>J164</f>
        <v>16.401004561529394</v>
      </c>
      <c r="N171" s="497"/>
      <c r="O171" s="499"/>
      <c r="P171" s="469" t="s">
        <v>244</v>
      </c>
      <c r="Q171" s="469"/>
      <c r="R171" s="498">
        <f>SUM(O163:U163)</f>
        <v>0</v>
      </c>
      <c r="S171" s="498"/>
      <c r="T171" s="493" t="str">
        <f>IF(ISERROR(R171/R173),"",R171/R173)</f>
        <v/>
      </c>
      <c r="U171" s="493"/>
      <c r="V171" s="469" t="s">
        <v>272</v>
      </c>
      <c r="W171" s="469"/>
      <c r="X171" s="496">
        <f>SUM(P33,P90,P125,P141,P152,P167)</f>
        <v>0</v>
      </c>
      <c r="Y171" s="496"/>
      <c r="Z171" s="493" t="str">
        <f>IF(ISERROR(X171/X173),"",X171/X173)</f>
        <v/>
      </c>
      <c r="AA171" s="493"/>
    </row>
    <row r="172" spans="1:27" ht="20.100000000000001" customHeight="1">
      <c r="A172" s="308" t="s">
        <v>478</v>
      </c>
      <c r="B172" s="456">
        <f>I164+C170</f>
        <v>394.22</v>
      </c>
      <c r="C172" s="476" t="s">
        <v>251</v>
      </c>
      <c r="D172" s="477"/>
      <c r="E172" s="494">
        <f>K164+I170</f>
        <v>402.84362750593101</v>
      </c>
      <c r="F172" s="494"/>
      <c r="G172" s="469" t="s">
        <v>274</v>
      </c>
      <c r="H172" s="469"/>
      <c r="I172" s="497">
        <f>B172-E172</f>
        <v>-8.6236275059309833</v>
      </c>
      <c r="J172" s="497"/>
      <c r="K172" s="499" t="s">
        <v>275</v>
      </c>
      <c r="L172" s="499"/>
      <c r="M172" s="500">
        <f>IF(ISERROR(I172/E172),"",I172/E172)</f>
        <v>-2.1406885742046446E-2</v>
      </c>
      <c r="N172" s="500"/>
      <c r="O172" s="499"/>
      <c r="P172" s="469" t="s">
        <v>245</v>
      </c>
      <c r="Q172" s="469"/>
      <c r="R172" s="498"/>
      <c r="S172" s="498"/>
      <c r="T172" s="493" t="str">
        <f>IF(ISERROR(R172/R173),"",R172/R173)</f>
        <v/>
      </c>
      <c r="U172" s="493"/>
      <c r="V172" s="469" t="s">
        <v>264</v>
      </c>
      <c r="W172" s="469"/>
      <c r="X172" s="496"/>
      <c r="Y172" s="496"/>
      <c r="Z172" s="493" t="str">
        <f>IF(ISERROR(X172/X173),"",X172/X173)</f>
        <v/>
      </c>
      <c r="AA172" s="493"/>
    </row>
    <row r="173" spans="1:27" ht="20.100000000000001" customHeight="1">
      <c r="A173" s="308" t="s">
        <v>479</v>
      </c>
      <c r="B173" s="456">
        <f>N164</f>
        <v>0</v>
      </c>
      <c r="C173" s="476" t="s">
        <v>277</v>
      </c>
      <c r="D173" s="477"/>
      <c r="E173" s="493">
        <f>IF(ISERROR(B173/B172),"",B173/B172)</f>
        <v>0</v>
      </c>
      <c r="F173" s="493"/>
      <c r="G173" s="469" t="s">
        <v>278</v>
      </c>
      <c r="H173" s="469"/>
      <c r="I173" s="499">
        <f>V164</f>
        <v>0</v>
      </c>
      <c r="J173" s="499"/>
      <c r="K173" s="499" t="s">
        <v>279</v>
      </c>
      <c r="L173" s="499"/>
      <c r="M173" s="500">
        <f t="array" ref="M173">IF(ISERROR(I173/B171),"",I173/B171)</f>
        <v>0</v>
      </c>
      <c r="N173" s="500"/>
      <c r="O173" s="499"/>
      <c r="P173" s="469" t="s">
        <v>266</v>
      </c>
      <c r="Q173" s="469"/>
      <c r="R173" s="498">
        <f>SUM(R166:S172)</f>
        <v>0</v>
      </c>
      <c r="S173" s="498"/>
      <c r="T173" s="493"/>
      <c r="U173" s="493"/>
      <c r="V173" s="469" t="s">
        <v>266</v>
      </c>
      <c r="W173" s="469"/>
      <c r="X173" s="496">
        <f>SUM(X166:Y172)</f>
        <v>0</v>
      </c>
      <c r="Y173" s="496"/>
      <c r="Z173" s="493"/>
      <c r="AA173" s="493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19" t="s">
        <v>480</v>
      </c>
      <c r="B175" s="522" t="s">
        <v>280</v>
      </c>
      <c r="C175" s="522" t="s">
        <v>281</v>
      </c>
      <c r="D175" s="522" t="s">
        <v>282</v>
      </c>
      <c r="E175" s="525" t="s">
        <v>283</v>
      </c>
      <c r="F175" s="516" t="s">
        <v>284</v>
      </c>
      <c r="G175" s="499" t="s">
        <v>285</v>
      </c>
      <c r="H175" s="499"/>
      <c r="I175" s="522" t="s">
        <v>286</v>
      </c>
      <c r="J175" s="528" t="s">
        <v>271</v>
      </c>
      <c r="K175" s="531" t="s">
        <v>287</v>
      </c>
      <c r="L175" s="522" t="s">
        <v>270</v>
      </c>
      <c r="M175" s="512" t="s">
        <v>288</v>
      </c>
      <c r="N175" s="514" t="s">
        <v>252</v>
      </c>
      <c r="O175" s="499" t="s">
        <v>289</v>
      </c>
      <c r="P175" s="499"/>
      <c r="Q175" s="499"/>
      <c r="R175" s="499"/>
      <c r="S175" s="499"/>
      <c r="T175" s="499"/>
      <c r="U175" s="499"/>
      <c r="V175" s="499" t="s">
        <v>290</v>
      </c>
      <c r="W175" s="514" t="s">
        <v>291</v>
      </c>
      <c r="X175" s="499" t="s">
        <v>292</v>
      </c>
      <c r="Y175" s="499"/>
      <c r="Z175" s="499"/>
      <c r="AA175" s="499"/>
    </row>
    <row r="176" spans="1:27" ht="21.95" customHeight="1">
      <c r="A176" s="520"/>
      <c r="B176" s="523"/>
      <c r="C176" s="523"/>
      <c r="D176" s="523"/>
      <c r="E176" s="526"/>
      <c r="F176" s="517"/>
      <c r="G176" s="499"/>
      <c r="H176" s="499"/>
      <c r="I176" s="523"/>
      <c r="J176" s="529"/>
      <c r="K176" s="532"/>
      <c r="L176" s="523"/>
      <c r="M176" s="513"/>
      <c r="N176" s="514"/>
      <c r="O176" s="499" t="s">
        <v>259</v>
      </c>
      <c r="P176" s="499" t="s">
        <v>261</v>
      </c>
      <c r="Q176" s="499" t="s">
        <v>263</v>
      </c>
      <c r="R176" s="515" t="s">
        <v>265</v>
      </c>
      <c r="S176" s="469" t="s">
        <v>267</v>
      </c>
      <c r="T176" s="499" t="s">
        <v>272</v>
      </c>
      <c r="U176" s="499" t="s">
        <v>264</v>
      </c>
      <c r="V176" s="499"/>
      <c r="W176" s="514"/>
      <c r="X176" s="499" t="s">
        <v>293</v>
      </c>
      <c r="Y176" s="499" t="s">
        <v>294</v>
      </c>
      <c r="Z176" s="499" t="s">
        <v>295</v>
      </c>
      <c r="AA176" s="499" t="s">
        <v>264</v>
      </c>
    </row>
    <row r="177" spans="1:27" ht="21.95" customHeight="1">
      <c r="A177" s="521"/>
      <c r="B177" s="524"/>
      <c r="C177" s="524"/>
      <c r="D177" s="524"/>
      <c r="E177" s="527"/>
      <c r="F177" s="518"/>
      <c r="G177" s="348" t="s">
        <v>543</v>
      </c>
      <c r="H177" s="460" t="s">
        <v>297</v>
      </c>
      <c r="I177" s="524"/>
      <c r="J177" s="530"/>
      <c r="K177" s="533"/>
      <c r="L177" s="524"/>
      <c r="M177" s="513"/>
      <c r="N177" s="514"/>
      <c r="O177" s="499"/>
      <c r="P177" s="499"/>
      <c r="Q177" s="499"/>
      <c r="R177" s="515"/>
      <c r="S177" s="469"/>
      <c r="T177" s="499"/>
      <c r="U177" s="499"/>
      <c r="V177" s="499"/>
      <c r="W177" s="514"/>
      <c r="X177" s="499"/>
      <c r="Y177" s="499"/>
      <c r="Z177" s="499"/>
      <c r="AA177" s="499"/>
    </row>
    <row r="178" spans="1:27" ht="20.100000000000001" hidden="1" customHeight="1">
      <c r="A178" s="299">
        <v>30100030</v>
      </c>
      <c r="B178" s="453" t="s">
        <v>178</v>
      </c>
      <c r="C178" s="126" t="s">
        <v>179</v>
      </c>
      <c r="D178" s="108">
        <v>5.03</v>
      </c>
      <c r="E178" s="108"/>
      <c r="F178" s="127"/>
      <c r="G178" s="128"/>
      <c r="H178" s="45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5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62"/>
      <c r="P179" s="462"/>
      <c r="Q179" s="462"/>
      <c r="R179" s="462"/>
      <c r="S179" s="462"/>
      <c r="T179" s="462"/>
      <c r="U179" s="46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5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62"/>
      <c r="P180" s="462"/>
      <c r="Q180" s="462"/>
      <c r="R180" s="462"/>
      <c r="S180" s="462"/>
      <c r="T180" s="462"/>
      <c r="U180" s="46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42741</v>
      </c>
      <c r="G181" s="128">
        <f>108*5+108+2</f>
        <v>650</v>
      </c>
      <c r="H181" s="454">
        <f t="shared" si="78"/>
        <v>3269.5</v>
      </c>
      <c r="I181" s="129">
        <f>11.5*4</f>
        <v>46</v>
      </c>
      <c r="J181" s="130">
        <f t="array" ref="J181">IF(ISERROR(G181/I181),"",G181/I181)</f>
        <v>14.130434782608695</v>
      </c>
      <c r="K181" s="131">
        <f t="array" ref="K181">IF(ISERROR(G181/L181),"",G181/L181)</f>
        <v>34.210526315789473</v>
      </c>
      <c r="L181" s="129">
        <v>19</v>
      </c>
      <c r="M181" s="109">
        <f t="shared" si="79"/>
        <v>11.789473684210527</v>
      </c>
      <c r="N181" s="130">
        <f t="shared" si="82"/>
        <v>0</v>
      </c>
      <c r="O181" s="462"/>
      <c r="P181" s="462"/>
      <c r="Q181" s="462"/>
      <c r="R181" s="462"/>
      <c r="S181" s="462"/>
      <c r="T181" s="462"/>
      <c r="U181" s="462"/>
      <c r="V181" s="132">
        <f t="shared" si="80"/>
        <v>0</v>
      </c>
      <c r="W181" s="133">
        <f t="shared" si="81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5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62"/>
      <c r="P182" s="462"/>
      <c r="Q182" s="462"/>
      <c r="R182" s="462"/>
      <c r="S182" s="462"/>
      <c r="T182" s="462"/>
      <c r="U182" s="46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43+57</f>
        <v>100</v>
      </c>
      <c r="H183" s="454">
        <f t="shared" si="78"/>
        <v>504</v>
      </c>
      <c r="I183" s="138">
        <v>5</v>
      </c>
      <c r="J183" s="130">
        <f t="array" ref="J183">IF(ISERROR(G183/I183),"",G183/I183)</f>
        <v>20</v>
      </c>
      <c r="K183" s="131">
        <f t="array" ref="K183">IF(ISERROR(G183/L183),"",G183/L183)</f>
        <v>5.2631578947368425</v>
      </c>
      <c r="L183" s="129">
        <v>19</v>
      </c>
      <c r="M183" s="109">
        <f t="shared" si="79"/>
        <v>-0.26315789473684248</v>
      </c>
      <c r="N183" s="130">
        <f t="shared" si="82"/>
        <v>0</v>
      </c>
      <c r="O183" s="462"/>
      <c r="P183" s="462"/>
      <c r="Q183" s="462"/>
      <c r="R183" s="462"/>
      <c r="S183" s="462"/>
      <c r="T183" s="462"/>
      <c r="U183" s="462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5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62"/>
      <c r="P184" s="462"/>
      <c r="Q184" s="462"/>
      <c r="R184" s="462"/>
      <c r="S184" s="462"/>
      <c r="T184" s="462"/>
      <c r="U184" s="46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5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62"/>
      <c r="P185" s="462"/>
      <c r="Q185" s="462"/>
      <c r="R185" s="462"/>
      <c r="S185" s="462"/>
      <c r="T185" s="462"/>
      <c r="U185" s="46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54">
        <f t="shared" si="78"/>
        <v>0</v>
      </c>
      <c r="I186" s="4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62"/>
      <c r="P186" s="462"/>
      <c r="Q186" s="462"/>
      <c r="R186" s="462"/>
      <c r="S186" s="462"/>
      <c r="T186" s="462"/>
      <c r="U186" s="4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42375</v>
      </c>
      <c r="G187" s="128">
        <f>100*3+102</f>
        <v>402</v>
      </c>
      <c r="H187" s="454">
        <f t="shared" si="78"/>
        <v>2026.08</v>
      </c>
      <c r="I187" s="454">
        <f>7*5</f>
        <v>35</v>
      </c>
      <c r="J187" s="130">
        <f t="array" ref="J187">IF(ISERROR(G187/I187),"",G187/I187)</f>
        <v>11.485714285714286</v>
      </c>
      <c r="K187" s="131">
        <f t="array" ref="K187">IF(ISERROR(G187/L187),"",G187/L187)</f>
        <v>23.647058823529413</v>
      </c>
      <c r="L187" s="129">
        <v>17</v>
      </c>
      <c r="M187" s="109">
        <f t="shared" si="79"/>
        <v>11.352941176470587</v>
      </c>
      <c r="N187" s="130">
        <f t="shared" si="82"/>
        <v>0</v>
      </c>
      <c r="O187" s="462"/>
      <c r="P187" s="462"/>
      <c r="Q187" s="462"/>
      <c r="R187" s="462"/>
      <c r="S187" s="462"/>
      <c r="T187" s="462"/>
      <c r="U187" s="46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5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42741</v>
      </c>
      <c r="G190" s="128">
        <f>90*2+21+90</f>
        <v>291</v>
      </c>
      <c r="H190" s="454">
        <f t="shared" ref="H190:H198" si="83">D190*G190</f>
        <v>1472.4599999999998</v>
      </c>
      <c r="I190" s="129">
        <f>4*5</f>
        <v>20</v>
      </c>
      <c r="J190" s="130">
        <f t="array" ref="J190">IF(ISERROR(G190/I190),"",G190/I190)</f>
        <v>14.55</v>
      </c>
      <c r="K190" s="131">
        <f t="array" ref="K190">IF(ISERROR(G190/L190),"",G190/L190)</f>
        <v>15.315789473684211</v>
      </c>
      <c r="L190" s="129">
        <v>19</v>
      </c>
      <c r="M190" s="109">
        <f t="shared" ref="M190:M198" si="84">IF(ISERROR(I190-K190),"",I190-K190)</f>
        <v>4.6842105263157894</v>
      </c>
      <c r="N190" s="130">
        <f t="shared" ref="N190:N192" si="85">SUM(O190:U190)</f>
        <v>0</v>
      </c>
      <c r="O190" s="462"/>
      <c r="P190" s="462"/>
      <c r="Q190" s="462"/>
      <c r="R190" s="462"/>
      <c r="S190" s="462"/>
      <c r="T190" s="462"/>
      <c r="U190" s="46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54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62"/>
      <c r="P191" s="462"/>
      <c r="Q191" s="462"/>
      <c r="R191" s="462"/>
      <c r="S191" s="462"/>
      <c r="T191" s="462"/>
      <c r="U191" s="462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5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62"/>
      <c r="P192" s="462"/>
      <c r="Q192" s="462"/>
      <c r="R192" s="462"/>
      <c r="S192" s="462"/>
      <c r="T192" s="462"/>
      <c r="U192" s="46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60" t="s">
        <v>190</v>
      </c>
      <c r="D193" s="108">
        <v>4.8</v>
      </c>
      <c r="E193" s="108"/>
      <c r="F193" s="127"/>
      <c r="G193" s="128"/>
      <c r="H193" s="45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62"/>
      <c r="P193" s="462"/>
      <c r="Q193" s="462"/>
      <c r="R193" s="462"/>
      <c r="S193" s="462"/>
      <c r="T193" s="462"/>
      <c r="U193" s="4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60" t="s">
        <v>187</v>
      </c>
      <c r="D194" s="108">
        <v>4.8</v>
      </c>
      <c r="E194" s="108"/>
      <c r="F194" s="127"/>
      <c r="G194" s="128"/>
      <c r="H194" s="45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62"/>
      <c r="P194" s="462"/>
      <c r="Q194" s="462"/>
      <c r="R194" s="462"/>
      <c r="S194" s="462"/>
      <c r="T194" s="462"/>
      <c r="U194" s="4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60" t="s">
        <v>179</v>
      </c>
      <c r="D195" s="108">
        <v>4.8</v>
      </c>
      <c r="E195" s="108"/>
      <c r="F195" s="127"/>
      <c r="G195" s="128"/>
      <c r="H195" s="45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62"/>
      <c r="P195" s="462"/>
      <c r="Q195" s="462"/>
      <c r="R195" s="462"/>
      <c r="S195" s="462"/>
      <c r="T195" s="462"/>
      <c r="U195" s="4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60" t="s">
        <v>199</v>
      </c>
      <c r="D196" s="108">
        <v>4.8</v>
      </c>
      <c r="E196" s="108"/>
      <c r="F196" s="127"/>
      <c r="G196" s="128"/>
      <c r="H196" s="45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62"/>
      <c r="P196" s="462"/>
      <c r="Q196" s="462"/>
      <c r="R196" s="462"/>
      <c r="S196" s="462"/>
      <c r="T196" s="462"/>
      <c r="U196" s="46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5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62"/>
      <c r="P197" s="462"/>
      <c r="Q197" s="462"/>
      <c r="R197" s="462"/>
      <c r="S197" s="462"/>
      <c r="T197" s="462"/>
      <c r="U197" s="46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54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62"/>
      <c r="P198" s="462"/>
      <c r="Q198" s="462"/>
      <c r="R198" s="462"/>
      <c r="S198" s="462"/>
      <c r="T198" s="462"/>
      <c r="U198" s="46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03" t="s">
        <v>201</v>
      </c>
      <c r="B199" s="504"/>
      <c r="C199" s="463" t="s">
        <v>202</v>
      </c>
      <c r="D199" s="143"/>
      <c r="E199" s="143"/>
      <c r="F199" s="144"/>
      <c r="G199" s="145">
        <f>SUM(G178:G198)</f>
        <v>1443</v>
      </c>
      <c r="H199" s="146">
        <f>SUM(H178:H198)</f>
        <v>7272.04</v>
      </c>
      <c r="I199" s="146">
        <f>SUM(I178:I198)</f>
        <v>106</v>
      </c>
      <c r="J199" s="130">
        <f t="array" ref="J199">IF(ISERROR(G199/I199),"",G199/I199)</f>
        <v>13.613207547169811</v>
      </c>
      <c r="K199" s="146">
        <f>SUM(K178:K198)</f>
        <v>78.43653250773994</v>
      </c>
      <c r="L199" s="147"/>
      <c r="M199" s="150">
        <f t="shared" ref="M199:AA199" si="91">SUM(M178:M198)</f>
        <v>27.56346749226006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53" t="s">
        <v>206</v>
      </c>
      <c r="C200" s="126" t="s">
        <v>199</v>
      </c>
      <c r="D200" s="108">
        <v>5.03</v>
      </c>
      <c r="E200" s="108"/>
      <c r="F200" s="127"/>
      <c r="G200" s="128"/>
      <c r="H200" s="45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3">IF(ISERROR(I200-K200),"",I200-K200)</f>
        <v>0</v>
      </c>
      <c r="N200" s="130">
        <f t="shared" ref="N200" si="94">SUM(O200:U200)</f>
        <v>0</v>
      </c>
      <c r="O200" s="458"/>
      <c r="P200" s="458"/>
      <c r="Q200" s="458"/>
      <c r="R200" s="458"/>
      <c r="S200" s="458"/>
      <c r="T200" s="458"/>
      <c r="U200" s="45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53" t="s">
        <v>425</v>
      </c>
      <c r="C201" s="187" t="s">
        <v>428</v>
      </c>
      <c r="D201" s="108">
        <v>5.03</v>
      </c>
      <c r="E201" s="108"/>
      <c r="F201" s="127"/>
      <c r="G201" s="128"/>
      <c r="H201" s="454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58"/>
      <c r="P201" s="458"/>
      <c r="Q201" s="458"/>
      <c r="R201" s="458"/>
      <c r="S201" s="458"/>
      <c r="T201" s="458"/>
      <c r="U201" s="45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53" t="s">
        <v>206</v>
      </c>
      <c r="C202" s="126" t="s">
        <v>186</v>
      </c>
      <c r="D202" s="108">
        <v>5.03</v>
      </c>
      <c r="E202" s="108"/>
      <c r="F202" s="127"/>
      <c r="G202" s="128"/>
      <c r="H202" s="45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58"/>
      <c r="P202" s="458"/>
      <c r="Q202" s="458"/>
      <c r="R202" s="458"/>
      <c r="S202" s="458"/>
      <c r="T202" s="458"/>
      <c r="U202" s="45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53" t="s">
        <v>206</v>
      </c>
      <c r="C203" s="126" t="s">
        <v>203</v>
      </c>
      <c r="D203" s="108">
        <v>5.03</v>
      </c>
      <c r="E203" s="108"/>
      <c r="F203" s="127"/>
      <c r="G203" s="128"/>
      <c r="H203" s="45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58"/>
      <c r="P203" s="458"/>
      <c r="Q203" s="458"/>
      <c r="R203" s="458"/>
      <c r="S203" s="458"/>
      <c r="T203" s="458"/>
      <c r="U203" s="45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53" t="s">
        <v>206</v>
      </c>
      <c r="C204" s="126" t="s">
        <v>207</v>
      </c>
      <c r="D204" s="108">
        <v>5.03</v>
      </c>
      <c r="E204" s="108"/>
      <c r="F204" s="127">
        <v>42741</v>
      </c>
      <c r="G204" s="128">
        <f>108*3+94</f>
        <v>418</v>
      </c>
      <c r="H204" s="454">
        <f t="shared" si="92"/>
        <v>2102.54</v>
      </c>
      <c r="I204" s="129">
        <v>4.5</v>
      </c>
      <c r="J204" s="130">
        <f t="array" ref="J204">IF(ISERROR(G204/I204),"",G204/I204)</f>
        <v>92.888888888888886</v>
      </c>
      <c r="K204" s="131">
        <f t="array" ref="K204">IF(ISERROR(G204/L204),"",G204/L204)</f>
        <v>8.0384615384615383</v>
      </c>
      <c r="L204" s="129">
        <v>52</v>
      </c>
      <c r="M204" s="109">
        <f t="shared" ref="M204:M205" si="101">IF(ISERROR(I204-K204),"",I204-K204)</f>
        <v>-3.5384615384615383</v>
      </c>
      <c r="N204" s="130">
        <f t="shared" si="98"/>
        <v>0</v>
      </c>
      <c r="O204" s="458"/>
      <c r="P204" s="458"/>
      <c r="Q204" s="458"/>
      <c r="R204" s="458"/>
      <c r="S204" s="458"/>
      <c r="T204" s="458"/>
      <c r="U204" s="458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453" t="s">
        <v>414</v>
      </c>
      <c r="C205" s="187" t="s">
        <v>415</v>
      </c>
      <c r="D205" s="108">
        <v>5.03</v>
      </c>
      <c r="E205" s="108"/>
      <c r="F205" s="127">
        <v>42741</v>
      </c>
      <c r="G205" s="128">
        <f>108*7+60</f>
        <v>816</v>
      </c>
      <c r="H205" s="454">
        <f t="shared" si="92"/>
        <v>4104.4800000000005</v>
      </c>
      <c r="I205" s="129">
        <v>7</v>
      </c>
      <c r="J205" s="130">
        <f t="array" ref="J205">IF(ISERROR(G205/I205),"",G205/I205)</f>
        <v>116.57142857142857</v>
      </c>
      <c r="K205" s="131">
        <f t="array" ref="K205">IF(ISERROR(G205/L205),"",G205/L205)</f>
        <v>15.692307692307692</v>
      </c>
      <c r="L205" s="129">
        <v>52</v>
      </c>
      <c r="M205" s="109">
        <f t="shared" si="101"/>
        <v>-8.6923076923076916</v>
      </c>
      <c r="N205" s="130"/>
      <c r="O205" s="458"/>
      <c r="P205" s="458"/>
      <c r="Q205" s="458"/>
      <c r="R205" s="458"/>
      <c r="S205" s="458"/>
      <c r="T205" s="458"/>
      <c r="U205" s="4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53" t="s">
        <v>414</v>
      </c>
      <c r="C206" s="187" t="s">
        <v>416</v>
      </c>
      <c r="D206" s="108">
        <v>5.03</v>
      </c>
      <c r="E206" s="108"/>
      <c r="F206" s="127"/>
      <c r="G206" s="128"/>
      <c r="H206" s="45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58"/>
      <c r="P206" s="458"/>
      <c r="Q206" s="458"/>
      <c r="R206" s="458"/>
      <c r="S206" s="458"/>
      <c r="T206" s="458"/>
      <c r="U206" s="4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53" t="s">
        <v>414</v>
      </c>
      <c r="C207" s="187" t="s">
        <v>61</v>
      </c>
      <c r="D207" s="108">
        <v>5.03</v>
      </c>
      <c r="E207" s="108"/>
      <c r="F207" s="127"/>
      <c r="G207" s="128"/>
      <c r="H207" s="45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58"/>
      <c r="P207" s="458"/>
      <c r="Q207" s="458"/>
      <c r="R207" s="458"/>
      <c r="S207" s="458"/>
      <c r="T207" s="458"/>
      <c r="U207" s="458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53" t="s">
        <v>208</v>
      </c>
      <c r="C208" s="126" t="s">
        <v>179</v>
      </c>
      <c r="D208" s="108">
        <v>5.08</v>
      </c>
      <c r="E208" s="108"/>
      <c r="F208" s="127">
        <v>42742</v>
      </c>
      <c r="G208" s="128">
        <v>98</v>
      </c>
      <c r="H208" s="454">
        <f t="shared" si="92"/>
        <v>497.84000000000003</v>
      </c>
      <c r="I208" s="129">
        <f>2*3</f>
        <v>6</v>
      </c>
      <c r="J208" s="130">
        <f t="array" ref="J208">IF(ISERROR(G208/I208),"",G208/I208)</f>
        <v>16.333333333333332</v>
      </c>
      <c r="K208" s="131">
        <f t="array" ref="K208">IF(ISERROR(G208/L208),"",G208/L208)</f>
        <v>4.666666666666667</v>
      </c>
      <c r="L208" s="129">
        <v>21</v>
      </c>
      <c r="M208" s="109">
        <f t="shared" ref="M208:M237" si="102">IF(ISERROR(I208-K208),"",I208-K208)</f>
        <v>1.333333333333333</v>
      </c>
      <c r="N208" s="130">
        <f t="shared" ref="N208:N237" si="103">SUM(O208:U208)</f>
        <v>0</v>
      </c>
      <c r="O208" s="458"/>
      <c r="P208" s="458"/>
      <c r="Q208" s="458"/>
      <c r="R208" s="458"/>
      <c r="S208" s="458"/>
      <c r="T208" s="458"/>
      <c r="U208" s="458"/>
      <c r="V208" s="132">
        <f t="shared" ref="V208:V219" si="104">SUM(X208:AA208)</f>
        <v>0</v>
      </c>
      <c r="W208" s="133">
        <f t="shared" ref="W208:W219" si="105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53" t="s">
        <v>208</v>
      </c>
      <c r="C209" s="126" t="s">
        <v>204</v>
      </c>
      <c r="D209" s="108">
        <v>5.08</v>
      </c>
      <c r="E209" s="108"/>
      <c r="F209" s="127"/>
      <c r="G209" s="128"/>
      <c r="H209" s="45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58"/>
      <c r="P209" s="458"/>
      <c r="Q209" s="458"/>
      <c r="R209" s="458"/>
      <c r="S209" s="458"/>
      <c r="T209" s="458"/>
      <c r="U209" s="45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53" t="s">
        <v>208</v>
      </c>
      <c r="C210" s="126" t="s">
        <v>205</v>
      </c>
      <c r="D210" s="108">
        <v>5.08</v>
      </c>
      <c r="E210" s="108"/>
      <c r="F210" s="127"/>
      <c r="G210" s="128"/>
      <c r="H210" s="45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58"/>
      <c r="P210" s="458"/>
      <c r="Q210" s="458"/>
      <c r="R210" s="458"/>
      <c r="S210" s="458"/>
      <c r="T210" s="458"/>
      <c r="U210" s="45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53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108*5+65</f>
        <v>605</v>
      </c>
      <c r="H211" s="454">
        <f t="shared" si="92"/>
        <v>3073.4</v>
      </c>
      <c r="I211" s="129">
        <f>9.5*3</f>
        <v>28.5</v>
      </c>
      <c r="J211" s="130">
        <f t="array" ref="J211">IF(ISERROR(G211/I211),"",G211/I211)</f>
        <v>21.228070175438596</v>
      </c>
      <c r="K211" s="131">
        <f t="array" ref="K211">IF(ISERROR(G211/L211),"",G211/L211)</f>
        <v>28.80952380952381</v>
      </c>
      <c r="L211" s="129">
        <v>21</v>
      </c>
      <c r="M211" s="109">
        <f t="shared" si="102"/>
        <v>-0.3095238095238102</v>
      </c>
      <c r="N211" s="130">
        <f t="shared" si="103"/>
        <v>0</v>
      </c>
      <c r="O211" s="458"/>
      <c r="P211" s="458"/>
      <c r="Q211" s="458"/>
      <c r="R211" s="458"/>
      <c r="S211" s="458"/>
      <c r="T211" s="458"/>
      <c r="U211" s="45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53" t="s">
        <v>208</v>
      </c>
      <c r="C212" s="126" t="s">
        <v>203</v>
      </c>
      <c r="D212" s="108">
        <v>5.08</v>
      </c>
      <c r="E212" s="108"/>
      <c r="F212" s="127"/>
      <c r="G212" s="128"/>
      <c r="H212" s="45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53" t="s">
        <v>208</v>
      </c>
      <c r="C213" s="126" t="s">
        <v>199</v>
      </c>
      <c r="D213" s="108">
        <v>5.08</v>
      </c>
      <c r="E213" s="108"/>
      <c r="F213" s="127"/>
      <c r="G213" s="128"/>
      <c r="H213" s="45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53" t="s">
        <v>208</v>
      </c>
      <c r="C214" s="126" t="s">
        <v>187</v>
      </c>
      <c r="D214" s="108">
        <v>5.08</v>
      </c>
      <c r="E214" s="108"/>
      <c r="F214" s="127"/>
      <c r="G214" s="128"/>
      <c r="H214" s="45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53" t="s">
        <v>208</v>
      </c>
      <c r="C215" s="126" t="s">
        <v>207</v>
      </c>
      <c r="D215" s="108">
        <v>5.08</v>
      </c>
      <c r="E215" s="108"/>
      <c r="F215" s="127"/>
      <c r="G215" s="128"/>
      <c r="H215" s="45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53" t="s">
        <v>209</v>
      </c>
      <c r="C216" s="126" t="s">
        <v>194</v>
      </c>
      <c r="D216" s="108">
        <v>5.03</v>
      </c>
      <c r="E216" s="108"/>
      <c r="F216" s="127"/>
      <c r="G216" s="128"/>
      <c r="H216" s="45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58"/>
      <c r="P216" s="458"/>
      <c r="Q216" s="458"/>
      <c r="R216" s="458"/>
      <c r="S216" s="458"/>
      <c r="T216" s="458"/>
      <c r="U216" s="45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53" t="s">
        <v>209</v>
      </c>
      <c r="C217" s="126" t="s">
        <v>179</v>
      </c>
      <c r="D217" s="108">
        <v>5.03</v>
      </c>
      <c r="E217" s="108"/>
      <c r="F217" s="127"/>
      <c r="G217" s="128"/>
      <c r="H217" s="45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58"/>
      <c r="P217" s="458"/>
      <c r="Q217" s="458"/>
      <c r="R217" s="458"/>
      <c r="S217" s="458"/>
      <c r="T217" s="458"/>
      <c r="U217" s="45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53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4</v>
      </c>
      <c r="H218" s="454">
        <f t="shared" si="92"/>
        <v>20.12</v>
      </c>
      <c r="I218" s="129">
        <v>7.0000000000000007E-2</v>
      </c>
      <c r="J218" s="130">
        <f t="array" ref="J218">IF(ISERROR(G218/I218),"",G218/I218)</f>
        <v>57.142857142857139</v>
      </c>
      <c r="K218" s="131">
        <f t="array" ref="K218">IF(ISERROR(G218/L218),"",G218/L218)</f>
        <v>7.1428571428571425E-2</v>
      </c>
      <c r="L218" s="129">
        <v>56</v>
      </c>
      <c r="M218" s="109">
        <f t="shared" si="102"/>
        <v>-1.4285714285714179E-3</v>
      </c>
      <c r="N218" s="130">
        <f t="shared" si="103"/>
        <v>0</v>
      </c>
      <c r="O218" s="458"/>
      <c r="P218" s="458"/>
      <c r="Q218" s="458"/>
      <c r="R218" s="458"/>
      <c r="S218" s="458"/>
      <c r="T218" s="458"/>
      <c r="U218" s="458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53" t="s">
        <v>209</v>
      </c>
      <c r="C219" s="126" t="s">
        <v>204</v>
      </c>
      <c r="D219" s="108">
        <v>5.03</v>
      </c>
      <c r="E219" s="108"/>
      <c r="F219" s="127"/>
      <c r="G219" s="128"/>
      <c r="H219" s="45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58"/>
      <c r="P219" s="458"/>
      <c r="Q219" s="458"/>
      <c r="R219" s="458"/>
      <c r="S219" s="458"/>
      <c r="T219" s="458"/>
      <c r="U219" s="45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53" t="s">
        <v>382</v>
      </c>
      <c r="C220" s="187" t="s">
        <v>383</v>
      </c>
      <c r="D220" s="108">
        <v>5.03</v>
      </c>
      <c r="E220" s="108"/>
      <c r="F220" s="127"/>
      <c r="G220" s="128"/>
      <c r="H220" s="45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58"/>
      <c r="P220" s="458"/>
      <c r="Q220" s="458"/>
      <c r="R220" s="458"/>
      <c r="S220" s="458"/>
      <c r="T220" s="458"/>
      <c r="U220" s="4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53" t="s">
        <v>382</v>
      </c>
      <c r="C221" s="187" t="s">
        <v>384</v>
      </c>
      <c r="D221" s="108">
        <v>5.03</v>
      </c>
      <c r="E221" s="108"/>
      <c r="F221" s="127"/>
      <c r="G221" s="128"/>
      <c r="H221" s="45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58"/>
      <c r="P221" s="458"/>
      <c r="Q221" s="458"/>
      <c r="R221" s="458"/>
      <c r="S221" s="458"/>
      <c r="T221" s="458"/>
      <c r="U221" s="4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53" t="s">
        <v>382</v>
      </c>
      <c r="C222" s="187" t="s">
        <v>389</v>
      </c>
      <c r="D222" s="108">
        <v>5.03</v>
      </c>
      <c r="E222" s="108"/>
      <c r="F222" s="127"/>
      <c r="G222" s="128"/>
      <c r="H222" s="45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58"/>
      <c r="P222" s="458"/>
      <c r="Q222" s="458"/>
      <c r="R222" s="458"/>
      <c r="S222" s="458"/>
      <c r="T222" s="458"/>
      <c r="U222" s="4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53" t="s">
        <v>382</v>
      </c>
      <c r="C223" s="187" t="s">
        <v>391</v>
      </c>
      <c r="D223" s="108">
        <v>5.03</v>
      </c>
      <c r="E223" s="108"/>
      <c r="F223" s="127"/>
      <c r="G223" s="128"/>
      <c r="H223" s="45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58"/>
      <c r="P223" s="458"/>
      <c r="Q223" s="458"/>
      <c r="R223" s="458"/>
      <c r="S223" s="458"/>
      <c r="T223" s="458"/>
      <c r="U223" s="4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53" t="s">
        <v>418</v>
      </c>
      <c r="C224" s="187" t="s">
        <v>364</v>
      </c>
      <c r="D224" s="108">
        <v>5.03</v>
      </c>
      <c r="E224" s="108"/>
      <c r="F224" s="127"/>
      <c r="G224" s="128"/>
      <c r="H224" s="45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58"/>
      <c r="P224" s="458"/>
      <c r="Q224" s="458"/>
      <c r="R224" s="458"/>
      <c r="S224" s="458"/>
      <c r="T224" s="458"/>
      <c r="U224" s="4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53" t="s">
        <v>418</v>
      </c>
      <c r="C225" s="187" t="s">
        <v>365</v>
      </c>
      <c r="D225" s="108">
        <v>5.03</v>
      </c>
      <c r="E225" s="108"/>
      <c r="F225" s="127"/>
      <c r="G225" s="128"/>
      <c r="H225" s="45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58"/>
      <c r="P225" s="458"/>
      <c r="Q225" s="458"/>
      <c r="R225" s="458"/>
      <c r="S225" s="458"/>
      <c r="T225" s="458"/>
      <c r="U225" s="4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53" t="s">
        <v>418</v>
      </c>
      <c r="C226" s="187" t="s">
        <v>366</v>
      </c>
      <c r="D226" s="108">
        <v>5.03</v>
      </c>
      <c r="E226" s="108"/>
      <c r="F226" s="127"/>
      <c r="G226" s="128"/>
      <c r="H226" s="45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58"/>
      <c r="P226" s="458"/>
      <c r="Q226" s="458"/>
      <c r="R226" s="458"/>
      <c r="S226" s="458"/>
      <c r="T226" s="458"/>
      <c r="U226" s="4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53" t="s">
        <v>418</v>
      </c>
      <c r="C227" s="187" t="s">
        <v>367</v>
      </c>
      <c r="D227" s="108">
        <v>5.03</v>
      </c>
      <c r="E227" s="108"/>
      <c r="F227" s="127"/>
      <c r="G227" s="128"/>
      <c r="H227" s="45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58"/>
      <c r="P227" s="458"/>
      <c r="Q227" s="458"/>
      <c r="R227" s="458"/>
      <c r="S227" s="458"/>
      <c r="T227" s="458"/>
      <c r="U227" s="45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5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62"/>
      <c r="P228" s="462"/>
      <c r="Q228" s="462"/>
      <c r="R228" s="462"/>
      <c r="S228" s="462"/>
      <c r="T228" s="462"/>
      <c r="U228" s="46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>
        <v>42740</v>
      </c>
      <c r="G229" s="128">
        <f>108+1+108*3+51</f>
        <v>484</v>
      </c>
      <c r="H229" s="454">
        <f t="shared" si="92"/>
        <v>2434.52</v>
      </c>
      <c r="I229" s="129">
        <v>6</v>
      </c>
      <c r="J229" s="130">
        <f t="array" ref="J229">IF(ISERROR(G229/I229),"",G229/I229)</f>
        <v>80.666666666666671</v>
      </c>
      <c r="K229" s="131">
        <f t="array" ref="K229">IF(ISERROR(G229/L229),"",G229/L229)</f>
        <v>12.1</v>
      </c>
      <c r="L229" s="129">
        <v>40</v>
      </c>
      <c r="M229" s="109">
        <f t="shared" si="102"/>
        <v>-6.1</v>
      </c>
      <c r="N229" s="130">
        <f t="shared" si="103"/>
        <v>0</v>
      </c>
      <c r="O229" s="462"/>
      <c r="P229" s="462"/>
      <c r="Q229" s="462"/>
      <c r="R229" s="462"/>
      <c r="S229" s="462"/>
      <c r="T229" s="462"/>
      <c r="U229" s="462"/>
      <c r="V229" s="132">
        <f t="shared" si="106"/>
        <v>0</v>
      </c>
      <c r="W229" s="133">
        <f t="shared" si="107"/>
        <v>0</v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>
        <v>42740</v>
      </c>
      <c r="G230" s="128">
        <f>108+76</f>
        <v>184</v>
      </c>
      <c r="H230" s="454">
        <f t="shared" si="92"/>
        <v>925.5200000000001</v>
      </c>
      <c r="I230" s="129">
        <v>4.5</v>
      </c>
      <c r="J230" s="130">
        <f t="array" ref="J230">IF(ISERROR(G230/I230),"",G230/I230)</f>
        <v>40.888888888888886</v>
      </c>
      <c r="K230" s="131">
        <f t="array" ref="K230">IF(ISERROR(G230/L230),"",G230/L230)</f>
        <v>4.5999999999999996</v>
      </c>
      <c r="L230" s="129">
        <v>40</v>
      </c>
      <c r="M230" s="109">
        <f t="shared" si="102"/>
        <v>-9.9999999999999645E-2</v>
      </c>
      <c r="N230" s="130">
        <f t="shared" si="103"/>
        <v>0</v>
      </c>
      <c r="O230" s="462"/>
      <c r="P230" s="462"/>
      <c r="Q230" s="462"/>
      <c r="R230" s="462"/>
      <c r="S230" s="462"/>
      <c r="T230" s="462"/>
      <c r="U230" s="462"/>
      <c r="V230" s="132">
        <f t="shared" si="106"/>
        <v>0</v>
      </c>
      <c r="W230" s="133">
        <f t="shared" si="107"/>
        <v>0</v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5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62"/>
      <c r="P231" s="462"/>
      <c r="Q231" s="462"/>
      <c r="R231" s="462"/>
      <c r="S231" s="462"/>
      <c r="T231" s="462"/>
      <c r="U231" s="46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5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62"/>
      <c r="P232" s="462"/>
      <c r="Q232" s="462"/>
      <c r="R232" s="462"/>
      <c r="S232" s="462"/>
      <c r="T232" s="462"/>
      <c r="U232" s="46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5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62"/>
      <c r="P233" s="462"/>
      <c r="Q233" s="462"/>
      <c r="R233" s="462"/>
      <c r="S233" s="462"/>
      <c r="T233" s="462"/>
      <c r="U233" s="46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5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62"/>
      <c r="P234" s="462"/>
      <c r="Q234" s="462"/>
      <c r="R234" s="462"/>
      <c r="S234" s="462"/>
      <c r="T234" s="462"/>
      <c r="U234" s="46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5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62"/>
      <c r="P235" s="462"/>
      <c r="Q235" s="462"/>
      <c r="R235" s="462"/>
      <c r="S235" s="462"/>
      <c r="T235" s="462"/>
      <c r="U235" s="46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5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62"/>
      <c r="P236" s="462"/>
      <c r="Q236" s="462"/>
      <c r="R236" s="462"/>
      <c r="S236" s="462"/>
      <c r="T236" s="462"/>
      <c r="U236" s="46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5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62"/>
      <c r="P237" s="462"/>
      <c r="Q237" s="462"/>
      <c r="R237" s="462"/>
      <c r="S237" s="462"/>
      <c r="T237" s="462"/>
      <c r="U237" s="46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428</v>
      </c>
      <c r="D238" s="108">
        <v>5.03</v>
      </c>
      <c r="E238" s="108"/>
      <c r="F238" s="127"/>
      <c r="G238" s="128"/>
      <c r="H238" s="454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62"/>
      <c r="P238" s="462"/>
      <c r="Q238" s="462"/>
      <c r="R238" s="462"/>
      <c r="S238" s="462"/>
      <c r="T238" s="462"/>
      <c r="U238" s="4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5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62"/>
      <c r="P239" s="462"/>
      <c r="Q239" s="462"/>
      <c r="R239" s="462"/>
      <c r="S239" s="462"/>
      <c r="T239" s="462"/>
      <c r="U239" s="46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5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62"/>
      <c r="P240" s="462"/>
      <c r="Q240" s="462"/>
      <c r="R240" s="462"/>
      <c r="S240" s="462"/>
      <c r="T240" s="462"/>
      <c r="U240" s="46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5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62"/>
      <c r="P241" s="462"/>
      <c r="Q241" s="462"/>
      <c r="R241" s="462"/>
      <c r="S241" s="462"/>
      <c r="T241" s="462"/>
      <c r="U241" s="46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5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62"/>
      <c r="P242" s="462"/>
      <c r="Q242" s="462"/>
      <c r="R242" s="462"/>
      <c r="S242" s="462"/>
      <c r="T242" s="462"/>
      <c r="U242" s="46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5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62"/>
      <c r="P243" s="462"/>
      <c r="Q243" s="462"/>
      <c r="R243" s="462"/>
      <c r="S243" s="462"/>
      <c r="T243" s="462"/>
      <c r="U243" s="46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5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62"/>
      <c r="P244" s="462"/>
      <c r="Q244" s="462"/>
      <c r="R244" s="462"/>
      <c r="S244" s="462"/>
      <c r="T244" s="462"/>
      <c r="U244" s="46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5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62"/>
      <c r="P245" s="462"/>
      <c r="Q245" s="462"/>
      <c r="R245" s="462"/>
      <c r="S245" s="462"/>
      <c r="T245" s="462"/>
      <c r="U245" s="46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5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62"/>
      <c r="P246" s="462"/>
      <c r="Q246" s="462"/>
      <c r="R246" s="462"/>
      <c r="S246" s="462"/>
      <c r="T246" s="462"/>
      <c r="U246" s="46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5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62"/>
      <c r="P247" s="462"/>
      <c r="Q247" s="462"/>
      <c r="R247" s="462"/>
      <c r="S247" s="462"/>
      <c r="T247" s="462"/>
      <c r="U247" s="4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5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62"/>
      <c r="P248" s="462"/>
      <c r="Q248" s="462"/>
      <c r="R248" s="462"/>
      <c r="S248" s="462"/>
      <c r="T248" s="462"/>
      <c r="U248" s="4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5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62"/>
      <c r="P249" s="462"/>
      <c r="Q249" s="462"/>
      <c r="R249" s="462"/>
      <c r="S249" s="462"/>
      <c r="T249" s="462"/>
      <c r="U249" s="4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5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62"/>
      <c r="P250" s="462"/>
      <c r="Q250" s="462"/>
      <c r="R250" s="462"/>
      <c r="S250" s="462"/>
      <c r="T250" s="462"/>
      <c r="U250" s="4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5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62"/>
      <c r="P251" s="462"/>
      <c r="Q251" s="462"/>
      <c r="R251" s="462"/>
      <c r="S251" s="462"/>
      <c r="T251" s="462"/>
      <c r="U251" s="4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5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62"/>
      <c r="P252" s="462"/>
      <c r="Q252" s="462"/>
      <c r="R252" s="462"/>
      <c r="S252" s="462"/>
      <c r="T252" s="462"/>
      <c r="U252" s="4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5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62"/>
      <c r="P253" s="462"/>
      <c r="Q253" s="462"/>
      <c r="R253" s="462"/>
      <c r="S253" s="462"/>
      <c r="T253" s="462"/>
      <c r="U253" s="4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5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62"/>
      <c r="P254" s="462"/>
      <c r="Q254" s="462"/>
      <c r="R254" s="462"/>
      <c r="S254" s="462"/>
      <c r="T254" s="462"/>
      <c r="U254" s="4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5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62"/>
      <c r="P255" s="462"/>
      <c r="Q255" s="462"/>
      <c r="R255" s="462"/>
      <c r="S255" s="462"/>
      <c r="T255" s="462"/>
      <c r="U255" s="46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5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62"/>
      <c r="P256" s="462"/>
      <c r="Q256" s="462"/>
      <c r="R256" s="462"/>
      <c r="S256" s="462"/>
      <c r="T256" s="462"/>
      <c r="U256" s="462"/>
      <c r="V256" s="132"/>
      <c r="W256" s="133"/>
      <c r="X256" s="132"/>
      <c r="Y256" s="132"/>
      <c r="Z256" s="132"/>
      <c r="AA256" s="132"/>
    </row>
    <row r="257" spans="1:27" ht="20.100000000000001" customHeight="1">
      <c r="A257" s="511" t="s">
        <v>216</v>
      </c>
      <c r="B257" s="511"/>
      <c r="C257" s="463" t="s">
        <v>202</v>
      </c>
      <c r="D257" s="143"/>
      <c r="E257" s="143"/>
      <c r="F257" s="144"/>
      <c r="G257" s="145">
        <f>SUM(G200:G256)</f>
        <v>2609</v>
      </c>
      <c r="H257" s="146">
        <f>SUM(H200:H256)</f>
        <v>13158.420000000002</v>
      </c>
      <c r="I257" s="146">
        <f>SUM(I200:I256)</f>
        <v>56.57</v>
      </c>
      <c r="J257" s="130">
        <f t="array" ref="J257">IF(ISERROR(G257/I257),"",G257/I257)</f>
        <v>46.119851511401805</v>
      </c>
      <c r="K257" s="146">
        <f>SUM(K200:K256)</f>
        <v>73.978388278388266</v>
      </c>
      <c r="L257" s="147"/>
      <c r="M257" s="150">
        <f t="shared" ref="M257:V257" si="115">SUM(M200:M256)</f>
        <v>-17.40838827838828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53" t="s">
        <v>217</v>
      </c>
      <c r="C258" s="126" t="s">
        <v>179</v>
      </c>
      <c r="D258" s="108">
        <v>5.03</v>
      </c>
      <c r="E258" s="108"/>
      <c r="F258" s="127"/>
      <c r="G258" s="128"/>
      <c r="H258" s="45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62"/>
      <c r="P258" s="462"/>
      <c r="Q258" s="462"/>
      <c r="R258" s="462"/>
      <c r="S258" s="462"/>
      <c r="T258" s="462"/>
      <c r="U258" s="46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53" t="s">
        <v>217</v>
      </c>
      <c r="C259" s="126" t="s">
        <v>186</v>
      </c>
      <c r="D259" s="108">
        <v>5.03</v>
      </c>
      <c r="E259" s="108"/>
      <c r="F259" s="127"/>
      <c r="G259" s="128"/>
      <c r="H259" s="45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62"/>
      <c r="P259" s="462"/>
      <c r="Q259" s="462"/>
      <c r="R259" s="462"/>
      <c r="S259" s="462"/>
      <c r="T259" s="462"/>
      <c r="U259" s="46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53" t="s">
        <v>217</v>
      </c>
      <c r="C260" s="126" t="s">
        <v>204</v>
      </c>
      <c r="D260" s="108">
        <v>5.03</v>
      </c>
      <c r="E260" s="108"/>
      <c r="F260" s="127"/>
      <c r="G260" s="128"/>
      <c r="H260" s="45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62"/>
      <c r="P260" s="462"/>
      <c r="Q260" s="462"/>
      <c r="R260" s="462"/>
      <c r="S260" s="462"/>
      <c r="T260" s="462"/>
      <c r="U260" s="46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5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62"/>
      <c r="P261" s="462"/>
      <c r="Q261" s="462"/>
      <c r="R261" s="462"/>
      <c r="S261" s="462"/>
      <c r="T261" s="462"/>
      <c r="U261" s="46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42741</v>
      </c>
      <c r="G262" s="128">
        <f>108+32</f>
        <v>140</v>
      </c>
      <c r="H262" s="454">
        <f t="shared" si="117"/>
        <v>704.2</v>
      </c>
      <c r="I262" s="129">
        <f>11.5*2</f>
        <v>23</v>
      </c>
      <c r="J262" s="130">
        <f t="array" ref="J262">IF(ISERROR(G262/I262),"",G262/I262)</f>
        <v>6.0869565217391308</v>
      </c>
      <c r="K262" s="131">
        <f t="array" ref="K262">IF(ISERROR(G262/L262),"",G262/L262)</f>
        <v>15.053763440860214</v>
      </c>
      <c r="L262" s="129">
        <v>9.3000000000000007</v>
      </c>
      <c r="M262" s="109">
        <f t="shared" si="118"/>
        <v>7.9462365591397859</v>
      </c>
      <c r="N262" s="130">
        <f t="shared" si="119"/>
        <v>0</v>
      </c>
      <c r="O262" s="462"/>
      <c r="P262" s="462"/>
      <c r="Q262" s="462"/>
      <c r="R262" s="462"/>
      <c r="S262" s="462"/>
      <c r="T262" s="462"/>
      <c r="U262" s="462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5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62"/>
      <c r="P263" s="462"/>
      <c r="Q263" s="462"/>
      <c r="R263" s="462"/>
      <c r="S263" s="462"/>
      <c r="T263" s="462"/>
      <c r="U263" s="46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5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62"/>
      <c r="P264" s="462"/>
      <c r="Q264" s="462"/>
      <c r="R264" s="462"/>
      <c r="S264" s="462"/>
      <c r="T264" s="462"/>
      <c r="U264" s="46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5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62"/>
      <c r="P265" s="462"/>
      <c r="Q265" s="462"/>
      <c r="R265" s="462"/>
      <c r="S265" s="462"/>
      <c r="T265" s="462"/>
      <c r="U265" s="46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5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5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5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5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5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62"/>
      <c r="P270" s="462"/>
      <c r="Q270" s="462"/>
      <c r="R270" s="462"/>
      <c r="S270" s="462"/>
      <c r="T270" s="462"/>
      <c r="U270" s="46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5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62"/>
      <c r="P271" s="462"/>
      <c r="Q271" s="462"/>
      <c r="R271" s="462"/>
      <c r="S271" s="462"/>
      <c r="T271" s="462"/>
      <c r="U271" s="46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5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62"/>
      <c r="P272" s="462"/>
      <c r="Q272" s="462"/>
      <c r="R272" s="462"/>
      <c r="S272" s="462"/>
      <c r="T272" s="462"/>
      <c r="U272" s="46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5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62"/>
      <c r="P273" s="462"/>
      <c r="Q273" s="462"/>
      <c r="R273" s="462"/>
      <c r="S273" s="462"/>
      <c r="T273" s="462"/>
      <c r="U273" s="46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53" t="s">
        <v>222</v>
      </c>
      <c r="C274" s="126" t="s">
        <v>181</v>
      </c>
      <c r="D274" s="108">
        <v>9.36</v>
      </c>
      <c r="E274" s="108"/>
      <c r="F274" s="127"/>
      <c r="G274" s="128"/>
      <c r="H274" s="45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62"/>
      <c r="P274" s="462"/>
      <c r="Q274" s="462"/>
      <c r="R274" s="462"/>
      <c r="S274" s="462"/>
      <c r="T274" s="462"/>
      <c r="U274" s="46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53" t="s">
        <v>222</v>
      </c>
      <c r="C275" s="126" t="s">
        <v>179</v>
      </c>
      <c r="D275" s="108">
        <v>9.36</v>
      </c>
      <c r="E275" s="108"/>
      <c r="F275" s="127"/>
      <c r="G275" s="128"/>
      <c r="H275" s="45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62"/>
      <c r="P275" s="462"/>
      <c r="Q275" s="462"/>
      <c r="R275" s="462"/>
      <c r="S275" s="462"/>
      <c r="T275" s="462"/>
      <c r="U275" s="46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53" t="s">
        <v>222</v>
      </c>
      <c r="C276" s="126" t="s">
        <v>221</v>
      </c>
      <c r="D276" s="108">
        <v>9.36</v>
      </c>
      <c r="E276" s="108"/>
      <c r="F276" s="127"/>
      <c r="G276" s="128"/>
      <c r="H276" s="45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62"/>
      <c r="P276" s="462"/>
      <c r="Q276" s="462"/>
      <c r="R276" s="462"/>
      <c r="S276" s="462"/>
      <c r="T276" s="462"/>
      <c r="U276" s="46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53" t="s">
        <v>222</v>
      </c>
      <c r="C277" s="126" t="s">
        <v>186</v>
      </c>
      <c r="D277" s="108">
        <v>9.36</v>
      </c>
      <c r="E277" s="108"/>
      <c r="F277" s="127"/>
      <c r="G277" s="128"/>
      <c r="H277" s="45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62"/>
      <c r="P277" s="462"/>
      <c r="Q277" s="462"/>
      <c r="R277" s="462"/>
      <c r="S277" s="462"/>
      <c r="T277" s="462"/>
      <c r="U277" s="46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53" t="s">
        <v>393</v>
      </c>
      <c r="C278" s="187" t="s">
        <v>395</v>
      </c>
      <c r="D278" s="108">
        <v>5</v>
      </c>
      <c r="E278" s="108"/>
      <c r="F278" s="127"/>
      <c r="G278" s="128"/>
      <c r="H278" s="45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62"/>
      <c r="P278" s="462"/>
      <c r="Q278" s="462"/>
      <c r="R278" s="462"/>
      <c r="S278" s="462"/>
      <c r="T278" s="462"/>
      <c r="U278" s="46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53" t="s">
        <v>393</v>
      </c>
      <c r="C279" s="187" t="s">
        <v>402</v>
      </c>
      <c r="D279" s="108">
        <v>5</v>
      </c>
      <c r="E279" s="108"/>
      <c r="F279" s="127"/>
      <c r="G279" s="128"/>
      <c r="H279" s="45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62"/>
      <c r="P279" s="462"/>
      <c r="Q279" s="462"/>
      <c r="R279" s="462"/>
      <c r="S279" s="462"/>
      <c r="T279" s="462"/>
      <c r="U279" s="4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53" t="s">
        <v>404</v>
      </c>
      <c r="C280" s="187" t="s">
        <v>405</v>
      </c>
      <c r="D280" s="108">
        <v>5</v>
      </c>
      <c r="E280" s="108"/>
      <c r="F280" s="127"/>
      <c r="G280" s="128"/>
      <c r="H280" s="45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62"/>
      <c r="P280" s="462"/>
      <c r="Q280" s="462"/>
      <c r="R280" s="462"/>
      <c r="S280" s="462"/>
      <c r="T280" s="462"/>
      <c r="U280" s="4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53" t="s">
        <v>342</v>
      </c>
      <c r="C281" s="187" t="s">
        <v>372</v>
      </c>
      <c r="D281" s="108">
        <v>5</v>
      </c>
      <c r="E281" s="108"/>
      <c r="F281" s="127"/>
      <c r="G281" s="128"/>
      <c r="H281" s="45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62"/>
      <c r="P281" s="462"/>
      <c r="Q281" s="462"/>
      <c r="R281" s="462"/>
      <c r="S281" s="462"/>
      <c r="T281" s="462"/>
      <c r="U281" s="4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53" t="s">
        <v>343</v>
      </c>
      <c r="C282" s="126" t="s">
        <v>345</v>
      </c>
      <c r="D282" s="108">
        <v>5</v>
      </c>
      <c r="E282" s="108"/>
      <c r="F282" s="127"/>
      <c r="G282" s="128"/>
      <c r="H282" s="45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62"/>
      <c r="P282" s="462"/>
      <c r="Q282" s="462"/>
      <c r="R282" s="462"/>
      <c r="S282" s="462"/>
      <c r="T282" s="462"/>
      <c r="U282" s="4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53" t="s">
        <v>343</v>
      </c>
      <c r="C283" s="126" t="s">
        <v>347</v>
      </c>
      <c r="D283" s="108">
        <v>5</v>
      </c>
      <c r="E283" s="108"/>
      <c r="F283" s="127"/>
      <c r="G283" s="128"/>
      <c r="H283" s="45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62"/>
      <c r="P283" s="462"/>
      <c r="Q283" s="462"/>
      <c r="R283" s="462"/>
      <c r="S283" s="462"/>
      <c r="T283" s="462"/>
      <c r="U283" s="46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5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62"/>
      <c r="P284" s="462"/>
      <c r="Q284" s="462"/>
      <c r="R284" s="462"/>
      <c r="S284" s="462"/>
      <c r="T284" s="462"/>
      <c r="U284" s="46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5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62"/>
      <c r="P285" s="462"/>
      <c r="Q285" s="462"/>
      <c r="R285" s="462"/>
      <c r="S285" s="462"/>
      <c r="T285" s="462"/>
      <c r="U285" s="46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5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62"/>
      <c r="P286" s="462"/>
      <c r="Q286" s="462"/>
      <c r="R286" s="462"/>
      <c r="S286" s="462"/>
      <c r="T286" s="462"/>
      <c r="U286" s="4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5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62"/>
      <c r="P287" s="462"/>
      <c r="Q287" s="462"/>
      <c r="R287" s="462"/>
      <c r="S287" s="462"/>
      <c r="T287" s="462"/>
      <c r="U287" s="46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5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62"/>
      <c r="P288" s="462"/>
      <c r="Q288" s="462"/>
      <c r="R288" s="462"/>
      <c r="S288" s="462"/>
      <c r="T288" s="462"/>
      <c r="U288" s="46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5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62"/>
      <c r="P289" s="462"/>
      <c r="Q289" s="462"/>
      <c r="R289" s="462"/>
      <c r="S289" s="462"/>
      <c r="T289" s="462"/>
      <c r="U289" s="46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5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62"/>
      <c r="P290" s="462"/>
      <c r="Q290" s="462"/>
      <c r="R290" s="462"/>
      <c r="S290" s="462"/>
      <c r="T290" s="462"/>
      <c r="U290" s="46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54">
        <f t="shared" si="117"/>
        <v>0</v>
      </c>
      <c r="I291" s="129"/>
      <c r="J291" s="130" t="str">
        <f t="array" ref="J291">IF(ISERROR(G291/I291),"",G291/I291)</f>
        <v/>
      </c>
      <c r="K291" s="454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62"/>
      <c r="P291" s="462"/>
      <c r="Q291" s="462"/>
      <c r="R291" s="462"/>
      <c r="S291" s="462"/>
      <c r="T291" s="462"/>
      <c r="U291" s="462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03" t="s">
        <v>224</v>
      </c>
      <c r="B292" s="504"/>
      <c r="C292" s="463" t="s">
        <v>202</v>
      </c>
      <c r="D292" s="143"/>
      <c r="E292" s="143"/>
      <c r="F292" s="144"/>
      <c r="G292" s="145">
        <f>SUM(G258:G291)</f>
        <v>140</v>
      </c>
      <c r="H292" s="146">
        <f>SUM(H258:H291)</f>
        <v>704.2</v>
      </c>
      <c r="I292" s="146">
        <f>SUM(I258:I291)</f>
        <v>23</v>
      </c>
      <c r="J292" s="130">
        <f t="array" ref="J292">IF(ISERROR(G292/I292),"",G292/I292)</f>
        <v>6.0869565217391308</v>
      </c>
      <c r="K292" s="146">
        <f>SUM(K258:K291)</f>
        <v>15.053763440860214</v>
      </c>
      <c r="L292" s="147"/>
      <c r="M292" s="150">
        <f t="shared" ref="M292:V292" si="132">SUM(M258:M291)</f>
        <v>7.9462365591397859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5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62"/>
      <c r="P293" s="462"/>
      <c r="Q293" s="462"/>
      <c r="R293" s="462"/>
      <c r="S293" s="462"/>
      <c r="T293" s="462"/>
      <c r="U293" s="46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5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62"/>
      <c r="P294" s="462"/>
      <c r="Q294" s="462"/>
      <c r="R294" s="462"/>
      <c r="S294" s="462"/>
      <c r="T294" s="462"/>
      <c r="U294" s="46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5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62"/>
      <c r="P295" s="462"/>
      <c r="Q295" s="462"/>
      <c r="R295" s="462"/>
      <c r="S295" s="462"/>
      <c r="T295" s="462"/>
      <c r="U295" s="46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5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62"/>
      <c r="P296" s="462"/>
      <c r="Q296" s="462"/>
      <c r="R296" s="462"/>
      <c r="S296" s="462"/>
      <c r="T296" s="462"/>
      <c r="U296" s="46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59" t="s">
        <v>203</v>
      </c>
      <c r="D297" s="108">
        <v>5.03</v>
      </c>
      <c r="E297" s="108"/>
      <c r="F297" s="127"/>
      <c r="G297" s="128"/>
      <c r="H297" s="45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62"/>
      <c r="P297" s="462"/>
      <c r="Q297" s="462"/>
      <c r="R297" s="462"/>
      <c r="S297" s="462"/>
      <c r="T297" s="462"/>
      <c r="U297" s="46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5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62"/>
      <c r="P298" s="462"/>
      <c r="Q298" s="462"/>
      <c r="R298" s="462"/>
      <c r="S298" s="462"/>
      <c r="T298" s="462"/>
      <c r="U298" s="46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5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62"/>
      <c r="P299" s="462"/>
      <c r="Q299" s="462"/>
      <c r="R299" s="462"/>
      <c r="S299" s="462"/>
      <c r="T299" s="462"/>
      <c r="U299" s="46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59" t="s">
        <v>228</v>
      </c>
      <c r="D300" s="108">
        <v>5.03</v>
      </c>
      <c r="E300" s="108"/>
      <c r="F300" s="127"/>
      <c r="G300" s="128"/>
      <c r="H300" s="45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62"/>
      <c r="P300" s="462"/>
      <c r="Q300" s="462"/>
      <c r="R300" s="462"/>
      <c r="S300" s="462"/>
      <c r="T300" s="462"/>
      <c r="U300" s="46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59" t="s">
        <v>212</v>
      </c>
      <c r="D301" s="108">
        <v>5.03</v>
      </c>
      <c r="E301" s="108"/>
      <c r="F301" s="127"/>
      <c r="G301" s="128"/>
      <c r="H301" s="45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62"/>
      <c r="P301" s="462"/>
      <c r="Q301" s="462"/>
      <c r="R301" s="462"/>
      <c r="S301" s="462"/>
      <c r="T301" s="462"/>
      <c r="U301" s="46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59" t="s">
        <v>203</v>
      </c>
      <c r="D302" s="108">
        <v>5.03</v>
      </c>
      <c r="E302" s="108"/>
      <c r="F302" s="127"/>
      <c r="G302" s="128"/>
      <c r="H302" s="45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62"/>
      <c r="P302" s="462"/>
      <c r="Q302" s="462"/>
      <c r="R302" s="462"/>
      <c r="S302" s="462"/>
      <c r="T302" s="462"/>
      <c r="U302" s="46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59" t="s">
        <v>186</v>
      </c>
      <c r="D303" s="108">
        <v>5.03</v>
      </c>
      <c r="E303" s="108"/>
      <c r="F303" s="127"/>
      <c r="G303" s="128"/>
      <c r="H303" s="45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62"/>
      <c r="P303" s="462"/>
      <c r="Q303" s="462"/>
      <c r="R303" s="462"/>
      <c r="S303" s="462"/>
      <c r="T303" s="462"/>
      <c r="U303" s="46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59" t="s">
        <v>228</v>
      </c>
      <c r="D304" s="108">
        <v>5.03</v>
      </c>
      <c r="E304" s="108"/>
      <c r="F304" s="127"/>
      <c r="G304" s="128"/>
      <c r="H304" s="45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62"/>
      <c r="P304" s="462"/>
      <c r="Q304" s="462"/>
      <c r="R304" s="462"/>
      <c r="S304" s="462"/>
      <c r="T304" s="462"/>
      <c r="U304" s="46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59" t="s">
        <v>199</v>
      </c>
      <c r="D305" s="108">
        <v>5.03</v>
      </c>
      <c r="E305" s="108"/>
      <c r="F305" s="127"/>
      <c r="G305" s="128"/>
      <c r="H305" s="45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62"/>
      <c r="P305" s="462"/>
      <c r="Q305" s="462"/>
      <c r="R305" s="462"/>
      <c r="S305" s="462"/>
      <c r="T305" s="462"/>
      <c r="U305" s="46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90*3+79</f>
        <v>349</v>
      </c>
      <c r="H306" s="454">
        <f t="shared" si="133"/>
        <v>1765.9399999999998</v>
      </c>
      <c r="I306" s="129">
        <f>3.5*4</f>
        <v>14</v>
      </c>
      <c r="J306" s="130">
        <f t="array" ref="J306">IF(ISERROR(G306/I306),"",G306/I306)</f>
        <v>24.928571428571427</v>
      </c>
      <c r="K306" s="131">
        <f t="array" ref="K306">IF(ISERROR(G306/L306),"",G306/L306)</f>
        <v>13.96</v>
      </c>
      <c r="L306" s="129">
        <v>25</v>
      </c>
      <c r="M306" s="109">
        <f t="shared" si="134"/>
        <v>3.9999999999999147E-2</v>
      </c>
      <c r="N306" s="130">
        <f t="shared" si="135"/>
        <v>0</v>
      </c>
      <c r="O306" s="462"/>
      <c r="P306" s="462"/>
      <c r="Q306" s="462"/>
      <c r="R306" s="462"/>
      <c r="S306" s="462"/>
      <c r="T306" s="462"/>
      <c r="U306" s="46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28">
        <f>90*6+63</f>
        <v>603</v>
      </c>
      <c r="H307" s="454">
        <f t="shared" si="133"/>
        <v>3051.18</v>
      </c>
      <c r="I307" s="129">
        <f>8*4</f>
        <v>32</v>
      </c>
      <c r="J307" s="130">
        <f t="array" ref="J307">IF(ISERROR(G307/I307),"",G307/I307)</f>
        <v>18.84375</v>
      </c>
      <c r="K307" s="131">
        <f t="array" ref="K307">IF(ISERROR(G307/L307),"",G307/L307)</f>
        <v>24.12</v>
      </c>
      <c r="L307" s="129">
        <v>25</v>
      </c>
      <c r="M307" s="109">
        <f t="shared" si="134"/>
        <v>7.879999999999999</v>
      </c>
      <c r="N307" s="130">
        <f t="shared" si="135"/>
        <v>0</v>
      </c>
      <c r="O307" s="462"/>
      <c r="P307" s="462"/>
      <c r="Q307" s="462"/>
      <c r="R307" s="462"/>
      <c r="S307" s="462"/>
      <c r="T307" s="462"/>
      <c r="U307" s="46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03" t="s">
        <v>231</v>
      </c>
      <c r="B308" s="504"/>
      <c r="C308" s="463" t="s">
        <v>202</v>
      </c>
      <c r="D308" s="143"/>
      <c r="E308" s="143"/>
      <c r="F308" s="144"/>
      <c r="G308" s="145">
        <f>SUM(G293:G307)</f>
        <v>952</v>
      </c>
      <c r="H308" s="146">
        <f>SUM(H293:H307)</f>
        <v>4817.12</v>
      </c>
      <c r="I308" s="146">
        <f>SUM(I293:I307)</f>
        <v>46</v>
      </c>
      <c r="J308" s="130">
        <f t="array" ref="J308">IF(ISERROR(G308/I308),"",G308/I308)</f>
        <v>20.695652173913043</v>
      </c>
      <c r="K308" s="146">
        <f>SUM(K293:K307)</f>
        <v>38.08</v>
      </c>
      <c r="L308" s="146"/>
      <c r="M308" s="150">
        <f>SUM(M293:M307)</f>
        <v>7.9199999999999982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5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4" si="138">IF(ISERROR(I309-K309),"",I309-K309)</f>
        <v>0</v>
      </c>
      <c r="N309" s="130">
        <f t="shared" ref="N309:N313" si="139">SUM(O309:U309)</f>
        <v>0</v>
      </c>
      <c r="O309" s="462"/>
      <c r="P309" s="462"/>
      <c r="Q309" s="462"/>
      <c r="R309" s="462"/>
      <c r="S309" s="462"/>
      <c r="T309" s="462"/>
      <c r="U309" s="46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5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62"/>
      <c r="P310" s="462"/>
      <c r="Q310" s="462"/>
      <c r="R310" s="462"/>
      <c r="S310" s="462"/>
      <c r="T310" s="462"/>
      <c r="U310" s="46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5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62"/>
      <c r="P311" s="462"/>
      <c r="Q311" s="462"/>
      <c r="R311" s="462"/>
      <c r="S311" s="462"/>
      <c r="T311" s="462"/>
      <c r="U311" s="46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5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62"/>
      <c r="P312" s="462"/>
      <c r="Q312" s="462"/>
      <c r="R312" s="462"/>
      <c r="S312" s="462"/>
      <c r="T312" s="462"/>
      <c r="U312" s="46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5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62"/>
      <c r="P313" s="462"/>
      <c r="Q313" s="462"/>
      <c r="R313" s="462"/>
      <c r="S313" s="462"/>
      <c r="T313" s="462"/>
      <c r="U313" s="46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90*3+70+90*3</f>
        <v>610</v>
      </c>
      <c r="H314" s="454">
        <f t="shared" si="137"/>
        <v>3068.3</v>
      </c>
      <c r="I314" s="129">
        <f>11.5*4</f>
        <v>46</v>
      </c>
      <c r="J314" s="130">
        <f t="array" ref="J314">IF(ISERROR(G314/I314),"",G314/I314)</f>
        <v>13.260869565217391</v>
      </c>
      <c r="K314" s="131">
        <f t="array" ref="K314">IF(ISERROR(G314/L314),"",G314/L314)</f>
        <v>45.185185185185183</v>
      </c>
      <c r="L314" s="129">
        <v>13.5</v>
      </c>
      <c r="M314" s="109">
        <f t="shared" si="138"/>
        <v>0.81481481481481666</v>
      </c>
      <c r="N314" s="130"/>
      <c r="O314" s="462"/>
      <c r="P314" s="462"/>
      <c r="Q314" s="462"/>
      <c r="R314" s="462"/>
      <c r="S314" s="462"/>
      <c r="T314" s="462"/>
      <c r="U314" s="4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454">
        <f t="shared" si="137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/>
      <c r="N315" s="130"/>
      <c r="O315" s="462"/>
      <c r="P315" s="462"/>
      <c r="Q315" s="462"/>
      <c r="R315" s="462"/>
      <c r="S315" s="462"/>
      <c r="T315" s="462"/>
      <c r="U315" s="4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45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13.5</v>
      </c>
      <c r="M316" s="109"/>
      <c r="N316" s="130"/>
      <c r="O316" s="462"/>
      <c r="P316" s="462"/>
      <c r="Q316" s="462"/>
      <c r="R316" s="462"/>
      <c r="S316" s="462"/>
      <c r="T316" s="462"/>
      <c r="U316" s="46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26</v>
      </c>
      <c r="H317" s="454">
        <f t="shared" si="137"/>
        <v>130.78</v>
      </c>
      <c r="I317" s="129">
        <v>2</v>
      </c>
      <c r="J317" s="130">
        <f t="array" ref="J317">IF(ISERROR(G317/I317),"",G317/I317)</f>
        <v>13</v>
      </c>
      <c r="K317" s="131">
        <f t="array" ref="K317">IF(ISERROR(G317/L317),"",G317/L317)</f>
        <v>1.9259259259259258</v>
      </c>
      <c r="L317" s="129">
        <v>13.5</v>
      </c>
      <c r="M317" s="109">
        <f t="shared" ref="M317" si="141">IF(ISERROR(I317-K317),"",I317-K317)</f>
        <v>7.4074074074074181E-2</v>
      </c>
      <c r="N317" s="130"/>
      <c r="O317" s="462"/>
      <c r="P317" s="462"/>
      <c r="Q317" s="462"/>
      <c r="R317" s="462"/>
      <c r="S317" s="462"/>
      <c r="T317" s="462"/>
      <c r="U317" s="46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5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62"/>
      <c r="P318" s="462"/>
      <c r="Q318" s="462"/>
      <c r="R318" s="462"/>
      <c r="S318" s="462"/>
      <c r="T318" s="462"/>
      <c r="U318" s="462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03" t="s">
        <v>234</v>
      </c>
      <c r="B319" s="504"/>
      <c r="C319" s="463" t="s">
        <v>202</v>
      </c>
      <c r="D319" s="143"/>
      <c r="E319" s="143"/>
      <c r="F319" s="144"/>
      <c r="G319" s="145">
        <f>SUM(G309:G318)</f>
        <v>636</v>
      </c>
      <c r="H319" s="146">
        <f>SUM(H309:H318)</f>
        <v>3199.0800000000004</v>
      </c>
      <c r="I319" s="146">
        <f>SUM(I309:I318)</f>
        <v>48</v>
      </c>
      <c r="J319" s="130">
        <f t="array" ref="J319">IF(ISERROR(G319/I319),"",G319/I319)</f>
        <v>13.25</v>
      </c>
      <c r="K319" s="146">
        <f>SUM(K309:K318)</f>
        <v>47.111111111111107</v>
      </c>
      <c r="L319" s="147"/>
      <c r="M319" s="150">
        <f>SUM(M309:M318)</f>
        <v>0.88888888888889084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60"/>
      <c r="D320" s="108">
        <v>3.65</v>
      </c>
      <c r="E320" s="108"/>
      <c r="F320" s="153"/>
      <c r="G320" s="128"/>
      <c r="H320" s="454">
        <f t="shared" ref="H320:H333" si="146">D320*G320</f>
        <v>0</v>
      </c>
      <c r="I320" s="129"/>
      <c r="J320" s="130" t="str">
        <f t="array" ref="J320">IF(ISERROR(G320/I320),"",G320/I320)</f>
        <v/>
      </c>
      <c r="K320" s="454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62"/>
      <c r="P320" s="462"/>
      <c r="Q320" s="462"/>
      <c r="R320" s="462"/>
      <c r="S320" s="462"/>
      <c r="T320" s="462"/>
      <c r="U320" s="46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60"/>
      <c r="D321" s="108">
        <v>6.58</v>
      </c>
      <c r="E321" s="108"/>
      <c r="F321" s="127">
        <v>42738</v>
      </c>
      <c r="G321" s="128">
        <f>33+4+36+30</f>
        <v>103</v>
      </c>
      <c r="H321" s="454">
        <f t="shared" si="146"/>
        <v>677.74</v>
      </c>
      <c r="I321" s="129">
        <v>21</v>
      </c>
      <c r="J321" s="130">
        <f t="array" ref="J321">IF(ISERROR(G321/I321),"",G321/I321)</f>
        <v>4.9047619047619051</v>
      </c>
      <c r="K321" s="131">
        <f t="array" ref="K321">IF(ISERROR(G321/L321),"",G321/L321)</f>
        <v>20.6</v>
      </c>
      <c r="L321" s="129">
        <v>5</v>
      </c>
      <c r="M321" s="109">
        <f t="shared" si="147"/>
        <v>0.39999999999999858</v>
      </c>
      <c r="N321" s="130">
        <f t="shared" si="148"/>
        <v>0</v>
      </c>
      <c r="O321" s="462"/>
      <c r="P321" s="462"/>
      <c r="Q321" s="462"/>
      <c r="R321" s="462"/>
      <c r="S321" s="462"/>
      <c r="T321" s="462"/>
      <c r="U321" s="462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60"/>
      <c r="D322" s="108">
        <v>7.8</v>
      </c>
      <c r="E322" s="108"/>
      <c r="F322" s="127">
        <v>42738</v>
      </c>
      <c r="G322" s="128">
        <f>32+19+17</f>
        <v>68</v>
      </c>
      <c r="H322" s="454">
        <f t="shared" si="146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7"/>
        <v>0.21739130434782439</v>
      </c>
      <c r="N322" s="130">
        <f t="shared" si="148"/>
        <v>0</v>
      </c>
      <c r="O322" s="462"/>
      <c r="P322" s="462"/>
      <c r="Q322" s="462"/>
      <c r="R322" s="462"/>
      <c r="S322" s="462"/>
      <c r="T322" s="462"/>
      <c r="U322" s="462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60"/>
      <c r="D323" s="108">
        <v>4.4000000000000004</v>
      </c>
      <c r="E323" s="108"/>
      <c r="F323" s="127"/>
      <c r="G323" s="128"/>
      <c r="H323" s="454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62"/>
      <c r="P323" s="462"/>
      <c r="Q323" s="462"/>
      <c r="R323" s="462"/>
      <c r="S323" s="462"/>
      <c r="T323" s="462"/>
      <c r="U323" s="46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60"/>
      <c r="D324" s="108"/>
      <c r="E324" s="108"/>
      <c r="F324" s="127"/>
      <c r="G324" s="128"/>
      <c r="H324" s="454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62"/>
      <c r="P324" s="462"/>
      <c r="Q324" s="462"/>
      <c r="R324" s="462"/>
      <c r="S324" s="462"/>
      <c r="T324" s="462"/>
      <c r="U324" s="46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60" t="s">
        <v>239</v>
      </c>
      <c r="C325" s="460" t="s">
        <v>179</v>
      </c>
      <c r="D325" s="108">
        <v>6.04</v>
      </c>
      <c r="E325" s="108"/>
      <c r="F325" s="127"/>
      <c r="G325" s="128"/>
      <c r="H325" s="454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62"/>
      <c r="P325" s="462"/>
      <c r="Q325" s="462"/>
      <c r="R325" s="462"/>
      <c r="S325" s="462"/>
      <c r="T325" s="462"/>
      <c r="U325" s="46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60" t="s">
        <v>239</v>
      </c>
      <c r="C326" s="460" t="s">
        <v>186</v>
      </c>
      <c r="D326" s="108">
        <v>6.04</v>
      </c>
      <c r="E326" s="108"/>
      <c r="F326" s="127"/>
      <c r="G326" s="128"/>
      <c r="H326" s="454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62"/>
      <c r="P326" s="462"/>
      <c r="Q326" s="462"/>
      <c r="R326" s="462"/>
      <c r="S326" s="462"/>
      <c r="T326" s="462"/>
      <c r="U326" s="46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60" t="s">
        <v>443</v>
      </c>
      <c r="C327" s="460" t="s">
        <v>179</v>
      </c>
      <c r="D327" s="108">
        <v>6</v>
      </c>
      <c r="E327" s="108"/>
      <c r="F327" s="127"/>
      <c r="G327" s="128"/>
      <c r="H327" s="454">
        <f t="shared" si="146"/>
        <v>0</v>
      </c>
      <c r="I327" s="129"/>
      <c r="J327" s="130"/>
      <c r="K327" s="131"/>
      <c r="L327" s="129"/>
      <c r="M327" s="109"/>
      <c r="N327" s="130"/>
      <c r="O327" s="462"/>
      <c r="P327" s="462"/>
      <c r="Q327" s="462"/>
      <c r="R327" s="462"/>
      <c r="S327" s="462"/>
      <c r="T327" s="462"/>
      <c r="U327" s="4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60" t="s">
        <v>443</v>
      </c>
      <c r="C328" s="460" t="s">
        <v>445</v>
      </c>
      <c r="D328" s="108">
        <v>6</v>
      </c>
      <c r="E328" s="108"/>
      <c r="F328" s="127"/>
      <c r="G328" s="128"/>
      <c r="H328" s="454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62"/>
      <c r="P328" s="462"/>
      <c r="Q328" s="462"/>
      <c r="R328" s="462"/>
      <c r="S328" s="462"/>
      <c r="T328" s="462"/>
      <c r="U328" s="46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53" t="s">
        <v>240</v>
      </c>
      <c r="C329" s="126"/>
      <c r="D329" s="108">
        <v>7.3</v>
      </c>
      <c r="E329" s="108"/>
      <c r="F329" s="127"/>
      <c r="G329" s="128"/>
      <c r="H329" s="454">
        <f t="shared" si="146"/>
        <v>0</v>
      </c>
      <c r="I329" s="129"/>
      <c r="J329" s="130"/>
      <c r="K329" s="131"/>
      <c r="L329" s="129"/>
      <c r="M329" s="109"/>
      <c r="N329" s="130"/>
      <c r="O329" s="462"/>
      <c r="P329" s="462"/>
      <c r="Q329" s="462"/>
      <c r="R329" s="462"/>
      <c r="S329" s="462"/>
      <c r="T329" s="462"/>
      <c r="U329" s="4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53" t="s">
        <v>241</v>
      </c>
      <c r="C330" s="126"/>
      <c r="D330" s="108">
        <f>78*120/1000</f>
        <v>9.36</v>
      </c>
      <c r="E330" s="108"/>
      <c r="F330" s="127"/>
      <c r="G330" s="128"/>
      <c r="H330" s="454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62"/>
      <c r="P330" s="462"/>
      <c r="Q330" s="462"/>
      <c r="R330" s="462"/>
      <c r="S330" s="462"/>
      <c r="T330" s="462"/>
      <c r="U330" s="462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53" t="s">
        <v>242</v>
      </c>
      <c r="C331" s="126"/>
      <c r="D331" s="108">
        <v>4.5</v>
      </c>
      <c r="E331" s="108"/>
      <c r="F331" s="127"/>
      <c r="G331" s="128"/>
      <c r="H331" s="454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62"/>
      <c r="P331" s="462"/>
      <c r="Q331" s="462"/>
      <c r="R331" s="462"/>
      <c r="S331" s="462"/>
      <c r="T331" s="462"/>
      <c r="U331" s="4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53" t="s">
        <v>243</v>
      </c>
      <c r="C332" s="126"/>
      <c r="D332" s="108">
        <v>4.5</v>
      </c>
      <c r="E332" s="108"/>
      <c r="F332" s="127"/>
      <c r="G332" s="128"/>
      <c r="H332" s="454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62"/>
      <c r="P332" s="462"/>
      <c r="Q332" s="462"/>
      <c r="R332" s="462"/>
      <c r="S332" s="462"/>
      <c r="T332" s="462"/>
      <c r="U332" s="46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54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62"/>
      <c r="P333" s="462"/>
      <c r="Q333" s="462"/>
      <c r="R333" s="462"/>
      <c r="S333" s="462"/>
      <c r="T333" s="462"/>
      <c r="U333" s="462"/>
      <c r="V333" s="132"/>
      <c r="W333" s="133"/>
      <c r="X333" s="132"/>
      <c r="Y333" s="132"/>
      <c r="Z333" s="132"/>
      <c r="AA333" s="132"/>
    </row>
    <row r="334" spans="1:27" ht="20.100000000000001" customHeight="1">
      <c r="A334" s="503" t="s">
        <v>244</v>
      </c>
      <c r="B334" s="504"/>
      <c r="C334" s="463" t="s">
        <v>202</v>
      </c>
      <c r="D334" s="143"/>
      <c r="E334" s="143"/>
      <c r="F334" s="144"/>
      <c r="G334" s="145">
        <f>SUM(G320:G333)</f>
        <v>171</v>
      </c>
      <c r="H334" s="146">
        <f>SUM(H320:H330)</f>
        <v>1208.1399999999999</v>
      </c>
      <c r="I334" s="146">
        <f>SUM(I320:I333)</f>
        <v>36</v>
      </c>
      <c r="J334" s="130"/>
      <c r="K334" s="146">
        <f>SUM(K320:K330)</f>
        <v>35.382608695652181</v>
      </c>
      <c r="L334" s="147"/>
      <c r="M334" s="150">
        <f t="shared" ref="M334:AA334" si="157">SUM(M320:M330)</f>
        <v>0.61739130434782297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05" t="s">
        <v>246</v>
      </c>
      <c r="B335" s="506"/>
      <c r="C335" s="506"/>
      <c r="D335" s="506"/>
      <c r="E335" s="506"/>
      <c r="F335" s="507"/>
      <c r="G335" s="154">
        <f>SUM(G199,G257,G292,G308,G319,G334)</f>
        <v>5951</v>
      </c>
      <c r="H335" s="154">
        <f>SUM(H199,H257,H292,H308,H319,H334)</f>
        <v>30359.000000000004</v>
      </c>
      <c r="I335" s="154">
        <f>SUM(I199,I257,I292,I308,I319,I334)</f>
        <v>315.57</v>
      </c>
      <c r="J335" s="155">
        <f t="array" ref="J335">IF(ISERROR(G335/I335),"",G335/I335)</f>
        <v>18.857939601356275</v>
      </c>
      <c r="K335" s="154">
        <f>SUM(K199,K257,K292,K308,K319,K334)</f>
        <v>288.04240403375172</v>
      </c>
      <c r="L335" s="155">
        <f>IF(ISERROR(G335/K335),"",G335/K335)</f>
        <v>20.66015252151098</v>
      </c>
      <c r="M335" s="154">
        <f t="shared" ref="M335:AA335" si="158">SUM(M199,M257,M292,M308,M319,M334)</f>
        <v>27.527595966248274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08" t="s">
        <v>476</v>
      </c>
      <c r="B336" s="456" t="s">
        <v>247</v>
      </c>
      <c r="C336" s="491" t="s">
        <v>248</v>
      </c>
      <c r="D336" s="492"/>
      <c r="E336" s="499" t="s">
        <v>249</v>
      </c>
      <c r="F336" s="499"/>
      <c r="G336" s="469" t="s">
        <v>250</v>
      </c>
      <c r="H336" s="469"/>
      <c r="I336" s="499" t="s">
        <v>251</v>
      </c>
      <c r="J336" s="499"/>
      <c r="K336" s="499" t="s">
        <v>252</v>
      </c>
      <c r="L336" s="499"/>
      <c r="M336" s="499" t="s">
        <v>253</v>
      </c>
      <c r="N336" s="499"/>
      <c r="O336" s="499" t="s">
        <v>254</v>
      </c>
      <c r="P336" s="469" t="s">
        <v>255</v>
      </c>
      <c r="Q336" s="469"/>
      <c r="R336" s="469" t="s">
        <v>252</v>
      </c>
      <c r="S336" s="469"/>
      <c r="T336" s="469" t="s">
        <v>256</v>
      </c>
      <c r="U336" s="469"/>
      <c r="V336" s="469" t="s">
        <v>257</v>
      </c>
      <c r="W336" s="469"/>
      <c r="X336" s="469" t="s">
        <v>252</v>
      </c>
      <c r="Y336" s="469"/>
      <c r="Z336" s="469" t="s">
        <v>256</v>
      </c>
      <c r="AA336" s="469"/>
    </row>
    <row r="337" spans="1:27" ht="20.100000000000001" customHeight="1">
      <c r="A337" s="509"/>
      <c r="B337" s="456" t="s">
        <v>258</v>
      </c>
      <c r="C337" s="534">
        <v>1</v>
      </c>
      <c r="D337" s="535"/>
      <c r="E337" s="502">
        <f>C337*11</f>
        <v>11</v>
      </c>
      <c r="F337" s="502"/>
      <c r="G337" s="469">
        <v>1</v>
      </c>
      <c r="H337" s="469"/>
      <c r="I337" s="502">
        <f>G337*11</f>
        <v>11</v>
      </c>
      <c r="J337" s="502"/>
      <c r="K337" s="502">
        <f>E337-I337</f>
        <v>0</v>
      </c>
      <c r="L337" s="502"/>
      <c r="M337" s="500">
        <f>IF(ISERROR(K337/E337),"",K337/E337)</f>
        <v>0</v>
      </c>
      <c r="N337" s="500"/>
      <c r="O337" s="499"/>
      <c r="P337" s="469" t="s">
        <v>201</v>
      </c>
      <c r="Q337" s="469"/>
      <c r="R337" s="498">
        <f>SUM(O199:U199)</f>
        <v>0</v>
      </c>
      <c r="S337" s="498"/>
      <c r="T337" s="493" t="str">
        <f t="array" ref="T337">IF(ISERROR(R337/R344),"",R337/R344)</f>
        <v/>
      </c>
      <c r="U337" s="493"/>
      <c r="V337" s="469" t="s">
        <v>259</v>
      </c>
      <c r="W337" s="469"/>
      <c r="X337" s="470">
        <f>SUM(P198,P256,P291,P307,P318,P333)</f>
        <v>0</v>
      </c>
      <c r="Y337" s="471"/>
      <c r="Z337" s="493" t="str">
        <f t="array" ref="Z337">IF(ISERROR(X337/X344),"",X337/X344)</f>
        <v/>
      </c>
      <c r="AA337" s="493"/>
    </row>
    <row r="338" spans="1:27" ht="20.100000000000001" customHeight="1">
      <c r="A338" s="509"/>
      <c r="B338" s="456" t="s">
        <v>260</v>
      </c>
      <c r="C338" s="491">
        <v>0</v>
      </c>
      <c r="D338" s="492"/>
      <c r="E338" s="502">
        <f>C338*11</f>
        <v>0</v>
      </c>
      <c r="F338" s="502"/>
      <c r="G338" s="469">
        <v>0</v>
      </c>
      <c r="H338" s="469"/>
      <c r="I338" s="502">
        <f>G338*11</f>
        <v>0</v>
      </c>
      <c r="J338" s="502"/>
      <c r="K338" s="502">
        <f>E338-I338</f>
        <v>0</v>
      </c>
      <c r="L338" s="502"/>
      <c r="M338" s="500" t="str">
        <f>IF(ISERROR(K338/E338),"",K338/E338)</f>
        <v/>
      </c>
      <c r="N338" s="500"/>
      <c r="O338" s="499"/>
      <c r="P338" s="469" t="s">
        <v>216</v>
      </c>
      <c r="Q338" s="469"/>
      <c r="R338" s="498">
        <f>SUM(O257:U257)</f>
        <v>0</v>
      </c>
      <c r="S338" s="498"/>
      <c r="T338" s="493" t="str">
        <f>IF(ISERROR(R338/R344),"",R338/R344)</f>
        <v/>
      </c>
      <c r="U338" s="493"/>
      <c r="V338" s="469" t="s">
        <v>261</v>
      </c>
      <c r="W338" s="469"/>
      <c r="X338" s="470">
        <f>SUM(P199,P257,P292,P308,P319,P334)</f>
        <v>0</v>
      </c>
      <c r="Y338" s="471"/>
      <c r="Z338" s="493" t="str">
        <f>IF(ISERROR(X338/X344),"",X338/X344)</f>
        <v/>
      </c>
      <c r="AA338" s="493"/>
    </row>
    <row r="339" spans="1:27" ht="20.100000000000001" customHeight="1">
      <c r="A339" s="509"/>
      <c r="B339" s="456" t="s">
        <v>262</v>
      </c>
      <c r="C339" s="491">
        <v>0</v>
      </c>
      <c r="D339" s="492"/>
      <c r="E339" s="502">
        <f>C339*8</f>
        <v>0</v>
      </c>
      <c r="F339" s="502"/>
      <c r="G339" s="469">
        <v>1</v>
      </c>
      <c r="H339" s="469"/>
      <c r="I339" s="502">
        <f>G339*8</f>
        <v>8</v>
      </c>
      <c r="J339" s="502"/>
      <c r="K339" s="502">
        <f>E339-I339</f>
        <v>-8</v>
      </c>
      <c r="L339" s="502"/>
      <c r="M339" s="500" t="str">
        <f>IF(ISERROR(K339/E339),"",K339/E339)</f>
        <v/>
      </c>
      <c r="N339" s="500"/>
      <c r="O339" s="499"/>
      <c r="P339" s="469" t="s">
        <v>224</v>
      </c>
      <c r="Q339" s="469"/>
      <c r="R339" s="498">
        <f>SUM(O292:U292)</f>
        <v>0</v>
      </c>
      <c r="S339" s="498"/>
      <c r="T339" s="493" t="str">
        <f>IF(ISERROR(R339/R344),"",R339/R344)</f>
        <v/>
      </c>
      <c r="U339" s="493"/>
      <c r="V339" s="469" t="s">
        <v>263</v>
      </c>
      <c r="W339" s="469"/>
      <c r="X339" s="470">
        <f>SUM(P200,P258,P293,P309,P320,P335)</f>
        <v>0</v>
      </c>
      <c r="Y339" s="471"/>
      <c r="Z339" s="493" t="str">
        <f>IF(ISERROR(X339/X344),"",X339/X344)</f>
        <v/>
      </c>
      <c r="AA339" s="493"/>
    </row>
    <row r="340" spans="1:27" ht="20.100000000000001" customHeight="1">
      <c r="A340" s="509"/>
      <c r="B340" s="456" t="s">
        <v>264</v>
      </c>
      <c r="C340" s="491">
        <v>1</v>
      </c>
      <c r="D340" s="492"/>
      <c r="E340" s="502">
        <f>C340*11</f>
        <v>11</v>
      </c>
      <c r="F340" s="502"/>
      <c r="G340" s="469">
        <v>1</v>
      </c>
      <c r="H340" s="469"/>
      <c r="I340" s="502">
        <f>G340*11</f>
        <v>11</v>
      </c>
      <c r="J340" s="502"/>
      <c r="K340" s="502">
        <f>E340-I340</f>
        <v>0</v>
      </c>
      <c r="L340" s="502"/>
      <c r="M340" s="500">
        <f>IF(ISERROR(K340/E340),"",K340/E340)</f>
        <v>0</v>
      </c>
      <c r="N340" s="500"/>
      <c r="O340" s="499"/>
      <c r="P340" s="469" t="s">
        <v>231</v>
      </c>
      <c r="Q340" s="469"/>
      <c r="R340" s="498">
        <f>SUM(O308:U308)</f>
        <v>0</v>
      </c>
      <c r="S340" s="498"/>
      <c r="T340" s="493" t="str">
        <f>IF(ISERROR(R340/R344),"",R340/R344)</f>
        <v/>
      </c>
      <c r="U340" s="493"/>
      <c r="V340" s="469" t="s">
        <v>265</v>
      </c>
      <c r="W340" s="469"/>
      <c r="X340" s="470">
        <f>SUM(P202,P259,P294,P310,P321,P336)</f>
        <v>0</v>
      </c>
      <c r="Y340" s="471"/>
      <c r="Z340" s="493" t="str">
        <f>IF(ISERROR(X340/X344),"",X340/X344)</f>
        <v/>
      </c>
      <c r="AA340" s="493"/>
    </row>
    <row r="341" spans="1:27" ht="20.100000000000001" customHeight="1">
      <c r="A341" s="510"/>
      <c r="B341" s="456" t="s">
        <v>266</v>
      </c>
      <c r="C341" s="501">
        <f>SUM(C337:D340)</f>
        <v>2</v>
      </c>
      <c r="D341" s="475"/>
      <c r="E341" s="502">
        <f>SUM(E337:F340)</f>
        <v>22</v>
      </c>
      <c r="F341" s="502"/>
      <c r="G341" s="469">
        <f>SUM(G337:H340)</f>
        <v>3</v>
      </c>
      <c r="H341" s="469"/>
      <c r="I341" s="502">
        <f>SUM(I337:J340)</f>
        <v>30</v>
      </c>
      <c r="J341" s="502"/>
      <c r="K341" s="502">
        <f>SUM(K337:L340)</f>
        <v>-8</v>
      </c>
      <c r="L341" s="502"/>
      <c r="M341" s="500">
        <f>IF(ISERROR(K341/E341),"",K341/E341)</f>
        <v>-0.36363636363636365</v>
      </c>
      <c r="N341" s="500"/>
      <c r="O341" s="499"/>
      <c r="P341" s="469" t="s">
        <v>234</v>
      </c>
      <c r="Q341" s="469"/>
      <c r="R341" s="498">
        <f>SUM(O319:U319)</f>
        <v>0</v>
      </c>
      <c r="S341" s="498"/>
      <c r="T341" s="493" t="str">
        <f>IF(ISERROR(R341/R344),"",R341/R344)</f>
        <v/>
      </c>
      <c r="U341" s="493"/>
      <c r="V341" s="469" t="s">
        <v>267</v>
      </c>
      <c r="W341" s="469"/>
      <c r="X341" s="470">
        <f>SUM(P203,P260,P295,P311,P322,P337)</f>
        <v>0</v>
      </c>
      <c r="Y341" s="471"/>
      <c r="Z341" s="493" t="str">
        <f>IF(ISERROR(X341/X344),"",X341/X344)</f>
        <v/>
      </c>
      <c r="AA341" s="493"/>
    </row>
    <row r="342" spans="1:27" ht="20.100000000000001" customHeight="1">
      <c r="A342" s="309" t="s">
        <v>477</v>
      </c>
      <c r="B342" s="456">
        <f>G335</f>
        <v>5951</v>
      </c>
      <c r="C342" s="479" t="s">
        <v>269</v>
      </c>
      <c r="D342" s="478"/>
      <c r="E342" s="469">
        <f>H335</f>
        <v>30359.000000000004</v>
      </c>
      <c r="F342" s="469"/>
      <c r="G342" s="469" t="s">
        <v>270</v>
      </c>
      <c r="H342" s="469"/>
      <c r="I342" s="497">
        <f>L335</f>
        <v>20.66015252151098</v>
      </c>
      <c r="J342" s="497"/>
      <c r="K342" s="499" t="s">
        <v>271</v>
      </c>
      <c r="L342" s="499"/>
      <c r="M342" s="497">
        <f>J335</f>
        <v>18.857939601356275</v>
      </c>
      <c r="N342" s="497"/>
      <c r="O342" s="499"/>
      <c r="P342" s="469" t="s">
        <v>244</v>
      </c>
      <c r="Q342" s="469"/>
      <c r="R342" s="498">
        <f>SUM(O334:U334)</f>
        <v>0</v>
      </c>
      <c r="S342" s="498"/>
      <c r="T342" s="493" t="str">
        <f>IF(ISERROR(R342/R344),"",R342/R344)</f>
        <v/>
      </c>
      <c r="U342" s="493"/>
      <c r="V342" s="469" t="s">
        <v>272</v>
      </c>
      <c r="W342" s="469"/>
      <c r="X342" s="470">
        <f>SUM(P204,P261,P296,P312,P323,P338)</f>
        <v>0</v>
      </c>
      <c r="Y342" s="471"/>
      <c r="Z342" s="493" t="str">
        <f>IF(ISERROR(X342/X344),"",X342/X344)</f>
        <v/>
      </c>
      <c r="AA342" s="493"/>
    </row>
    <row r="343" spans="1:27" ht="20.100000000000001" customHeight="1">
      <c r="A343" s="310" t="s">
        <v>478</v>
      </c>
      <c r="B343" s="456">
        <f>I335+C341</f>
        <v>317.57</v>
      </c>
      <c r="C343" s="476" t="s">
        <v>251</v>
      </c>
      <c r="D343" s="477"/>
      <c r="E343" s="494">
        <f>K335+I341</f>
        <v>318.04240403375172</v>
      </c>
      <c r="F343" s="494"/>
      <c r="G343" s="469" t="s">
        <v>274</v>
      </c>
      <c r="H343" s="469"/>
      <c r="I343" s="497">
        <f>B343-E343</f>
        <v>-0.47240403375172946</v>
      </c>
      <c r="J343" s="497"/>
      <c r="K343" s="499" t="s">
        <v>275</v>
      </c>
      <c r="L343" s="499"/>
      <c r="M343" s="500">
        <f>IF(ISERROR(I343/E343),"",I343/E343)</f>
        <v>-1.4853492105461395E-3</v>
      </c>
      <c r="N343" s="500"/>
      <c r="O343" s="499"/>
      <c r="P343" s="469" t="s">
        <v>245</v>
      </c>
      <c r="Q343" s="469"/>
      <c r="R343" s="498"/>
      <c r="S343" s="498"/>
      <c r="T343" s="493" t="str">
        <f>IF(ISERROR(R343/R344),"",R343/R344)</f>
        <v/>
      </c>
      <c r="U343" s="493"/>
      <c r="V343" s="469" t="s">
        <v>264</v>
      </c>
      <c r="W343" s="469"/>
      <c r="X343" s="470">
        <f>SUM(P205,P262,P297,P313,P324,P339)</f>
        <v>0</v>
      </c>
      <c r="Y343" s="471"/>
      <c r="Z343" s="493" t="str">
        <f>IF(ISERROR(X343/X344),"",X343/X344)</f>
        <v/>
      </c>
      <c r="AA343" s="493"/>
    </row>
    <row r="344" spans="1:27" ht="20.100000000000001" customHeight="1">
      <c r="A344" s="310" t="s">
        <v>479</v>
      </c>
      <c r="B344" s="456">
        <f>N335</f>
        <v>0</v>
      </c>
      <c r="C344" s="476" t="s">
        <v>277</v>
      </c>
      <c r="D344" s="477"/>
      <c r="E344" s="493">
        <f>IF(ISERROR(B344/B343),"",B344/B343)</f>
        <v>0</v>
      </c>
      <c r="F344" s="493"/>
      <c r="G344" s="469" t="s">
        <v>278</v>
      </c>
      <c r="H344" s="469"/>
      <c r="I344" s="499">
        <f>V335</f>
        <v>0</v>
      </c>
      <c r="J344" s="499"/>
      <c r="K344" s="499" t="s">
        <v>279</v>
      </c>
      <c r="L344" s="499"/>
      <c r="M344" s="500">
        <f t="array" ref="M344">IF(ISERROR(I344/B342),"",I344/B342)</f>
        <v>0</v>
      </c>
      <c r="N344" s="500"/>
      <c r="O344" s="499"/>
      <c r="P344" s="469" t="s">
        <v>266</v>
      </c>
      <c r="Q344" s="469"/>
      <c r="R344" s="498">
        <f>SUM(R337:S343)</f>
        <v>0</v>
      </c>
      <c r="S344" s="498"/>
      <c r="T344" s="493"/>
      <c r="U344" s="493"/>
      <c r="V344" s="469" t="s">
        <v>266</v>
      </c>
      <c r="W344" s="469"/>
      <c r="X344" s="496">
        <f>SUM(X337:Y343)</f>
        <v>0</v>
      </c>
      <c r="Y344" s="496"/>
      <c r="Z344" s="493"/>
      <c r="AA344" s="493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19" t="s">
        <v>480</v>
      </c>
      <c r="B346" s="522" t="s">
        <v>280</v>
      </c>
      <c r="C346" s="522" t="s">
        <v>281</v>
      </c>
      <c r="D346" s="522" t="s">
        <v>282</v>
      </c>
      <c r="E346" s="525" t="s">
        <v>283</v>
      </c>
      <c r="F346" s="516" t="s">
        <v>284</v>
      </c>
      <c r="G346" s="499" t="s">
        <v>285</v>
      </c>
      <c r="H346" s="499"/>
      <c r="I346" s="522" t="s">
        <v>286</v>
      </c>
      <c r="J346" s="528" t="s">
        <v>271</v>
      </c>
      <c r="K346" s="531" t="s">
        <v>287</v>
      </c>
      <c r="L346" s="522" t="s">
        <v>270</v>
      </c>
      <c r="M346" s="512" t="s">
        <v>288</v>
      </c>
      <c r="N346" s="514" t="s">
        <v>252</v>
      </c>
      <c r="O346" s="499" t="s">
        <v>289</v>
      </c>
      <c r="P346" s="499"/>
      <c r="Q346" s="499"/>
      <c r="R346" s="499"/>
      <c r="S346" s="499"/>
      <c r="T346" s="499"/>
      <c r="U346" s="499"/>
      <c r="V346" s="499" t="s">
        <v>290</v>
      </c>
      <c r="W346" s="514" t="s">
        <v>291</v>
      </c>
      <c r="X346" s="499" t="s">
        <v>292</v>
      </c>
      <c r="Y346" s="499"/>
      <c r="Z346" s="499"/>
      <c r="AA346" s="499"/>
    </row>
    <row r="347" spans="1:27" ht="21.95" customHeight="1">
      <c r="A347" s="520"/>
      <c r="B347" s="523"/>
      <c r="C347" s="523"/>
      <c r="D347" s="523"/>
      <c r="E347" s="526"/>
      <c r="F347" s="517"/>
      <c r="G347" s="499"/>
      <c r="H347" s="499"/>
      <c r="I347" s="523"/>
      <c r="J347" s="529"/>
      <c r="K347" s="532"/>
      <c r="L347" s="523"/>
      <c r="M347" s="513"/>
      <c r="N347" s="514"/>
      <c r="O347" s="499" t="s">
        <v>259</v>
      </c>
      <c r="P347" s="499" t="s">
        <v>261</v>
      </c>
      <c r="Q347" s="499" t="s">
        <v>263</v>
      </c>
      <c r="R347" s="515" t="s">
        <v>265</v>
      </c>
      <c r="S347" s="469" t="s">
        <v>267</v>
      </c>
      <c r="T347" s="499" t="s">
        <v>272</v>
      </c>
      <c r="U347" s="499" t="s">
        <v>264</v>
      </c>
      <c r="V347" s="499"/>
      <c r="W347" s="514"/>
      <c r="X347" s="499" t="s">
        <v>293</v>
      </c>
      <c r="Y347" s="499" t="s">
        <v>294</v>
      </c>
      <c r="Z347" s="499" t="s">
        <v>295</v>
      </c>
      <c r="AA347" s="499" t="s">
        <v>264</v>
      </c>
    </row>
    <row r="348" spans="1:27" ht="21.95" customHeight="1">
      <c r="A348" s="521"/>
      <c r="B348" s="524"/>
      <c r="C348" s="524"/>
      <c r="D348" s="524"/>
      <c r="E348" s="527"/>
      <c r="F348" s="518"/>
      <c r="G348" s="348" t="s">
        <v>296</v>
      </c>
      <c r="H348" s="460" t="s">
        <v>297</v>
      </c>
      <c r="I348" s="524"/>
      <c r="J348" s="530"/>
      <c r="K348" s="533"/>
      <c r="L348" s="524"/>
      <c r="M348" s="513"/>
      <c r="N348" s="514"/>
      <c r="O348" s="499"/>
      <c r="P348" s="499"/>
      <c r="Q348" s="499"/>
      <c r="R348" s="515"/>
      <c r="S348" s="469"/>
      <c r="T348" s="499"/>
      <c r="U348" s="499"/>
      <c r="V348" s="499"/>
      <c r="W348" s="514"/>
      <c r="X348" s="499"/>
      <c r="Y348" s="499"/>
      <c r="Z348" s="499"/>
      <c r="AA348" s="499"/>
    </row>
    <row r="349" spans="1:27" ht="20.100000000000001" hidden="1" customHeight="1">
      <c r="A349" s="299">
        <v>30100030</v>
      </c>
      <c r="B349" s="453" t="s">
        <v>178</v>
      </c>
      <c r="C349" s="126" t="s">
        <v>179</v>
      </c>
      <c r="D349" s="108">
        <v>5.03</v>
      </c>
      <c r="E349" s="108"/>
      <c r="F349" s="127"/>
      <c r="G349" s="128"/>
      <c r="H349" s="454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62"/>
      <c r="P349" s="462"/>
      <c r="Q349" s="462"/>
      <c r="R349" s="462"/>
      <c r="S349" s="462"/>
      <c r="T349" s="462"/>
      <c r="U349" s="462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54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62"/>
      <c r="P350" s="462"/>
      <c r="Q350" s="462"/>
      <c r="R350" s="462"/>
      <c r="S350" s="462"/>
      <c r="T350" s="462"/>
      <c r="U350" s="462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54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62"/>
      <c r="P351" s="462"/>
      <c r="Q351" s="462"/>
      <c r="R351" s="462"/>
      <c r="S351" s="462"/>
      <c r="T351" s="462"/>
      <c r="U351" s="462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54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62"/>
      <c r="P352" s="462"/>
      <c r="Q352" s="462"/>
      <c r="R352" s="462"/>
      <c r="S352" s="462"/>
      <c r="T352" s="462"/>
      <c r="U352" s="462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54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62"/>
      <c r="P353" s="462"/>
      <c r="Q353" s="462"/>
      <c r="R353" s="462"/>
      <c r="S353" s="462"/>
      <c r="T353" s="462"/>
      <c r="U353" s="462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54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62"/>
      <c r="P354" s="462"/>
      <c r="Q354" s="462"/>
      <c r="R354" s="462"/>
      <c r="S354" s="462"/>
      <c r="T354" s="462"/>
      <c r="U354" s="462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54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62"/>
      <c r="P355" s="462"/>
      <c r="Q355" s="462"/>
      <c r="R355" s="462"/>
      <c r="S355" s="462"/>
      <c r="T355" s="462"/>
      <c r="U355" s="46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54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62"/>
      <c r="P356" s="462"/>
      <c r="Q356" s="462"/>
      <c r="R356" s="462"/>
      <c r="S356" s="462"/>
      <c r="T356" s="462"/>
      <c r="U356" s="46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54">
        <f t="shared" si="159"/>
        <v>0</v>
      </c>
      <c r="I357" s="45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54">
        <f t="shared" si="159"/>
        <v>0</v>
      </c>
      <c r="I358" s="45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454">
        <f t="shared" si="159"/>
        <v>0</v>
      </c>
      <c r="I359" s="454"/>
      <c r="J359" s="130"/>
      <c r="K359" s="131"/>
      <c r="L359" s="129"/>
      <c r="M359" s="109"/>
      <c r="N359" s="130"/>
      <c r="O359" s="462"/>
      <c r="P359" s="462"/>
      <c r="Q359" s="462"/>
      <c r="R359" s="462"/>
      <c r="S359" s="462"/>
      <c r="T359" s="462"/>
      <c r="U359" s="46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454">
        <f t="shared" si="159"/>
        <v>0</v>
      </c>
      <c r="I360" s="454"/>
      <c r="J360" s="130"/>
      <c r="K360" s="131"/>
      <c r="L360" s="129"/>
      <c r="M360" s="109"/>
      <c r="N360" s="130"/>
      <c r="O360" s="462"/>
      <c r="P360" s="462"/>
      <c r="Q360" s="462"/>
      <c r="R360" s="462"/>
      <c r="S360" s="462"/>
      <c r="T360" s="462"/>
      <c r="U360" s="46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54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62"/>
      <c r="P361" s="462"/>
      <c r="Q361" s="462"/>
      <c r="R361" s="462"/>
      <c r="S361" s="462"/>
      <c r="T361" s="462"/>
      <c r="U361" s="462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54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62"/>
      <c r="P362" s="462"/>
      <c r="Q362" s="462"/>
      <c r="R362" s="462"/>
      <c r="S362" s="462"/>
      <c r="T362" s="462"/>
      <c r="U362" s="462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54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62"/>
      <c r="P363" s="462"/>
      <c r="Q363" s="462"/>
      <c r="R363" s="462"/>
      <c r="S363" s="462"/>
      <c r="T363" s="462"/>
      <c r="U363" s="462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60" t="s">
        <v>190</v>
      </c>
      <c r="D364" s="108">
        <v>4.8</v>
      </c>
      <c r="E364" s="108"/>
      <c r="F364" s="127"/>
      <c r="G364" s="128"/>
      <c r="H364" s="454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62"/>
      <c r="P364" s="462"/>
      <c r="Q364" s="462"/>
      <c r="R364" s="462"/>
      <c r="S364" s="462"/>
      <c r="T364" s="462"/>
      <c r="U364" s="4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60" t="s">
        <v>187</v>
      </c>
      <c r="D365" s="108">
        <v>4.8</v>
      </c>
      <c r="E365" s="108"/>
      <c r="F365" s="127"/>
      <c r="G365" s="128"/>
      <c r="H365" s="454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62"/>
      <c r="P365" s="462"/>
      <c r="Q365" s="462"/>
      <c r="R365" s="462"/>
      <c r="S365" s="462"/>
      <c r="T365" s="462"/>
      <c r="U365" s="4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60" t="s">
        <v>179</v>
      </c>
      <c r="D366" s="108">
        <v>4.8</v>
      </c>
      <c r="E366" s="108"/>
      <c r="F366" s="127"/>
      <c r="G366" s="128"/>
      <c r="H366" s="454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62"/>
      <c r="P366" s="462"/>
      <c r="Q366" s="462"/>
      <c r="R366" s="462"/>
      <c r="S366" s="462"/>
      <c r="T366" s="462"/>
      <c r="U366" s="46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60" t="s">
        <v>199</v>
      </c>
      <c r="D367" s="108">
        <v>4.8</v>
      </c>
      <c r="E367" s="108"/>
      <c r="F367" s="127"/>
      <c r="G367" s="128"/>
      <c r="H367" s="454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62"/>
      <c r="P367" s="462"/>
      <c r="Q367" s="462"/>
      <c r="R367" s="462"/>
      <c r="S367" s="462"/>
      <c r="T367" s="462"/>
      <c r="U367" s="46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54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62"/>
      <c r="P368" s="462"/>
      <c r="Q368" s="462"/>
      <c r="R368" s="462"/>
      <c r="S368" s="462"/>
      <c r="T368" s="462"/>
      <c r="U368" s="462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54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62"/>
      <c r="P369" s="462"/>
      <c r="Q369" s="462"/>
      <c r="R369" s="462"/>
      <c r="S369" s="462"/>
      <c r="T369" s="462"/>
      <c r="U369" s="462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03" t="s">
        <v>201</v>
      </c>
      <c r="B370" s="504"/>
      <c r="C370" s="46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53" t="s">
        <v>206</v>
      </c>
      <c r="C371" s="126" t="s">
        <v>199</v>
      </c>
      <c r="D371" s="108">
        <v>5.03</v>
      </c>
      <c r="E371" s="108"/>
      <c r="F371" s="127"/>
      <c r="G371" s="128"/>
      <c r="H371" s="454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58"/>
      <c r="P371" s="458"/>
      <c r="Q371" s="458"/>
      <c r="R371" s="458"/>
      <c r="S371" s="458"/>
      <c r="T371" s="458"/>
      <c r="U371" s="458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53" t="s">
        <v>425</v>
      </c>
      <c r="C372" s="187" t="s">
        <v>428</v>
      </c>
      <c r="D372" s="108">
        <v>5.03</v>
      </c>
      <c r="E372" s="108"/>
      <c r="F372" s="127"/>
      <c r="G372" s="128"/>
      <c r="H372" s="454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58"/>
      <c r="P372" s="458"/>
      <c r="Q372" s="458"/>
      <c r="R372" s="458"/>
      <c r="S372" s="458"/>
      <c r="T372" s="458"/>
      <c r="U372" s="45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53" t="s">
        <v>206</v>
      </c>
      <c r="C373" s="126" t="s">
        <v>186</v>
      </c>
      <c r="D373" s="108">
        <v>5.03</v>
      </c>
      <c r="E373" s="108"/>
      <c r="F373" s="127"/>
      <c r="G373" s="128"/>
      <c r="H373" s="454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58"/>
      <c r="P373" s="458"/>
      <c r="Q373" s="458"/>
      <c r="R373" s="458"/>
      <c r="S373" s="458"/>
      <c r="T373" s="458"/>
      <c r="U373" s="458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53" t="s">
        <v>206</v>
      </c>
      <c r="C374" s="126" t="s">
        <v>203</v>
      </c>
      <c r="D374" s="108">
        <v>5.03</v>
      </c>
      <c r="E374" s="108"/>
      <c r="F374" s="127"/>
      <c r="G374" s="128"/>
      <c r="H374" s="454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58"/>
      <c r="P374" s="458"/>
      <c r="Q374" s="458"/>
      <c r="R374" s="458"/>
      <c r="S374" s="458"/>
      <c r="T374" s="458"/>
      <c r="U374" s="458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53" t="s">
        <v>206</v>
      </c>
      <c r="C375" s="126" t="s">
        <v>207</v>
      </c>
      <c r="D375" s="108">
        <v>5.03</v>
      </c>
      <c r="E375" s="108"/>
      <c r="F375" s="127"/>
      <c r="G375" s="128"/>
      <c r="H375" s="454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58"/>
      <c r="P375" s="458"/>
      <c r="Q375" s="458"/>
      <c r="R375" s="458"/>
      <c r="S375" s="458"/>
      <c r="T375" s="458"/>
      <c r="U375" s="458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53" t="s">
        <v>414</v>
      </c>
      <c r="C376" s="187" t="s">
        <v>415</v>
      </c>
      <c r="D376" s="108"/>
      <c r="E376" s="108"/>
      <c r="F376" s="127"/>
      <c r="G376" s="128"/>
      <c r="H376" s="454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58"/>
      <c r="P376" s="458"/>
      <c r="Q376" s="458"/>
      <c r="R376" s="458"/>
      <c r="S376" s="458"/>
      <c r="T376" s="458"/>
      <c r="U376" s="4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53" t="s">
        <v>414</v>
      </c>
      <c r="C377" s="187" t="s">
        <v>416</v>
      </c>
      <c r="D377" s="108"/>
      <c r="E377" s="108"/>
      <c r="F377" s="127"/>
      <c r="G377" s="128"/>
      <c r="H377" s="454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58"/>
      <c r="P377" s="458"/>
      <c r="Q377" s="458"/>
      <c r="R377" s="458"/>
      <c r="S377" s="458"/>
      <c r="T377" s="458"/>
      <c r="U377" s="45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53" t="s">
        <v>414</v>
      </c>
      <c r="C378" s="187" t="s">
        <v>61</v>
      </c>
      <c r="D378" s="108"/>
      <c r="E378" s="108"/>
      <c r="F378" s="127"/>
      <c r="G378" s="128"/>
      <c r="H378" s="454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58"/>
      <c r="P378" s="458"/>
      <c r="Q378" s="458"/>
      <c r="R378" s="458"/>
      <c r="S378" s="458"/>
      <c r="T378" s="458"/>
      <c r="U378" s="45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53" t="s">
        <v>208</v>
      </c>
      <c r="C379" s="126" t="s">
        <v>179</v>
      </c>
      <c r="D379" s="108">
        <v>5.08</v>
      </c>
      <c r="E379" s="108"/>
      <c r="F379" s="127"/>
      <c r="G379" s="128"/>
      <c r="H379" s="454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58"/>
      <c r="P379" s="458"/>
      <c r="Q379" s="458"/>
      <c r="R379" s="458"/>
      <c r="S379" s="458"/>
      <c r="T379" s="458"/>
      <c r="U379" s="458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53" t="s">
        <v>208</v>
      </c>
      <c r="C380" s="126" t="s">
        <v>204</v>
      </c>
      <c r="D380" s="108">
        <v>5.08</v>
      </c>
      <c r="E380" s="108"/>
      <c r="F380" s="127"/>
      <c r="G380" s="128"/>
      <c r="H380" s="454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58"/>
      <c r="P380" s="458"/>
      <c r="Q380" s="458"/>
      <c r="R380" s="458"/>
      <c r="S380" s="458"/>
      <c r="T380" s="458"/>
      <c r="U380" s="45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53" t="s">
        <v>208</v>
      </c>
      <c r="C381" s="126" t="s">
        <v>205</v>
      </c>
      <c r="D381" s="108">
        <v>5.08</v>
      </c>
      <c r="E381" s="108"/>
      <c r="F381" s="127"/>
      <c r="G381" s="128"/>
      <c r="H381" s="454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58"/>
      <c r="P381" s="458"/>
      <c r="Q381" s="458"/>
      <c r="R381" s="458"/>
      <c r="S381" s="458"/>
      <c r="T381" s="458"/>
      <c r="U381" s="45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53" t="s">
        <v>208</v>
      </c>
      <c r="C382" s="126" t="s">
        <v>186</v>
      </c>
      <c r="D382" s="108">
        <v>5.08</v>
      </c>
      <c r="E382" s="108"/>
      <c r="F382" s="127"/>
      <c r="G382" s="128"/>
      <c r="H382" s="454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53" t="s">
        <v>208</v>
      </c>
      <c r="C383" s="126" t="s">
        <v>203</v>
      </c>
      <c r="D383" s="108">
        <v>5.08</v>
      </c>
      <c r="E383" s="108"/>
      <c r="F383" s="127"/>
      <c r="G383" s="128"/>
      <c r="H383" s="454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58"/>
      <c r="P383" s="458"/>
      <c r="Q383" s="458"/>
      <c r="R383" s="458"/>
      <c r="S383" s="458"/>
      <c r="T383" s="458"/>
      <c r="U383" s="45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53" t="s">
        <v>208</v>
      </c>
      <c r="C384" s="126" t="s">
        <v>199</v>
      </c>
      <c r="D384" s="108">
        <v>5.08</v>
      </c>
      <c r="E384" s="108"/>
      <c r="F384" s="127"/>
      <c r="G384" s="128"/>
      <c r="H384" s="454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62"/>
      <c r="P384" s="462"/>
      <c r="Q384" s="462"/>
      <c r="R384" s="462"/>
      <c r="S384" s="462"/>
      <c r="T384" s="462"/>
      <c r="U384" s="462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53" t="s">
        <v>208</v>
      </c>
      <c r="C385" s="126" t="s">
        <v>187</v>
      </c>
      <c r="D385" s="108">
        <v>5.08</v>
      </c>
      <c r="E385" s="108"/>
      <c r="F385" s="127"/>
      <c r="G385" s="128"/>
      <c r="H385" s="454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58"/>
      <c r="P385" s="458"/>
      <c r="Q385" s="458"/>
      <c r="R385" s="458"/>
      <c r="S385" s="458"/>
      <c r="T385" s="458"/>
      <c r="U385" s="45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53" t="s">
        <v>208</v>
      </c>
      <c r="C386" s="126" t="s">
        <v>207</v>
      </c>
      <c r="D386" s="108">
        <v>5.08</v>
      </c>
      <c r="E386" s="108"/>
      <c r="F386" s="127"/>
      <c r="G386" s="128"/>
      <c r="H386" s="454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53" t="s">
        <v>209</v>
      </c>
      <c r="C387" s="126" t="s">
        <v>194</v>
      </c>
      <c r="D387" s="108">
        <v>5.03</v>
      </c>
      <c r="E387" s="108"/>
      <c r="F387" s="127"/>
      <c r="G387" s="128"/>
      <c r="H387" s="454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58"/>
      <c r="P387" s="458"/>
      <c r="Q387" s="458"/>
      <c r="R387" s="458"/>
      <c r="S387" s="458"/>
      <c r="T387" s="458"/>
      <c r="U387" s="45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53" t="s">
        <v>209</v>
      </c>
      <c r="C388" s="126" t="s">
        <v>179</v>
      </c>
      <c r="D388" s="108">
        <v>5.03</v>
      </c>
      <c r="E388" s="108"/>
      <c r="F388" s="127"/>
      <c r="G388" s="128"/>
      <c r="H388" s="454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58"/>
      <c r="P388" s="458"/>
      <c r="Q388" s="458"/>
      <c r="R388" s="458"/>
      <c r="S388" s="458"/>
      <c r="T388" s="458"/>
      <c r="U388" s="45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53" t="s">
        <v>209</v>
      </c>
      <c r="C389" s="126" t="s">
        <v>195</v>
      </c>
      <c r="D389" s="108">
        <v>5.03</v>
      </c>
      <c r="E389" s="108"/>
      <c r="F389" s="127"/>
      <c r="G389" s="128"/>
      <c r="H389" s="454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58"/>
      <c r="P389" s="458"/>
      <c r="Q389" s="458"/>
      <c r="R389" s="458"/>
      <c r="S389" s="458"/>
      <c r="T389" s="458"/>
      <c r="U389" s="458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53" t="s">
        <v>209</v>
      </c>
      <c r="C390" s="126" t="s">
        <v>204</v>
      </c>
      <c r="D390" s="108">
        <v>5.03</v>
      </c>
      <c r="E390" s="108"/>
      <c r="F390" s="127"/>
      <c r="G390" s="128"/>
      <c r="H390" s="454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58"/>
      <c r="P390" s="458"/>
      <c r="Q390" s="458"/>
      <c r="R390" s="458"/>
      <c r="S390" s="458"/>
      <c r="T390" s="458"/>
      <c r="U390" s="458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53" t="s">
        <v>382</v>
      </c>
      <c r="C391" s="187" t="s">
        <v>383</v>
      </c>
      <c r="D391" s="108">
        <v>5.03</v>
      </c>
      <c r="E391" s="108"/>
      <c r="F391" s="127"/>
      <c r="G391" s="128"/>
      <c r="H391" s="454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58"/>
      <c r="P391" s="458"/>
      <c r="Q391" s="458"/>
      <c r="R391" s="458"/>
      <c r="S391" s="458"/>
      <c r="T391" s="458"/>
      <c r="U391" s="4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53" t="s">
        <v>382</v>
      </c>
      <c r="C392" s="187" t="s">
        <v>384</v>
      </c>
      <c r="D392" s="108">
        <v>5.03</v>
      </c>
      <c r="E392" s="108"/>
      <c r="F392" s="127"/>
      <c r="G392" s="128"/>
      <c r="H392" s="454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58"/>
      <c r="P392" s="458"/>
      <c r="Q392" s="458"/>
      <c r="R392" s="458"/>
      <c r="S392" s="458"/>
      <c r="T392" s="458"/>
      <c r="U392" s="4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53" t="s">
        <v>382</v>
      </c>
      <c r="C393" s="187" t="s">
        <v>389</v>
      </c>
      <c r="D393" s="108">
        <v>5.03</v>
      </c>
      <c r="E393" s="108"/>
      <c r="F393" s="127"/>
      <c r="G393" s="128"/>
      <c r="H393" s="454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58"/>
      <c r="P393" s="458"/>
      <c r="Q393" s="458"/>
      <c r="R393" s="458"/>
      <c r="S393" s="458"/>
      <c r="T393" s="458"/>
      <c r="U393" s="4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53" t="s">
        <v>382</v>
      </c>
      <c r="C394" s="187" t="s">
        <v>391</v>
      </c>
      <c r="D394" s="108">
        <v>5.03</v>
      </c>
      <c r="E394" s="108"/>
      <c r="F394" s="127"/>
      <c r="G394" s="128"/>
      <c r="H394" s="454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58"/>
      <c r="P394" s="458"/>
      <c r="Q394" s="458"/>
      <c r="R394" s="458"/>
      <c r="S394" s="458"/>
      <c r="T394" s="458"/>
      <c r="U394" s="4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53" t="s">
        <v>418</v>
      </c>
      <c r="C395" s="187" t="s">
        <v>364</v>
      </c>
      <c r="D395" s="108">
        <v>5.03</v>
      </c>
      <c r="E395" s="108"/>
      <c r="F395" s="127"/>
      <c r="G395" s="128"/>
      <c r="H395" s="454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58"/>
      <c r="P395" s="458"/>
      <c r="Q395" s="458"/>
      <c r="R395" s="458"/>
      <c r="S395" s="458"/>
      <c r="T395" s="458"/>
      <c r="U395" s="4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53" t="s">
        <v>418</v>
      </c>
      <c r="C396" s="187" t="s">
        <v>365</v>
      </c>
      <c r="D396" s="108">
        <v>5.03</v>
      </c>
      <c r="E396" s="108"/>
      <c r="F396" s="127"/>
      <c r="G396" s="128"/>
      <c r="H396" s="454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58"/>
      <c r="P396" s="458"/>
      <c r="Q396" s="458"/>
      <c r="R396" s="458"/>
      <c r="S396" s="458"/>
      <c r="T396" s="458"/>
      <c r="U396" s="4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53" t="s">
        <v>418</v>
      </c>
      <c r="C397" s="187" t="s">
        <v>366</v>
      </c>
      <c r="D397" s="108">
        <v>5.03</v>
      </c>
      <c r="E397" s="108"/>
      <c r="F397" s="127"/>
      <c r="G397" s="128"/>
      <c r="H397" s="454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58"/>
      <c r="P397" s="458"/>
      <c r="Q397" s="458"/>
      <c r="R397" s="458"/>
      <c r="S397" s="458"/>
      <c r="T397" s="458"/>
      <c r="U397" s="45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53" t="s">
        <v>418</v>
      </c>
      <c r="C398" s="187" t="s">
        <v>367</v>
      </c>
      <c r="D398" s="108">
        <v>5.03</v>
      </c>
      <c r="E398" s="108"/>
      <c r="F398" s="127"/>
      <c r="G398" s="128"/>
      <c r="H398" s="454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58"/>
      <c r="P398" s="458"/>
      <c r="Q398" s="458"/>
      <c r="R398" s="458"/>
      <c r="S398" s="458"/>
      <c r="T398" s="458"/>
      <c r="U398" s="45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54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62"/>
      <c r="P399" s="462"/>
      <c r="Q399" s="462"/>
      <c r="R399" s="462"/>
      <c r="S399" s="462"/>
      <c r="T399" s="462"/>
      <c r="U399" s="462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54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62"/>
      <c r="P400" s="462"/>
      <c r="Q400" s="462"/>
      <c r="R400" s="462"/>
      <c r="S400" s="462"/>
      <c r="T400" s="462"/>
      <c r="U400" s="462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54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62"/>
      <c r="P401" s="462"/>
      <c r="Q401" s="462"/>
      <c r="R401" s="462"/>
      <c r="S401" s="462"/>
      <c r="T401" s="462"/>
      <c r="U401" s="462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54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62"/>
      <c r="P402" s="462"/>
      <c r="Q402" s="462"/>
      <c r="R402" s="462"/>
      <c r="S402" s="462"/>
      <c r="T402" s="462"/>
      <c r="U402" s="462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54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62"/>
      <c r="P403" s="462"/>
      <c r="Q403" s="462"/>
      <c r="R403" s="462"/>
      <c r="S403" s="462"/>
      <c r="T403" s="462"/>
      <c r="U403" s="462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54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62"/>
      <c r="P404" s="462"/>
      <c r="Q404" s="462"/>
      <c r="R404" s="462"/>
      <c r="S404" s="462"/>
      <c r="T404" s="462"/>
      <c r="U404" s="462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54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62"/>
      <c r="P405" s="462"/>
      <c r="Q405" s="462"/>
      <c r="R405" s="462"/>
      <c r="S405" s="462"/>
      <c r="T405" s="462"/>
      <c r="U405" s="462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54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62"/>
      <c r="P406" s="462"/>
      <c r="Q406" s="462"/>
      <c r="R406" s="462"/>
      <c r="S406" s="462"/>
      <c r="T406" s="462"/>
      <c r="U406" s="462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54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62"/>
      <c r="P407" s="462"/>
      <c r="Q407" s="462"/>
      <c r="R407" s="462"/>
      <c r="S407" s="462"/>
      <c r="T407" s="462"/>
      <c r="U407" s="462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54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62"/>
      <c r="P408" s="462"/>
      <c r="Q408" s="462"/>
      <c r="R408" s="462"/>
      <c r="S408" s="462"/>
      <c r="T408" s="462"/>
      <c r="U408" s="462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428</v>
      </c>
      <c r="D409" s="108">
        <v>50.3</v>
      </c>
      <c r="E409" s="108"/>
      <c r="F409" s="127"/>
      <c r="G409" s="128"/>
      <c r="H409" s="454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62"/>
      <c r="P409" s="462"/>
      <c r="Q409" s="462"/>
      <c r="R409" s="462"/>
      <c r="S409" s="462"/>
      <c r="T409" s="462"/>
      <c r="U409" s="46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54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62"/>
      <c r="P410" s="462"/>
      <c r="Q410" s="462"/>
      <c r="R410" s="462"/>
      <c r="S410" s="462"/>
      <c r="T410" s="462"/>
      <c r="U410" s="46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54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62"/>
      <c r="P411" s="462"/>
      <c r="Q411" s="462"/>
      <c r="R411" s="462"/>
      <c r="S411" s="462"/>
      <c r="T411" s="462"/>
      <c r="U411" s="462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54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62"/>
      <c r="P412" s="462"/>
      <c r="Q412" s="462"/>
      <c r="R412" s="462"/>
      <c r="S412" s="462"/>
      <c r="T412" s="462"/>
      <c r="U412" s="462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54">
        <f t="shared" si="172"/>
        <v>0</v>
      </c>
      <c r="I413" s="129"/>
      <c r="J413" s="130"/>
      <c r="K413" s="131"/>
      <c r="L413" s="129"/>
      <c r="M413" s="109"/>
      <c r="N413" s="130"/>
      <c r="O413" s="462"/>
      <c r="P413" s="462"/>
      <c r="Q413" s="462"/>
      <c r="R413" s="462"/>
      <c r="S413" s="462"/>
      <c r="T413" s="462"/>
      <c r="U413" s="46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54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62"/>
      <c r="P414" s="462"/>
      <c r="Q414" s="462"/>
      <c r="R414" s="462"/>
      <c r="S414" s="462"/>
      <c r="T414" s="462"/>
      <c r="U414" s="462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54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62"/>
      <c r="P415" s="462"/>
      <c r="Q415" s="462"/>
      <c r="R415" s="462"/>
      <c r="S415" s="462"/>
      <c r="T415" s="462"/>
      <c r="U415" s="462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54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62"/>
      <c r="P416" s="462"/>
      <c r="Q416" s="462"/>
      <c r="R416" s="462"/>
      <c r="S416" s="462"/>
      <c r="T416" s="462"/>
      <c r="U416" s="462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54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62"/>
      <c r="P417" s="462"/>
      <c r="Q417" s="462"/>
      <c r="R417" s="462"/>
      <c r="S417" s="462"/>
      <c r="T417" s="462"/>
      <c r="U417" s="462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54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62"/>
      <c r="P418" s="462"/>
      <c r="Q418" s="462"/>
      <c r="R418" s="462"/>
      <c r="S418" s="462"/>
      <c r="T418" s="462"/>
      <c r="U418" s="4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54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62"/>
      <c r="P419" s="462"/>
      <c r="Q419" s="462"/>
      <c r="R419" s="462"/>
      <c r="S419" s="462"/>
      <c r="T419" s="462"/>
      <c r="U419" s="4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54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62"/>
      <c r="P420" s="462"/>
      <c r="Q420" s="462"/>
      <c r="R420" s="462"/>
      <c r="S420" s="462"/>
      <c r="T420" s="462"/>
      <c r="U420" s="4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54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62"/>
      <c r="P421" s="462"/>
      <c r="Q421" s="462"/>
      <c r="R421" s="462"/>
      <c r="S421" s="462"/>
      <c r="T421" s="462"/>
      <c r="U421" s="4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54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62"/>
      <c r="P422" s="462"/>
      <c r="Q422" s="462"/>
      <c r="R422" s="462"/>
      <c r="S422" s="462"/>
      <c r="T422" s="462"/>
      <c r="U422" s="4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54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62"/>
      <c r="P423" s="462"/>
      <c r="Q423" s="462"/>
      <c r="R423" s="462"/>
      <c r="S423" s="462"/>
      <c r="T423" s="462"/>
      <c r="U423" s="4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54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62"/>
      <c r="P424" s="462"/>
      <c r="Q424" s="462"/>
      <c r="R424" s="462"/>
      <c r="S424" s="462"/>
      <c r="T424" s="462"/>
      <c r="U424" s="4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54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62"/>
      <c r="P425" s="462"/>
      <c r="Q425" s="462"/>
      <c r="R425" s="462"/>
      <c r="S425" s="462"/>
      <c r="T425" s="462"/>
      <c r="U425" s="4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54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62"/>
      <c r="P426" s="462"/>
      <c r="Q426" s="462"/>
      <c r="R426" s="462"/>
      <c r="S426" s="462"/>
      <c r="T426" s="462"/>
      <c r="U426" s="46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54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62"/>
      <c r="P427" s="462"/>
      <c r="Q427" s="462"/>
      <c r="R427" s="462"/>
      <c r="S427" s="462"/>
      <c r="T427" s="462"/>
      <c r="U427" s="46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11" t="s">
        <v>216</v>
      </c>
      <c r="B428" s="511"/>
      <c r="C428" s="46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53" t="s">
        <v>217</v>
      </c>
      <c r="C429" s="126" t="s">
        <v>179</v>
      </c>
      <c r="D429" s="108">
        <v>5.03</v>
      </c>
      <c r="E429" s="108"/>
      <c r="F429" s="127"/>
      <c r="G429" s="128"/>
      <c r="H429" s="454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62"/>
      <c r="P429" s="462"/>
      <c r="Q429" s="462"/>
      <c r="R429" s="462"/>
      <c r="S429" s="462"/>
      <c r="T429" s="462"/>
      <c r="U429" s="462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53" t="s">
        <v>217</v>
      </c>
      <c r="C430" s="126" t="s">
        <v>186</v>
      </c>
      <c r="D430" s="108">
        <v>5.03</v>
      </c>
      <c r="E430" s="108"/>
      <c r="F430" s="127"/>
      <c r="G430" s="128"/>
      <c r="H430" s="454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62"/>
      <c r="P430" s="462"/>
      <c r="Q430" s="462"/>
      <c r="R430" s="462"/>
      <c r="S430" s="462"/>
      <c r="T430" s="462"/>
      <c r="U430" s="462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53" t="s">
        <v>217</v>
      </c>
      <c r="C431" s="126" t="s">
        <v>204</v>
      </c>
      <c r="D431" s="108">
        <v>5.03</v>
      </c>
      <c r="E431" s="108"/>
      <c r="F431" s="127"/>
      <c r="G431" s="128"/>
      <c r="H431" s="454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62"/>
      <c r="P431" s="462"/>
      <c r="Q431" s="462"/>
      <c r="R431" s="462"/>
      <c r="S431" s="462"/>
      <c r="T431" s="462"/>
      <c r="U431" s="462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54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62"/>
      <c r="P432" s="462"/>
      <c r="Q432" s="462"/>
      <c r="R432" s="462"/>
      <c r="S432" s="462"/>
      <c r="T432" s="462"/>
      <c r="U432" s="462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f>24+17</f>
        <v>41</v>
      </c>
      <c r="H433" s="454">
        <f t="shared" si="197"/>
        <v>206.23000000000002</v>
      </c>
      <c r="I433" s="129">
        <f>0.5+1.5</f>
        <v>2</v>
      </c>
      <c r="J433" s="130">
        <f t="array" ref="J433">IF(ISERROR(G433/I433),"",G433/I433)</f>
        <v>20.5</v>
      </c>
      <c r="K433" s="131">
        <f t="array" ref="K433">IF(ISERROR(G433/L433),"",G433/L433)</f>
        <v>4.408602150537634</v>
      </c>
      <c r="L433" s="129">
        <v>9.3000000000000007</v>
      </c>
      <c r="M433" s="109">
        <f t="shared" si="198"/>
        <v>-2.408602150537634</v>
      </c>
      <c r="N433" s="130">
        <f t="shared" si="199"/>
        <v>0</v>
      </c>
      <c r="O433" s="462"/>
      <c r="P433" s="462"/>
      <c r="Q433" s="462"/>
      <c r="R433" s="462"/>
      <c r="S433" s="462"/>
      <c r="T433" s="462"/>
      <c r="U433" s="462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54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62"/>
      <c r="P434" s="462"/>
      <c r="Q434" s="462"/>
      <c r="R434" s="462"/>
      <c r="S434" s="462"/>
      <c r="T434" s="462"/>
      <c r="U434" s="462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54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62"/>
      <c r="P435" s="462"/>
      <c r="Q435" s="462"/>
      <c r="R435" s="462"/>
      <c r="S435" s="462"/>
      <c r="T435" s="462"/>
      <c r="U435" s="462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54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62"/>
      <c r="P436" s="462"/>
      <c r="Q436" s="462"/>
      <c r="R436" s="462"/>
      <c r="S436" s="462"/>
      <c r="T436" s="462"/>
      <c r="U436" s="46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54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54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54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54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54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62"/>
      <c r="P441" s="462"/>
      <c r="Q441" s="462"/>
      <c r="R441" s="462"/>
      <c r="S441" s="462"/>
      <c r="T441" s="462"/>
      <c r="U441" s="462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54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62"/>
      <c r="P442" s="462"/>
      <c r="Q442" s="462"/>
      <c r="R442" s="462"/>
      <c r="S442" s="462"/>
      <c r="T442" s="462"/>
      <c r="U442" s="462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54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62"/>
      <c r="P443" s="462"/>
      <c r="Q443" s="462"/>
      <c r="R443" s="462"/>
      <c r="S443" s="462"/>
      <c r="T443" s="462"/>
      <c r="U443" s="462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54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62"/>
      <c r="P444" s="462"/>
      <c r="Q444" s="462"/>
      <c r="R444" s="462"/>
      <c r="S444" s="462"/>
      <c r="T444" s="462"/>
      <c r="U444" s="462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53" t="s">
        <v>222</v>
      </c>
      <c r="C445" s="126" t="s">
        <v>181</v>
      </c>
      <c r="D445" s="108">
        <v>9.36</v>
      </c>
      <c r="E445" s="108"/>
      <c r="F445" s="127"/>
      <c r="G445" s="128"/>
      <c r="H445" s="454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62"/>
      <c r="P445" s="462"/>
      <c r="Q445" s="462"/>
      <c r="R445" s="462"/>
      <c r="S445" s="462"/>
      <c r="T445" s="462"/>
      <c r="U445" s="462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53" t="s">
        <v>222</v>
      </c>
      <c r="C446" s="126" t="s">
        <v>179</v>
      </c>
      <c r="D446" s="108">
        <v>9.36</v>
      </c>
      <c r="E446" s="108"/>
      <c r="F446" s="127"/>
      <c r="G446" s="128"/>
      <c r="H446" s="454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62"/>
      <c r="P446" s="462"/>
      <c r="Q446" s="462"/>
      <c r="R446" s="462"/>
      <c r="S446" s="462"/>
      <c r="T446" s="462"/>
      <c r="U446" s="462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53" t="s">
        <v>222</v>
      </c>
      <c r="C447" s="126" t="s">
        <v>221</v>
      </c>
      <c r="D447" s="108">
        <v>9.36</v>
      </c>
      <c r="E447" s="108"/>
      <c r="F447" s="127"/>
      <c r="G447" s="128"/>
      <c r="H447" s="454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62"/>
      <c r="P447" s="462"/>
      <c r="Q447" s="462"/>
      <c r="R447" s="462"/>
      <c r="S447" s="462"/>
      <c r="T447" s="462"/>
      <c r="U447" s="462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53" t="s">
        <v>222</v>
      </c>
      <c r="C448" s="126" t="s">
        <v>186</v>
      </c>
      <c r="D448" s="108">
        <v>9.36</v>
      </c>
      <c r="E448" s="108"/>
      <c r="F448" s="127"/>
      <c r="G448" s="128"/>
      <c r="H448" s="454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62"/>
      <c r="P448" s="462"/>
      <c r="Q448" s="462"/>
      <c r="R448" s="462"/>
      <c r="S448" s="462"/>
      <c r="T448" s="462"/>
      <c r="U448" s="462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53" t="s">
        <v>393</v>
      </c>
      <c r="C449" s="187" t="s">
        <v>395</v>
      </c>
      <c r="D449" s="108">
        <v>5</v>
      </c>
      <c r="E449" s="108"/>
      <c r="F449" s="127"/>
      <c r="G449" s="128"/>
      <c r="H449" s="454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62"/>
      <c r="P449" s="462"/>
      <c r="Q449" s="462"/>
      <c r="R449" s="462"/>
      <c r="S449" s="462"/>
      <c r="T449" s="462"/>
      <c r="U449" s="4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53" t="s">
        <v>393</v>
      </c>
      <c r="C450" s="187" t="s">
        <v>402</v>
      </c>
      <c r="D450" s="108">
        <v>5</v>
      </c>
      <c r="E450" s="108"/>
      <c r="F450" s="127"/>
      <c r="G450" s="128"/>
      <c r="H450" s="454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62"/>
      <c r="P450" s="462"/>
      <c r="Q450" s="462"/>
      <c r="R450" s="462"/>
      <c r="S450" s="462"/>
      <c r="T450" s="462"/>
      <c r="U450" s="4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53" t="s">
        <v>404</v>
      </c>
      <c r="C451" s="187" t="s">
        <v>405</v>
      </c>
      <c r="D451" s="108">
        <v>5</v>
      </c>
      <c r="E451" s="108"/>
      <c r="F451" s="127"/>
      <c r="G451" s="128"/>
      <c r="H451" s="454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62"/>
      <c r="P451" s="462"/>
      <c r="Q451" s="462"/>
      <c r="R451" s="462"/>
      <c r="S451" s="462"/>
      <c r="T451" s="462"/>
      <c r="U451" s="4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53" t="s">
        <v>342</v>
      </c>
      <c r="C452" s="187" t="s">
        <v>372</v>
      </c>
      <c r="D452" s="108">
        <v>5</v>
      </c>
      <c r="E452" s="108"/>
      <c r="F452" s="127"/>
      <c r="G452" s="128"/>
      <c r="H452" s="454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62"/>
      <c r="P452" s="462"/>
      <c r="Q452" s="462"/>
      <c r="R452" s="462"/>
      <c r="S452" s="462"/>
      <c r="T452" s="462"/>
      <c r="U452" s="4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53" t="s">
        <v>343</v>
      </c>
      <c r="C453" s="126" t="s">
        <v>345</v>
      </c>
      <c r="D453" s="108">
        <v>5</v>
      </c>
      <c r="E453" s="108"/>
      <c r="F453" s="127"/>
      <c r="G453" s="128"/>
      <c r="H453" s="454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62"/>
      <c r="P453" s="462"/>
      <c r="Q453" s="462"/>
      <c r="R453" s="462"/>
      <c r="S453" s="462"/>
      <c r="T453" s="462"/>
      <c r="U453" s="46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53" t="s">
        <v>343</v>
      </c>
      <c r="C454" s="126" t="s">
        <v>347</v>
      </c>
      <c r="D454" s="108">
        <v>5</v>
      </c>
      <c r="E454" s="108"/>
      <c r="F454" s="127"/>
      <c r="G454" s="128"/>
      <c r="H454" s="454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62"/>
      <c r="P454" s="462"/>
      <c r="Q454" s="462"/>
      <c r="R454" s="462"/>
      <c r="S454" s="462"/>
      <c r="T454" s="462"/>
      <c r="U454" s="46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54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62"/>
      <c r="P455" s="462"/>
      <c r="Q455" s="462"/>
      <c r="R455" s="462"/>
      <c r="S455" s="462"/>
      <c r="T455" s="462"/>
      <c r="U455" s="462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>
        <v>42741</v>
      </c>
      <c r="G456" s="128">
        <f>100*5+38+100*6+17+89+60+95-100</f>
        <v>1299</v>
      </c>
      <c r="H456" s="454">
        <f t="shared" si="197"/>
        <v>6572.94</v>
      </c>
      <c r="I456" s="129">
        <f>7+6.5+8.5+4.5+4.5+7+8*2</f>
        <v>54</v>
      </c>
      <c r="J456" s="130">
        <f t="array" ref="J456">IF(ISERROR(G456/I456),"",G456/I456)</f>
        <v>24.055555555555557</v>
      </c>
      <c r="K456" s="131">
        <f t="array" ref="K456">IF(ISERROR(G456/L456),"",G456/L456)</f>
        <v>83.806451612903231</v>
      </c>
      <c r="L456" s="129">
        <v>15.5</v>
      </c>
      <c r="M456" s="109">
        <f t="shared" si="201"/>
        <v>-29.806451612903231</v>
      </c>
      <c r="N456" s="130">
        <f t="shared" si="202"/>
        <v>0</v>
      </c>
      <c r="O456" s="462"/>
      <c r="P456" s="462"/>
      <c r="Q456" s="462"/>
      <c r="R456" s="462"/>
      <c r="S456" s="462"/>
      <c r="T456" s="462"/>
      <c r="U456" s="462"/>
      <c r="V456" s="132">
        <f t="shared" si="206"/>
        <v>0</v>
      </c>
      <c r="W456" s="133">
        <f t="shared" si="207"/>
        <v>0</v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54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62"/>
      <c r="P457" s="462"/>
      <c r="Q457" s="462"/>
      <c r="R457" s="462"/>
      <c r="S457" s="462"/>
      <c r="T457" s="462"/>
      <c r="U457" s="4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54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62"/>
      <c r="P458" s="462"/>
      <c r="Q458" s="462"/>
      <c r="R458" s="462"/>
      <c r="S458" s="462"/>
      <c r="T458" s="462"/>
      <c r="U458" s="46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54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62"/>
      <c r="P459" s="462"/>
      <c r="Q459" s="462"/>
      <c r="R459" s="462"/>
      <c r="S459" s="462"/>
      <c r="T459" s="462"/>
      <c r="U459" s="46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54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62"/>
      <c r="P460" s="462"/>
      <c r="Q460" s="462"/>
      <c r="R460" s="462"/>
      <c r="S460" s="462"/>
      <c r="T460" s="462"/>
      <c r="U460" s="462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54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62"/>
      <c r="P461" s="462"/>
      <c r="Q461" s="462"/>
      <c r="R461" s="462"/>
      <c r="S461" s="462"/>
      <c r="T461" s="462"/>
      <c r="U461" s="462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54">
        <f t="shared" si="197"/>
        <v>0</v>
      </c>
      <c r="I462" s="129"/>
      <c r="J462" s="130" t="str">
        <f t="array" ref="J462">IF(ISERROR(G462/I462),"",G462/I462)</f>
        <v/>
      </c>
      <c r="K462" s="454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62"/>
      <c r="P462" s="462"/>
      <c r="Q462" s="462"/>
      <c r="R462" s="462"/>
      <c r="S462" s="462"/>
      <c r="T462" s="462"/>
      <c r="U462" s="462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03" t="s">
        <v>224</v>
      </c>
      <c r="B463" s="504"/>
      <c r="C463" s="463" t="s">
        <v>202</v>
      </c>
      <c r="D463" s="143"/>
      <c r="E463" s="143"/>
      <c r="F463" s="144"/>
      <c r="G463" s="145">
        <f>SUM(G429:G462)</f>
        <v>1340</v>
      </c>
      <c r="H463" s="146">
        <f>SUM(H429:H462)</f>
        <v>6779.17</v>
      </c>
      <c r="I463" s="146">
        <f>SUM(I429:I462)</f>
        <v>56</v>
      </c>
      <c r="J463" s="130">
        <f t="array" ref="J463">IF(ISERROR(G463/I463),"",G463/I463)</f>
        <v>23.928571428571427</v>
      </c>
      <c r="K463" s="146">
        <f>SUM(K429:K462)</f>
        <v>88.215053763440864</v>
      </c>
      <c r="L463" s="147"/>
      <c r="M463" s="150">
        <f t="shared" ref="M463:V463" si="211">SUM(M429:M462)</f>
        <v>-32.215053763440864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54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62"/>
      <c r="P464" s="462"/>
      <c r="Q464" s="462"/>
      <c r="R464" s="462"/>
      <c r="S464" s="462"/>
      <c r="T464" s="462"/>
      <c r="U464" s="462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54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62"/>
      <c r="P465" s="462"/>
      <c r="Q465" s="462"/>
      <c r="R465" s="462"/>
      <c r="S465" s="462"/>
      <c r="T465" s="462"/>
      <c r="U465" s="462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54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62"/>
      <c r="P466" s="462"/>
      <c r="Q466" s="462"/>
      <c r="R466" s="462"/>
      <c r="S466" s="462"/>
      <c r="T466" s="462"/>
      <c r="U466" s="462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54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62"/>
      <c r="P467" s="462"/>
      <c r="Q467" s="462"/>
      <c r="R467" s="462"/>
      <c r="S467" s="462"/>
      <c r="T467" s="462"/>
      <c r="U467" s="462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59" t="s">
        <v>203</v>
      </c>
      <c r="D468" s="108">
        <v>5.03</v>
      </c>
      <c r="E468" s="108"/>
      <c r="F468" s="127"/>
      <c r="G468" s="128"/>
      <c r="H468" s="454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62"/>
      <c r="P468" s="462"/>
      <c r="Q468" s="462"/>
      <c r="R468" s="462"/>
      <c r="S468" s="462"/>
      <c r="T468" s="462"/>
      <c r="U468" s="462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54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62"/>
      <c r="P469" s="462"/>
      <c r="Q469" s="462"/>
      <c r="R469" s="462"/>
      <c r="S469" s="462"/>
      <c r="T469" s="462"/>
      <c r="U469" s="462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54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62"/>
      <c r="P470" s="462"/>
      <c r="Q470" s="462"/>
      <c r="R470" s="462"/>
      <c r="S470" s="462"/>
      <c r="T470" s="462"/>
      <c r="U470" s="462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59" t="s">
        <v>228</v>
      </c>
      <c r="D471" s="108">
        <v>5.03</v>
      </c>
      <c r="E471" s="108"/>
      <c r="F471" s="127"/>
      <c r="G471" s="128"/>
      <c r="H471" s="454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62"/>
      <c r="P471" s="462"/>
      <c r="Q471" s="462"/>
      <c r="R471" s="462"/>
      <c r="S471" s="462"/>
      <c r="T471" s="462"/>
      <c r="U471" s="462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59" t="s">
        <v>212</v>
      </c>
      <c r="D472" s="108">
        <v>5.03</v>
      </c>
      <c r="E472" s="108"/>
      <c r="F472" s="127"/>
      <c r="G472" s="128"/>
      <c r="H472" s="454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62"/>
      <c r="P472" s="462"/>
      <c r="Q472" s="462"/>
      <c r="R472" s="462"/>
      <c r="S472" s="462"/>
      <c r="T472" s="462"/>
      <c r="U472" s="462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59" t="s">
        <v>203</v>
      </c>
      <c r="D473" s="108">
        <v>5.03</v>
      </c>
      <c r="E473" s="108"/>
      <c r="F473" s="127"/>
      <c r="G473" s="128"/>
      <c r="H473" s="454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62"/>
      <c r="P473" s="462"/>
      <c r="Q473" s="462"/>
      <c r="R473" s="462"/>
      <c r="S473" s="462"/>
      <c r="T473" s="462"/>
      <c r="U473" s="462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59" t="s">
        <v>186</v>
      </c>
      <c r="D474" s="108">
        <v>5.03</v>
      </c>
      <c r="E474" s="108"/>
      <c r="F474" s="127"/>
      <c r="G474" s="128"/>
      <c r="H474" s="454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62"/>
      <c r="P474" s="462"/>
      <c r="Q474" s="462"/>
      <c r="R474" s="462"/>
      <c r="S474" s="462"/>
      <c r="T474" s="462"/>
      <c r="U474" s="462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59" t="s">
        <v>228</v>
      </c>
      <c r="D475" s="108">
        <v>5.03</v>
      </c>
      <c r="E475" s="108"/>
      <c r="F475" s="127"/>
      <c r="G475" s="128"/>
      <c r="H475" s="454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62"/>
      <c r="P475" s="462"/>
      <c r="Q475" s="462"/>
      <c r="R475" s="462"/>
      <c r="S475" s="462"/>
      <c r="T475" s="462"/>
      <c r="U475" s="462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59" t="s">
        <v>199</v>
      </c>
      <c r="D476" s="108">
        <v>5.03</v>
      </c>
      <c r="E476" s="108"/>
      <c r="F476" s="127"/>
      <c r="G476" s="128"/>
      <c r="H476" s="454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62"/>
      <c r="P476" s="462"/>
      <c r="Q476" s="462"/>
      <c r="R476" s="462"/>
      <c r="S476" s="462"/>
      <c r="T476" s="462"/>
      <c r="U476" s="462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54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62"/>
      <c r="P477" s="462"/>
      <c r="Q477" s="462"/>
      <c r="R477" s="462"/>
      <c r="S477" s="462"/>
      <c r="T477" s="462"/>
      <c r="U477" s="462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54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62"/>
      <c r="P478" s="462"/>
      <c r="Q478" s="462"/>
      <c r="R478" s="462"/>
      <c r="S478" s="462"/>
      <c r="T478" s="462"/>
      <c r="U478" s="462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03" t="s">
        <v>231</v>
      </c>
      <c r="B479" s="504"/>
      <c r="C479" s="46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54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62"/>
      <c r="P480" s="462"/>
      <c r="Q480" s="462"/>
      <c r="R480" s="462"/>
      <c r="S480" s="462"/>
      <c r="T480" s="462"/>
      <c r="U480" s="462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54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62"/>
      <c r="P481" s="462"/>
      <c r="Q481" s="462"/>
      <c r="R481" s="462"/>
      <c r="S481" s="462"/>
      <c r="T481" s="462"/>
      <c r="U481" s="462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54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62"/>
      <c r="P482" s="462"/>
      <c r="Q482" s="462"/>
      <c r="R482" s="462"/>
      <c r="S482" s="462"/>
      <c r="T482" s="462"/>
      <c r="U482" s="462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54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62"/>
      <c r="P483" s="462"/>
      <c r="Q483" s="462"/>
      <c r="R483" s="462"/>
      <c r="S483" s="462"/>
      <c r="T483" s="462"/>
      <c r="U483" s="462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54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62"/>
      <c r="P484" s="462"/>
      <c r="Q484" s="462"/>
      <c r="R484" s="462"/>
      <c r="S484" s="462"/>
      <c r="T484" s="462"/>
      <c r="U484" s="462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54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62"/>
      <c r="P485" s="462"/>
      <c r="Q485" s="462"/>
      <c r="R485" s="462"/>
      <c r="S485" s="462"/>
      <c r="T485" s="462"/>
      <c r="U485" s="4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454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62"/>
      <c r="P486" s="462"/>
      <c r="Q486" s="462"/>
      <c r="R486" s="462"/>
      <c r="S486" s="462"/>
      <c r="T486" s="462"/>
      <c r="U486" s="46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454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62"/>
      <c r="P487" s="462"/>
      <c r="Q487" s="462"/>
      <c r="R487" s="462"/>
      <c r="S487" s="462"/>
      <c r="T487" s="462"/>
      <c r="U487" s="46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54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62"/>
      <c r="P488" s="462"/>
      <c r="Q488" s="462"/>
      <c r="R488" s="462"/>
      <c r="S488" s="462"/>
      <c r="T488" s="462"/>
      <c r="U488" s="46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54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62"/>
      <c r="P489" s="462"/>
      <c r="Q489" s="462"/>
      <c r="R489" s="462"/>
      <c r="S489" s="462"/>
      <c r="T489" s="462"/>
      <c r="U489" s="462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03" t="s">
        <v>234</v>
      </c>
      <c r="B490" s="504"/>
      <c r="C490" s="46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60"/>
      <c r="D491" s="108">
        <v>3.65</v>
      </c>
      <c r="E491" s="108"/>
      <c r="F491" s="153"/>
      <c r="G491" s="128"/>
      <c r="H491" s="454">
        <f t="shared" ref="H491:H505" si="224">D491*G491</f>
        <v>0</v>
      </c>
      <c r="I491" s="129"/>
      <c r="J491" s="130" t="str">
        <f t="array" ref="J491">IF(ISERROR(G491/I491),"",G491/I491)</f>
        <v/>
      </c>
      <c r="K491" s="454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62"/>
      <c r="P491" s="462"/>
      <c r="Q491" s="462"/>
      <c r="R491" s="462"/>
      <c r="S491" s="462"/>
      <c r="T491" s="462"/>
      <c r="U491" s="462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60"/>
      <c r="D492" s="108">
        <v>6.58</v>
      </c>
      <c r="E492" s="108"/>
      <c r="F492" s="127"/>
      <c r="G492" s="128"/>
      <c r="H492" s="454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62"/>
      <c r="P492" s="462"/>
      <c r="Q492" s="462"/>
      <c r="R492" s="462"/>
      <c r="S492" s="462"/>
      <c r="T492" s="462"/>
      <c r="U492" s="462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60"/>
      <c r="D493" s="108">
        <v>7.8</v>
      </c>
      <c r="E493" s="108"/>
      <c r="F493" s="127"/>
      <c r="G493" s="128"/>
      <c r="H493" s="454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62"/>
      <c r="P493" s="462"/>
      <c r="Q493" s="462"/>
      <c r="R493" s="462"/>
      <c r="S493" s="462"/>
      <c r="T493" s="462"/>
      <c r="U493" s="462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60"/>
      <c r="D494" s="108">
        <v>4.4000000000000004</v>
      </c>
      <c r="E494" s="108"/>
      <c r="F494" s="127"/>
      <c r="G494" s="128"/>
      <c r="H494" s="454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62"/>
      <c r="P494" s="462"/>
      <c r="Q494" s="462"/>
      <c r="R494" s="462"/>
      <c r="S494" s="462"/>
      <c r="T494" s="462"/>
      <c r="U494" s="462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54">
        <f t="shared" si="224"/>
        <v>0</v>
      </c>
      <c r="I495" s="129"/>
      <c r="J495" s="130"/>
      <c r="K495" s="131"/>
      <c r="L495" s="129"/>
      <c r="M495" s="109"/>
      <c r="N495" s="130"/>
      <c r="O495" s="462"/>
      <c r="P495" s="462"/>
      <c r="Q495" s="462"/>
      <c r="R495" s="462"/>
      <c r="S495" s="462"/>
      <c r="T495" s="462"/>
      <c r="U495" s="46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60"/>
      <c r="D496" s="108"/>
      <c r="E496" s="108"/>
      <c r="F496" s="127"/>
      <c r="G496" s="128"/>
      <c r="H496" s="454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62"/>
      <c r="P496" s="462"/>
      <c r="Q496" s="462"/>
      <c r="R496" s="462"/>
      <c r="S496" s="462"/>
      <c r="T496" s="462"/>
      <c r="U496" s="4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60" t="s">
        <v>239</v>
      </c>
      <c r="C497" s="460" t="s">
        <v>179</v>
      </c>
      <c r="D497" s="108">
        <v>6.04</v>
      </c>
      <c r="E497" s="108"/>
      <c r="F497" s="127"/>
      <c r="G497" s="128"/>
      <c r="H497" s="454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62"/>
      <c r="P497" s="462"/>
      <c r="Q497" s="462"/>
      <c r="R497" s="462"/>
      <c r="S497" s="462"/>
      <c r="T497" s="462"/>
      <c r="U497" s="462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60" t="s">
        <v>239</v>
      </c>
      <c r="C498" s="460" t="s">
        <v>186</v>
      </c>
      <c r="D498" s="108">
        <v>6.04</v>
      </c>
      <c r="E498" s="108"/>
      <c r="F498" s="127"/>
      <c r="G498" s="128"/>
      <c r="H498" s="454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62"/>
      <c r="P498" s="462"/>
      <c r="Q498" s="462"/>
      <c r="R498" s="462"/>
      <c r="S498" s="462"/>
      <c r="T498" s="462"/>
      <c r="U498" s="462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60" t="s">
        <v>443</v>
      </c>
      <c r="C499" s="460" t="s">
        <v>179</v>
      </c>
      <c r="D499" s="108"/>
      <c r="E499" s="108"/>
      <c r="F499" s="127"/>
      <c r="G499" s="128"/>
      <c r="H499" s="454">
        <f t="shared" si="224"/>
        <v>0</v>
      </c>
      <c r="I499" s="129"/>
      <c r="J499" s="130"/>
      <c r="K499" s="131"/>
      <c r="L499" s="129"/>
      <c r="M499" s="109"/>
      <c r="N499" s="130"/>
      <c r="O499" s="462"/>
      <c r="P499" s="462"/>
      <c r="Q499" s="462"/>
      <c r="R499" s="462"/>
      <c r="S499" s="462"/>
      <c r="T499" s="462"/>
      <c r="U499" s="4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60" t="s">
        <v>443</v>
      </c>
      <c r="C500" s="460" t="s">
        <v>186</v>
      </c>
      <c r="D500" s="108"/>
      <c r="E500" s="108"/>
      <c r="F500" s="127"/>
      <c r="G500" s="128"/>
      <c r="H500" s="454">
        <f t="shared" si="224"/>
        <v>0</v>
      </c>
      <c r="I500" s="129"/>
      <c r="J500" s="130"/>
      <c r="K500" s="131"/>
      <c r="L500" s="129"/>
      <c r="M500" s="109"/>
      <c r="N500" s="130"/>
      <c r="O500" s="462"/>
      <c r="P500" s="462"/>
      <c r="Q500" s="462"/>
      <c r="R500" s="462"/>
      <c r="S500" s="462"/>
      <c r="T500" s="462"/>
      <c r="U500" s="4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53" t="s">
        <v>240</v>
      </c>
      <c r="C501" s="126"/>
      <c r="D501" s="108">
        <v>7.3</v>
      </c>
      <c r="E501" s="108"/>
      <c r="F501" s="127"/>
      <c r="G501" s="128"/>
      <c r="H501" s="454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62"/>
      <c r="P501" s="462"/>
      <c r="Q501" s="462"/>
      <c r="R501" s="462"/>
      <c r="S501" s="462"/>
      <c r="T501" s="462"/>
      <c r="U501" s="462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53" t="s">
        <v>241</v>
      </c>
      <c r="C502" s="126"/>
      <c r="D502" s="108">
        <f>78*120/1000</f>
        <v>9.36</v>
      </c>
      <c r="E502" s="108"/>
      <c r="F502" s="127"/>
      <c r="G502" s="128"/>
      <c r="H502" s="454">
        <f t="shared" si="224"/>
        <v>0</v>
      </c>
      <c r="I502" s="129"/>
      <c r="J502" s="130"/>
      <c r="K502" s="131"/>
      <c r="L502" s="129"/>
      <c r="M502" s="109"/>
      <c r="N502" s="130"/>
      <c r="O502" s="462"/>
      <c r="P502" s="462"/>
      <c r="Q502" s="462"/>
      <c r="R502" s="462"/>
      <c r="S502" s="462"/>
      <c r="T502" s="462"/>
      <c r="U502" s="4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53" t="s">
        <v>242</v>
      </c>
      <c r="C503" s="126"/>
      <c r="D503" s="108">
        <v>4.5</v>
      </c>
      <c r="E503" s="108"/>
      <c r="F503" s="127"/>
      <c r="G503" s="128"/>
      <c r="H503" s="454">
        <f t="shared" si="224"/>
        <v>0</v>
      </c>
      <c r="I503" s="129"/>
      <c r="J503" s="130"/>
      <c r="K503" s="131"/>
      <c r="L503" s="129"/>
      <c r="M503" s="109"/>
      <c r="N503" s="130"/>
      <c r="O503" s="462"/>
      <c r="P503" s="462"/>
      <c r="Q503" s="462"/>
      <c r="R503" s="462"/>
      <c r="S503" s="462"/>
      <c r="T503" s="462"/>
      <c r="U503" s="46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53" t="s">
        <v>243</v>
      </c>
      <c r="C504" s="126"/>
      <c r="D504" s="108">
        <v>4.5</v>
      </c>
      <c r="E504" s="108"/>
      <c r="F504" s="127"/>
      <c r="G504" s="128"/>
      <c r="H504" s="454">
        <f t="shared" si="224"/>
        <v>0</v>
      </c>
      <c r="I504" s="129"/>
      <c r="J504" s="130"/>
      <c r="K504" s="131"/>
      <c r="L504" s="129"/>
      <c r="M504" s="109"/>
      <c r="N504" s="130"/>
      <c r="O504" s="462"/>
      <c r="P504" s="462"/>
      <c r="Q504" s="462"/>
      <c r="R504" s="462"/>
      <c r="S504" s="462"/>
      <c r="T504" s="462"/>
      <c r="U504" s="46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53"/>
      <c r="C505" s="126"/>
      <c r="D505" s="108"/>
      <c r="E505" s="108"/>
      <c r="F505" s="127"/>
      <c r="G505" s="128"/>
      <c r="H505" s="454">
        <f t="shared" si="224"/>
        <v>0</v>
      </c>
      <c r="I505" s="129"/>
      <c r="J505" s="130"/>
      <c r="K505" s="131"/>
      <c r="L505" s="129"/>
      <c r="M505" s="109"/>
      <c r="N505" s="130"/>
      <c r="O505" s="462"/>
      <c r="P505" s="462"/>
      <c r="Q505" s="462"/>
      <c r="R505" s="462"/>
      <c r="S505" s="462"/>
      <c r="T505" s="462"/>
      <c r="U505" s="46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03" t="s">
        <v>244</v>
      </c>
      <c r="B506" s="504"/>
      <c r="C506" s="46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05" t="s">
        <v>246</v>
      </c>
      <c r="B507" s="506"/>
      <c r="C507" s="506"/>
      <c r="D507" s="506"/>
      <c r="E507" s="506"/>
      <c r="F507" s="507"/>
      <c r="G507" s="154">
        <f>SUM(G370,G428,G463,G479,G490,G506)</f>
        <v>1340</v>
      </c>
      <c r="H507" s="154">
        <f>SUM(H370,H428,H463,H479,H490,H506)</f>
        <v>6779.17</v>
      </c>
      <c r="I507" s="154">
        <f>SUM(I370,I428,I463,I479,I490,I506)</f>
        <v>56</v>
      </c>
      <c r="J507" s="155">
        <f t="array" ref="J507">IF(ISERROR(G507/I507),"",G507/I507)</f>
        <v>23.928571428571427</v>
      </c>
      <c r="K507" s="154">
        <f>SUM(K370,K428,K463,K479,K490,K506)</f>
        <v>88.215053763440864</v>
      </c>
      <c r="L507" s="155">
        <f>IF(ISERROR(G507/K507),"",G507/K507)</f>
        <v>15.190151145782545</v>
      </c>
      <c r="M507" s="154">
        <f t="shared" ref="M507:V507" si="237">SUM(M370,M428,M463,M479,M490,M506)</f>
        <v>-32.215053763440864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08" t="s">
        <v>476</v>
      </c>
      <c r="B508" s="456" t="s">
        <v>247</v>
      </c>
      <c r="C508" s="491" t="s">
        <v>248</v>
      </c>
      <c r="D508" s="492"/>
      <c r="E508" s="499" t="s">
        <v>249</v>
      </c>
      <c r="F508" s="499"/>
      <c r="G508" s="469" t="s">
        <v>250</v>
      </c>
      <c r="H508" s="469"/>
      <c r="I508" s="499" t="s">
        <v>251</v>
      </c>
      <c r="J508" s="499"/>
      <c r="K508" s="499" t="s">
        <v>252</v>
      </c>
      <c r="L508" s="499"/>
      <c r="M508" s="499" t="s">
        <v>253</v>
      </c>
      <c r="N508" s="499"/>
      <c r="O508" s="499" t="s">
        <v>254</v>
      </c>
      <c r="P508" s="469" t="s">
        <v>255</v>
      </c>
      <c r="Q508" s="469"/>
      <c r="R508" s="469" t="s">
        <v>252</v>
      </c>
      <c r="S508" s="469"/>
      <c r="T508" s="469" t="s">
        <v>256</v>
      </c>
      <c r="U508" s="469"/>
      <c r="V508" s="469" t="s">
        <v>257</v>
      </c>
      <c r="W508" s="469"/>
      <c r="X508" s="469" t="s">
        <v>252</v>
      </c>
      <c r="Y508" s="469"/>
      <c r="Z508" s="469" t="s">
        <v>256</v>
      </c>
      <c r="AA508" s="469"/>
    </row>
    <row r="509" spans="1:27" ht="20.100000000000001" customHeight="1">
      <c r="A509" s="509"/>
      <c r="B509" s="456" t="s">
        <v>258</v>
      </c>
      <c r="C509" s="491">
        <v>0</v>
      </c>
      <c r="D509" s="492"/>
      <c r="E509" s="502">
        <f>C509*11</f>
        <v>0</v>
      </c>
      <c r="F509" s="502"/>
      <c r="G509" s="469">
        <v>0</v>
      </c>
      <c r="H509" s="469"/>
      <c r="I509" s="502">
        <f>G509*11</f>
        <v>0</v>
      </c>
      <c r="J509" s="502"/>
      <c r="K509" s="502">
        <f>E509-I509</f>
        <v>0</v>
      </c>
      <c r="L509" s="502"/>
      <c r="M509" s="500" t="str">
        <f>IF(ISERROR(K509/E509),"",K509/E509)</f>
        <v/>
      </c>
      <c r="N509" s="500"/>
      <c r="O509" s="499"/>
      <c r="P509" s="469" t="s">
        <v>201</v>
      </c>
      <c r="Q509" s="469"/>
      <c r="R509" s="498">
        <f>SUM(O370:U370)</f>
        <v>0</v>
      </c>
      <c r="S509" s="498"/>
      <c r="T509" s="493" t="str">
        <f t="array" ref="T509">IF(ISERROR(R509/R516),"",R509/R516)</f>
        <v/>
      </c>
      <c r="U509" s="493"/>
      <c r="V509" s="469" t="s">
        <v>259</v>
      </c>
      <c r="W509" s="469"/>
      <c r="X509" s="496">
        <f>SUM(O370,O428,O463,O479,O490,O506)</f>
        <v>0</v>
      </c>
      <c r="Y509" s="496"/>
      <c r="Z509" s="493" t="str">
        <f t="array" ref="Z509">IF(ISERROR(X509/X516),"",X509/X516)</f>
        <v/>
      </c>
      <c r="AA509" s="493"/>
    </row>
    <row r="510" spans="1:27" ht="20.100000000000001" customHeight="1">
      <c r="A510" s="509"/>
      <c r="B510" s="456" t="s">
        <v>260</v>
      </c>
      <c r="C510" s="491">
        <v>0</v>
      </c>
      <c r="D510" s="492"/>
      <c r="E510" s="502">
        <f>C510*11</f>
        <v>0</v>
      </c>
      <c r="F510" s="502"/>
      <c r="G510" s="469">
        <v>0</v>
      </c>
      <c r="H510" s="469"/>
      <c r="I510" s="502">
        <f>G510*11</f>
        <v>0</v>
      </c>
      <c r="J510" s="502"/>
      <c r="K510" s="502">
        <f>E510-I510</f>
        <v>0</v>
      </c>
      <c r="L510" s="502"/>
      <c r="M510" s="500" t="str">
        <f>IF(ISERROR(K510/E510),"",K510/E510)</f>
        <v/>
      </c>
      <c r="N510" s="500"/>
      <c r="O510" s="499"/>
      <c r="P510" s="469" t="s">
        <v>216</v>
      </c>
      <c r="Q510" s="469"/>
      <c r="R510" s="498">
        <f>SUM(O428:U428)</f>
        <v>0</v>
      </c>
      <c r="S510" s="498"/>
      <c r="T510" s="493" t="str">
        <f>IF(ISERROR(R510/R516),"",R510/R516)</f>
        <v/>
      </c>
      <c r="U510" s="493"/>
      <c r="V510" s="469" t="s">
        <v>261</v>
      </c>
      <c r="W510" s="469"/>
      <c r="X510" s="496">
        <f>SUM(O371,O429,O464,O480,O491,O507)</f>
        <v>0</v>
      </c>
      <c r="Y510" s="496"/>
      <c r="Z510" s="493" t="str">
        <f>IF(ISERROR(X510/X516),"",X510/X516)</f>
        <v/>
      </c>
      <c r="AA510" s="493"/>
    </row>
    <row r="511" spans="1:27" ht="20.100000000000001" customHeight="1">
      <c r="A511" s="509"/>
      <c r="B511" s="456" t="s">
        <v>262</v>
      </c>
      <c r="C511" s="491">
        <v>0</v>
      </c>
      <c r="D511" s="492"/>
      <c r="E511" s="502">
        <f>C511*11</f>
        <v>0</v>
      </c>
      <c r="F511" s="502"/>
      <c r="G511" s="469">
        <v>0</v>
      </c>
      <c r="H511" s="469"/>
      <c r="I511" s="502">
        <f>G511*11</f>
        <v>0</v>
      </c>
      <c r="J511" s="502"/>
      <c r="K511" s="502">
        <f>E511-I511</f>
        <v>0</v>
      </c>
      <c r="L511" s="502"/>
      <c r="M511" s="500" t="str">
        <f>IF(ISERROR(K511/E511),"",K511/E511)</f>
        <v/>
      </c>
      <c r="N511" s="500"/>
      <c r="O511" s="499"/>
      <c r="P511" s="469" t="s">
        <v>224</v>
      </c>
      <c r="Q511" s="469"/>
      <c r="R511" s="498">
        <f>SUM(O463:U463)</f>
        <v>0</v>
      </c>
      <c r="S511" s="498"/>
      <c r="T511" s="493" t="str">
        <f>IF(ISERROR(R511/R516),"",R511/R516)</f>
        <v/>
      </c>
      <c r="U511" s="493"/>
      <c r="V511" s="469" t="s">
        <v>263</v>
      </c>
      <c r="W511" s="469"/>
      <c r="X511" s="496">
        <f>SUM(O373,O430,O465,O481,O492,O508)</f>
        <v>0</v>
      </c>
      <c r="Y511" s="496"/>
      <c r="Z511" s="493" t="str">
        <f>IF(ISERROR(X511/X516),"",X511/X516)</f>
        <v/>
      </c>
      <c r="AA511" s="493"/>
    </row>
    <row r="512" spans="1:27" ht="20.100000000000001" customHeight="1">
      <c r="A512" s="509"/>
      <c r="B512" s="456" t="s">
        <v>264</v>
      </c>
      <c r="C512" s="491">
        <v>1</v>
      </c>
      <c r="D512" s="492"/>
      <c r="E512" s="502">
        <f>C512*11</f>
        <v>11</v>
      </c>
      <c r="F512" s="502"/>
      <c r="G512" s="469">
        <v>1</v>
      </c>
      <c r="H512" s="469"/>
      <c r="I512" s="502">
        <f>G512*11</f>
        <v>11</v>
      </c>
      <c r="J512" s="502"/>
      <c r="K512" s="502">
        <f>E512-I512</f>
        <v>0</v>
      </c>
      <c r="L512" s="502"/>
      <c r="M512" s="500">
        <f>IF(ISERROR(K512/E512),"",K512/E512)</f>
        <v>0</v>
      </c>
      <c r="N512" s="500"/>
      <c r="O512" s="499"/>
      <c r="P512" s="469" t="s">
        <v>231</v>
      </c>
      <c r="Q512" s="469"/>
      <c r="R512" s="498">
        <f>SUM(O479:U479)</f>
        <v>0</v>
      </c>
      <c r="S512" s="498"/>
      <c r="T512" s="493" t="str">
        <f>IF(ISERROR(R512/R516),"",R512/R516)</f>
        <v/>
      </c>
      <c r="U512" s="493"/>
      <c r="V512" s="469" t="s">
        <v>265</v>
      </c>
      <c r="W512" s="469"/>
      <c r="X512" s="496">
        <f>SUM(O374,O431,O466,O482,O493,O509)</f>
        <v>0</v>
      </c>
      <c r="Y512" s="496"/>
      <c r="Z512" s="493" t="str">
        <f>IF(ISERROR(X512/X516),"",X512/X516)</f>
        <v/>
      </c>
      <c r="AA512" s="493"/>
    </row>
    <row r="513" spans="1:27" ht="20.100000000000001" customHeight="1">
      <c r="A513" s="510"/>
      <c r="B513" s="456" t="s">
        <v>266</v>
      </c>
      <c r="C513" s="501">
        <f>SUM(C509:D512)</f>
        <v>1</v>
      </c>
      <c r="D513" s="475"/>
      <c r="E513" s="502">
        <f>SUM(E509:F512)</f>
        <v>11</v>
      </c>
      <c r="F513" s="502"/>
      <c r="G513" s="469">
        <f>SUM(G509:H512)</f>
        <v>1</v>
      </c>
      <c r="H513" s="469"/>
      <c r="I513" s="502">
        <f>SUM(I509:J512)</f>
        <v>11</v>
      </c>
      <c r="J513" s="502"/>
      <c r="K513" s="502">
        <f>SUM(K509:L512)</f>
        <v>0</v>
      </c>
      <c r="L513" s="502"/>
      <c r="M513" s="500">
        <f>IF(ISERROR(K513/E513),"",K513/E513)</f>
        <v>0</v>
      </c>
      <c r="N513" s="500"/>
      <c r="O513" s="499"/>
      <c r="P513" s="469" t="s">
        <v>234</v>
      </c>
      <c r="Q513" s="469"/>
      <c r="R513" s="498">
        <f>SUM(O490:U490)</f>
        <v>0</v>
      </c>
      <c r="S513" s="498"/>
      <c r="T513" s="493" t="str">
        <f>IF(ISERROR(R513/R516),"",R513/R516)</f>
        <v/>
      </c>
      <c r="U513" s="493"/>
      <c r="V513" s="469" t="s">
        <v>267</v>
      </c>
      <c r="W513" s="469"/>
      <c r="X513" s="496">
        <f>SUM(O375,O432,O467,O483,O494,O510)</f>
        <v>0</v>
      </c>
      <c r="Y513" s="496"/>
      <c r="Z513" s="493" t="str">
        <f>IF(ISERROR(X513/X516),"",X513/X516)</f>
        <v/>
      </c>
      <c r="AA513" s="493"/>
    </row>
    <row r="514" spans="1:27" ht="20.100000000000001" customHeight="1">
      <c r="A514" s="307" t="s">
        <v>477</v>
      </c>
      <c r="B514" s="456">
        <f>G507</f>
        <v>1340</v>
      </c>
      <c r="C514" s="479" t="s">
        <v>269</v>
      </c>
      <c r="D514" s="478"/>
      <c r="E514" s="469">
        <f>H507</f>
        <v>6779.17</v>
      </c>
      <c r="F514" s="469"/>
      <c r="G514" s="469" t="s">
        <v>270</v>
      </c>
      <c r="H514" s="469"/>
      <c r="I514" s="497">
        <f>L507</f>
        <v>15.190151145782545</v>
      </c>
      <c r="J514" s="497"/>
      <c r="K514" s="499" t="s">
        <v>271</v>
      </c>
      <c r="L514" s="499"/>
      <c r="M514" s="497">
        <f>J507</f>
        <v>23.928571428571427</v>
      </c>
      <c r="N514" s="497"/>
      <c r="O514" s="499"/>
      <c r="P514" s="469" t="s">
        <v>244</v>
      </c>
      <c r="Q514" s="469"/>
      <c r="R514" s="498">
        <f>SUM(O506:U506)</f>
        <v>0</v>
      </c>
      <c r="S514" s="498"/>
      <c r="T514" s="493" t="str">
        <f>IF(ISERROR(R514/R516),"",R514/R516)</f>
        <v/>
      </c>
      <c r="U514" s="493"/>
      <c r="V514" s="469" t="s">
        <v>272</v>
      </c>
      <c r="W514" s="469"/>
      <c r="X514" s="496">
        <f>SUM(O376,O433,O468,O484,O495,O511)</f>
        <v>0</v>
      </c>
      <c r="Y514" s="496"/>
      <c r="Z514" s="493" t="str">
        <f>IF(ISERROR(X514/X516),"",X514/X516)</f>
        <v/>
      </c>
      <c r="AA514" s="493"/>
    </row>
    <row r="515" spans="1:27" ht="20.100000000000001" customHeight="1">
      <c r="A515" s="308" t="s">
        <v>478</v>
      </c>
      <c r="B515" s="456">
        <f>I507+C513</f>
        <v>57</v>
      </c>
      <c r="C515" s="476" t="s">
        <v>251</v>
      </c>
      <c r="D515" s="477"/>
      <c r="E515" s="494">
        <f>K507+I513</f>
        <v>99.215053763440864</v>
      </c>
      <c r="F515" s="494"/>
      <c r="G515" s="469" t="s">
        <v>274</v>
      </c>
      <c r="H515" s="469"/>
      <c r="I515" s="497">
        <f>B515-E515</f>
        <v>-42.215053763440864</v>
      </c>
      <c r="J515" s="497"/>
      <c r="K515" s="499" t="s">
        <v>275</v>
      </c>
      <c r="L515" s="499"/>
      <c r="M515" s="500">
        <f>IF(ISERROR(I515/E515),"",I515/E515)</f>
        <v>-0.42549040858350495</v>
      </c>
      <c r="N515" s="500"/>
      <c r="O515" s="499"/>
      <c r="P515" s="469" t="s">
        <v>245</v>
      </c>
      <c r="Q515" s="469"/>
      <c r="R515" s="498"/>
      <c r="S515" s="498"/>
      <c r="T515" s="493" t="str">
        <f>IF(ISERROR(R515/R516),"",R515/R516)</f>
        <v/>
      </c>
      <c r="U515" s="493"/>
      <c r="V515" s="469" t="s">
        <v>264</v>
      </c>
      <c r="W515" s="469"/>
      <c r="X515" s="496">
        <f>SUM(O377,O434,O469,O489,O496,O512)</f>
        <v>0</v>
      </c>
      <c r="Y515" s="496"/>
      <c r="Z515" s="493" t="str">
        <f>IF(ISERROR(X515/X516),"",X515/X516)</f>
        <v/>
      </c>
      <c r="AA515" s="493"/>
    </row>
    <row r="516" spans="1:27" ht="20.100000000000001" customHeight="1">
      <c r="A516" s="308" t="s">
        <v>479</v>
      </c>
      <c r="B516" s="456">
        <f>N507</f>
        <v>0</v>
      </c>
      <c r="C516" s="476" t="s">
        <v>277</v>
      </c>
      <c r="D516" s="477"/>
      <c r="E516" s="493">
        <f>IF(ISERROR(B516/B515),"",B516/B515)</f>
        <v>0</v>
      </c>
      <c r="F516" s="493"/>
      <c r="G516" s="469" t="s">
        <v>278</v>
      </c>
      <c r="H516" s="469"/>
      <c r="I516" s="499">
        <f>V507</f>
        <v>0</v>
      </c>
      <c r="J516" s="499"/>
      <c r="K516" s="499" t="s">
        <v>279</v>
      </c>
      <c r="L516" s="499"/>
      <c r="M516" s="500">
        <f t="array" ref="M516">IF(ISERROR(I516/B514),"",I516/B514)</f>
        <v>0</v>
      </c>
      <c r="N516" s="500"/>
      <c r="O516" s="499"/>
      <c r="P516" s="469" t="s">
        <v>266</v>
      </c>
      <c r="Q516" s="469"/>
      <c r="R516" s="498">
        <f>SUM(R509:S515)</f>
        <v>0</v>
      </c>
      <c r="S516" s="498"/>
      <c r="T516" s="493"/>
      <c r="U516" s="493"/>
      <c r="V516" s="469" t="s">
        <v>266</v>
      </c>
      <c r="W516" s="469"/>
      <c r="X516" s="496">
        <f>SUM(X509:Y515)</f>
        <v>0</v>
      </c>
      <c r="Y516" s="496"/>
      <c r="Z516" s="493"/>
      <c r="AA516" s="493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495" t="str">
        <f>IF(ISERROR(#REF!/#REF!),"",#REF!/#REF!)</f>
        <v/>
      </c>
      <c r="H517" s="495"/>
      <c r="I517" s="495"/>
      <c r="J517" s="125"/>
      <c r="K517" s="160"/>
      <c r="L517" s="122"/>
      <c r="M517" s="122"/>
      <c r="N517" s="495" t="str">
        <f>IF(ISERROR(G517/#REF!),"",G517/#REF!)</f>
        <v/>
      </c>
      <c r="O517" s="495"/>
      <c r="P517" s="495"/>
      <c r="Q517" s="495"/>
      <c r="R517" s="495"/>
      <c r="S517" s="45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482" t="s">
        <v>268</v>
      </c>
      <c r="B519" s="482"/>
      <c r="C519" s="491">
        <f>SUM(B171,B342,B514)</f>
        <v>13691</v>
      </c>
      <c r="D519" s="492"/>
      <c r="E519" s="482" t="s">
        <v>269</v>
      </c>
      <c r="F519" s="482"/>
      <c r="G519" s="494">
        <f>SUM(E171,E342,E514)</f>
        <v>69631.14</v>
      </c>
      <c r="H519" s="494"/>
      <c r="I519" s="469" t="s">
        <v>270</v>
      </c>
      <c r="J519" s="482"/>
      <c r="K519" s="491">
        <f>IF(ISERROR(C519/G520),"",C519/G520)</f>
        <v>16.694283479626865</v>
      </c>
      <c r="L519" s="492"/>
      <c r="M519" s="469" t="s">
        <v>271</v>
      </c>
      <c r="N519" s="469"/>
      <c r="O519" s="470">
        <f t="array" ref="O519">IF(ISERROR(C519/C520),"",C519/C520)</f>
        <v>17.808504272948401</v>
      </c>
      <c r="P519" s="471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469" t="s">
        <v>273</v>
      </c>
      <c r="B520" s="469"/>
      <c r="C520" s="491">
        <f>SUM(B172,B343,B515)</f>
        <v>768.79</v>
      </c>
      <c r="D520" s="492"/>
      <c r="E520" s="469" t="s">
        <v>251</v>
      </c>
      <c r="F520" s="469"/>
      <c r="G520" s="494">
        <f>SUM(E172,E343,E515)</f>
        <v>820.10108530312368</v>
      </c>
      <c r="H520" s="494"/>
      <c r="I520" s="476" t="s">
        <v>274</v>
      </c>
      <c r="J520" s="477"/>
      <c r="K520" s="479">
        <f>C520-G520</f>
        <v>-51.311085303123718</v>
      </c>
      <c r="L520" s="478"/>
      <c r="M520" s="479" t="s">
        <v>275</v>
      </c>
      <c r="N520" s="478"/>
      <c r="O520" s="483">
        <f>IF(ISERROR(K520/C520),"",K520/C520)</f>
        <v>-6.6742654435052118E-2</v>
      </c>
      <c r="P520" s="484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476" t="s">
        <v>276</v>
      </c>
      <c r="B521" s="477"/>
      <c r="C521" s="491">
        <f>SUM(B173,B344,B516)</f>
        <v>0</v>
      </c>
      <c r="D521" s="492"/>
      <c r="E521" s="476" t="s">
        <v>277</v>
      </c>
      <c r="F521" s="477"/>
      <c r="G521" s="493">
        <f>IF(ISERROR(C521/C520),"",C521/C520)</f>
        <v>0</v>
      </c>
      <c r="H521" s="493"/>
      <c r="I521" s="469" t="s">
        <v>278</v>
      </c>
      <c r="J521" s="482"/>
      <c r="K521" s="494">
        <f>SUM(I173,I344,I516)</f>
        <v>0</v>
      </c>
      <c r="L521" s="494"/>
      <c r="M521" s="482" t="s">
        <v>279</v>
      </c>
      <c r="N521" s="482"/>
      <c r="O521" s="483">
        <f t="array" ref="O521">IF(ISERROR(K521/C519),"",K521/C519)</f>
        <v>0</v>
      </c>
      <c r="P521" s="484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5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476" t="s">
        <v>298</v>
      </c>
      <c r="B523" s="477"/>
      <c r="C523" s="476" t="s">
        <v>299</v>
      </c>
      <c r="D523" s="477"/>
      <c r="E523" s="476" t="s">
        <v>256</v>
      </c>
      <c r="F523" s="477"/>
      <c r="G523" s="485" t="s">
        <v>254</v>
      </c>
      <c r="H523" s="486"/>
      <c r="I523" s="476" t="s">
        <v>255</v>
      </c>
      <c r="J523" s="478"/>
      <c r="K523" s="476" t="s">
        <v>300</v>
      </c>
      <c r="L523" s="477"/>
      <c r="M523" s="476" t="s">
        <v>256</v>
      </c>
      <c r="N523" s="477"/>
      <c r="O523" s="469" t="s">
        <v>257</v>
      </c>
      <c r="P523" s="469"/>
      <c r="Q523" s="476" t="s">
        <v>300</v>
      </c>
      <c r="R523" s="477"/>
      <c r="S523" s="476" t="s">
        <v>256</v>
      </c>
      <c r="T523" s="477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481" t="s">
        <v>201</v>
      </c>
      <c r="B524" s="477"/>
      <c r="C524" s="476">
        <f>SUM(G28,G199,G370)</f>
        <v>3421</v>
      </c>
      <c r="D524" s="477"/>
      <c r="E524" s="472">
        <f>IF(ISERROR(C524/C530),"",C524/C530)</f>
        <v>0.24987217880359361</v>
      </c>
      <c r="F524" s="473"/>
      <c r="G524" s="487"/>
      <c r="H524" s="488"/>
      <c r="I524" s="474" t="s">
        <v>301</v>
      </c>
      <c r="J524" s="480"/>
      <c r="K524" s="479">
        <f t="shared" ref="K524:K529" si="239">SUM(R166,U337,U509)</f>
        <v>0</v>
      </c>
      <c r="L524" s="478"/>
      <c r="M524" s="472" t="str">
        <f t="array" ref="M524">IF(ISERROR(K524/K530),"",K524/K530)</f>
        <v/>
      </c>
      <c r="N524" s="473"/>
      <c r="O524" s="469" t="s">
        <v>259</v>
      </c>
      <c r="P524" s="469"/>
      <c r="Q524" s="470">
        <f t="shared" ref="Q524:Q529" si="240">SUM(X166,AA337,AA509)</f>
        <v>0</v>
      </c>
      <c r="R524" s="471"/>
      <c r="S524" s="472" t="str">
        <f t="array" ref="S524">IF(ISERROR(Q524/Q530),"",Q524/Q530)</f>
        <v/>
      </c>
      <c r="T524" s="473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81" t="s">
        <v>216</v>
      </c>
      <c r="B525" s="477"/>
      <c r="C525" s="476">
        <f>SUM(G86,G257,G428)</f>
        <v>5007</v>
      </c>
      <c r="D525" s="477"/>
      <c r="E525" s="472">
        <f>IF(ISERROR(C525/C530),"",C525/C530)</f>
        <v>0.3657147030896209</v>
      </c>
      <c r="F525" s="473"/>
      <c r="G525" s="487"/>
      <c r="H525" s="488"/>
      <c r="I525" s="474" t="s">
        <v>302</v>
      </c>
      <c r="J525" s="480"/>
      <c r="K525" s="479">
        <f t="shared" si="239"/>
        <v>0</v>
      </c>
      <c r="L525" s="478"/>
      <c r="M525" s="472" t="str">
        <f>IF(ISERROR(K525/K530),"",K525/K530)</f>
        <v/>
      </c>
      <c r="N525" s="473"/>
      <c r="O525" s="469" t="s">
        <v>261</v>
      </c>
      <c r="P525" s="469"/>
      <c r="Q525" s="470">
        <f t="shared" si="240"/>
        <v>0</v>
      </c>
      <c r="R525" s="471"/>
      <c r="S525" s="472" t="str">
        <f>IF(ISERROR(Q525/Q530),"",Q525/Q530)</f>
        <v/>
      </c>
      <c r="T525" s="473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81" t="s">
        <v>224</v>
      </c>
      <c r="B526" s="477"/>
      <c r="C526" s="476">
        <f>SUM(G121,G292,G463)</f>
        <v>1744</v>
      </c>
      <c r="D526" s="477"/>
      <c r="E526" s="472">
        <f>IF(ISERROR(C526/C530),"",C526/C530)</f>
        <v>0.12738295230443358</v>
      </c>
      <c r="F526" s="473"/>
      <c r="G526" s="487"/>
      <c r="H526" s="488"/>
      <c r="I526" s="474" t="s">
        <v>303</v>
      </c>
      <c r="J526" s="480"/>
      <c r="K526" s="479">
        <f t="shared" si="239"/>
        <v>0</v>
      </c>
      <c r="L526" s="478"/>
      <c r="M526" s="472" t="str">
        <f>IF(ISERROR(K526/K530),"",K526/K530)</f>
        <v/>
      </c>
      <c r="N526" s="473"/>
      <c r="O526" s="469" t="s">
        <v>263</v>
      </c>
      <c r="P526" s="469"/>
      <c r="Q526" s="470">
        <f t="shared" si="240"/>
        <v>0</v>
      </c>
      <c r="R526" s="471"/>
      <c r="S526" s="472" t="str">
        <f>IF(ISERROR(Q526/Q530),"",Q526/Q530)</f>
        <v/>
      </c>
      <c r="T526" s="473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81" t="s">
        <v>231</v>
      </c>
      <c r="B527" s="477"/>
      <c r="C527" s="476">
        <f>SUM(G137,G308,G479)</f>
        <v>1852</v>
      </c>
      <c r="D527" s="477"/>
      <c r="E527" s="472">
        <f>IF(ISERROR(C527/C530),"",C527/C530)</f>
        <v>0.13527134613979988</v>
      </c>
      <c r="F527" s="473"/>
      <c r="G527" s="487"/>
      <c r="H527" s="488"/>
      <c r="I527" s="474" t="s">
        <v>304</v>
      </c>
      <c r="J527" s="480"/>
      <c r="K527" s="479">
        <f t="shared" si="239"/>
        <v>0</v>
      </c>
      <c r="L527" s="478"/>
      <c r="M527" s="472" t="str">
        <f>IF(ISERROR(K527/K530),"",K527/K530)</f>
        <v/>
      </c>
      <c r="N527" s="473"/>
      <c r="O527" s="469" t="s">
        <v>305</v>
      </c>
      <c r="P527" s="469"/>
      <c r="Q527" s="470">
        <f t="shared" si="240"/>
        <v>0</v>
      </c>
      <c r="R527" s="471"/>
      <c r="S527" s="472" t="str">
        <f>IF(ISERROR(Q527/Q530),"",Q527/Q530)</f>
        <v/>
      </c>
      <c r="T527" s="473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481" t="s">
        <v>234</v>
      </c>
      <c r="B528" s="477"/>
      <c r="C528" s="476">
        <f>SUM(G148,G319,G490)</f>
        <v>1237</v>
      </c>
      <c r="D528" s="477"/>
      <c r="E528" s="472">
        <f>IF(ISERROR(C528/C530),"",C528/C530)</f>
        <v>9.0351325688408438E-2</v>
      </c>
      <c r="F528" s="473"/>
      <c r="G528" s="487"/>
      <c r="H528" s="488"/>
      <c r="I528" s="474" t="s">
        <v>306</v>
      </c>
      <c r="J528" s="480"/>
      <c r="K528" s="479">
        <f t="shared" si="239"/>
        <v>0</v>
      </c>
      <c r="L528" s="478"/>
      <c r="M528" s="472" t="str">
        <f>IF(ISERROR(K528/K530),"",K528/K530)</f>
        <v/>
      </c>
      <c r="N528" s="473"/>
      <c r="O528" s="469" t="s">
        <v>267</v>
      </c>
      <c r="P528" s="469"/>
      <c r="Q528" s="470">
        <f t="shared" si="240"/>
        <v>0</v>
      </c>
      <c r="R528" s="471"/>
      <c r="S528" s="472" t="str">
        <f>IF(ISERROR(Q528/Q530),"",Q528/Q530)</f>
        <v/>
      </c>
      <c r="T528" s="473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481" t="s">
        <v>244</v>
      </c>
      <c r="B529" s="477"/>
      <c r="C529" s="476">
        <f>SUM(G163,G334,G506)</f>
        <v>430</v>
      </c>
      <c r="D529" s="477"/>
      <c r="E529" s="472">
        <f>IF(ISERROR(C529/C530),"",C529/C530)</f>
        <v>3.1407493974143601E-2</v>
      </c>
      <c r="F529" s="473"/>
      <c r="G529" s="487"/>
      <c r="H529" s="488"/>
      <c r="I529" s="474" t="s">
        <v>307</v>
      </c>
      <c r="J529" s="480"/>
      <c r="K529" s="479">
        <f t="shared" si="239"/>
        <v>0</v>
      </c>
      <c r="L529" s="478"/>
      <c r="M529" s="472" t="str">
        <f>IF(ISERROR(K529/K530),"",K529/K530)</f>
        <v/>
      </c>
      <c r="N529" s="473"/>
      <c r="O529" s="469" t="s">
        <v>272</v>
      </c>
      <c r="P529" s="469"/>
      <c r="Q529" s="470">
        <f t="shared" si="240"/>
        <v>0</v>
      </c>
      <c r="R529" s="471"/>
      <c r="S529" s="472" t="str">
        <f>IF(ISERROR(Q529/Q530),"",Q529/Q530)</f>
        <v/>
      </c>
      <c r="T529" s="473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476" t="s">
        <v>266</v>
      </c>
      <c r="B530" s="477"/>
      <c r="C530" s="476">
        <f>SUM(C524:C529)</f>
        <v>13691</v>
      </c>
      <c r="D530" s="477"/>
      <c r="E530" s="472">
        <f>SUM(E524:F529)</f>
        <v>0.99999999999999989</v>
      </c>
      <c r="F530" s="473"/>
      <c r="G530" s="489"/>
      <c r="H530" s="490"/>
      <c r="I530" s="476" t="s">
        <v>266</v>
      </c>
      <c r="J530" s="478"/>
      <c r="K530" s="479">
        <f>SUM(R173,U344,U516)</f>
        <v>0</v>
      </c>
      <c r="L530" s="478"/>
      <c r="M530" s="472"/>
      <c r="N530" s="473"/>
      <c r="O530" s="469" t="s">
        <v>266</v>
      </c>
      <c r="P530" s="469"/>
      <c r="Q530" s="470">
        <f>SUM(Q524:R529)</f>
        <v>0</v>
      </c>
      <c r="R530" s="471"/>
      <c r="S530" s="472">
        <f>SUM(S524:T529)</f>
        <v>0</v>
      </c>
      <c r="T530" s="473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649">
        <f>+C530-216</f>
        <v>13475</v>
      </c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474" t="s">
        <v>308</v>
      </c>
      <c r="B532" s="475"/>
      <c r="C532" s="460" t="s">
        <v>309</v>
      </c>
      <c r="D532" s="460" t="s">
        <v>310</v>
      </c>
      <c r="E532" s="460" t="s">
        <v>311</v>
      </c>
      <c r="F532" s="46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6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54" t="s">
        <v>322</v>
      </c>
      <c r="Q532" s="129" t="s">
        <v>323</v>
      </c>
      <c r="R532" s="109" t="s">
        <v>324</v>
      </c>
      <c r="S532" s="460" t="s">
        <v>325</v>
      </c>
      <c r="T532" s="46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465" t="s">
        <v>327</v>
      </c>
      <c r="B533" s="466"/>
      <c r="C533" s="106">
        <f>D533+E533+F533-G533-O533-P533</f>
        <v>46</v>
      </c>
      <c r="D533" s="106">
        <f>+'5'!C533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465" t="s">
        <v>328</v>
      </c>
      <c r="B534" s="466"/>
      <c r="C534" s="106">
        <f>D534+E534+F534-G534-O534-P534</f>
        <v>44</v>
      </c>
      <c r="D534" s="106">
        <f>+'5'!C534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/>
      <c r="Q534" s="106">
        <f>J534-K534-L534</f>
        <v>44</v>
      </c>
      <c r="R534" s="109">
        <f>Q534*11-M534-N534</f>
        <v>484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465" t="s">
        <v>329</v>
      </c>
      <c r="B535" s="466"/>
      <c r="C535" s="106">
        <f>D535+E535+F535-G535-O535-P535</f>
        <v>10</v>
      </c>
      <c r="D535" s="106">
        <f>+'5'!C535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467" t="s">
        <v>330</v>
      </c>
      <c r="B536" s="468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0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100</v>
      </c>
      <c r="R536" s="114">
        <f>SUM(R533:R535)</f>
        <v>1100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6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8" t="s">
        <v>413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</row>
    <row r="2" spans="1:27" ht="18.75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0" t="s">
        <v>12</v>
      </c>
      <c r="B4" s="540" t="s">
        <v>25</v>
      </c>
      <c r="C4" s="540" t="s">
        <v>26</v>
      </c>
      <c r="D4" s="540" t="s">
        <v>27</v>
      </c>
      <c r="E4" s="543" t="s">
        <v>28</v>
      </c>
      <c r="F4" s="546" t="s">
        <v>29</v>
      </c>
      <c r="G4" s="536" t="s">
        <v>30</v>
      </c>
      <c r="H4" s="536"/>
      <c r="I4" s="540" t="s">
        <v>31</v>
      </c>
      <c r="J4" s="551" t="s">
        <v>32</v>
      </c>
      <c r="K4" s="554" t="s">
        <v>33</v>
      </c>
      <c r="L4" s="540" t="s">
        <v>34</v>
      </c>
      <c r="M4" s="557" t="s">
        <v>35</v>
      </c>
      <c r="N4" s="537" t="s">
        <v>36</v>
      </c>
      <c r="O4" s="536" t="s">
        <v>37</v>
      </c>
      <c r="P4" s="536"/>
      <c r="Q4" s="536"/>
      <c r="R4" s="536"/>
      <c r="S4" s="536"/>
      <c r="T4" s="536"/>
      <c r="U4" s="536"/>
      <c r="V4" s="536" t="s">
        <v>38</v>
      </c>
      <c r="W4" s="537" t="s">
        <v>39</v>
      </c>
      <c r="X4" s="536" t="s">
        <v>40</v>
      </c>
      <c r="Y4" s="536"/>
      <c r="Z4" s="536"/>
      <c r="AA4" s="536"/>
    </row>
    <row r="5" spans="1:27" s="104" customFormat="1" ht="15" customHeight="1">
      <c r="A5" s="541"/>
      <c r="B5" s="541"/>
      <c r="C5" s="541"/>
      <c r="D5" s="541"/>
      <c r="E5" s="544"/>
      <c r="F5" s="547"/>
      <c r="G5" s="536"/>
      <c r="H5" s="536"/>
      <c r="I5" s="541"/>
      <c r="J5" s="552"/>
      <c r="K5" s="555"/>
      <c r="L5" s="541"/>
      <c r="M5" s="558"/>
      <c r="N5" s="537"/>
      <c r="O5" s="536" t="s">
        <v>41</v>
      </c>
      <c r="P5" s="536" t="s">
        <v>42</v>
      </c>
      <c r="Q5" s="536" t="s">
        <v>43</v>
      </c>
      <c r="R5" s="549" t="s">
        <v>44</v>
      </c>
      <c r="S5" s="550" t="s">
        <v>45</v>
      </c>
      <c r="T5" s="536" t="s">
        <v>46</v>
      </c>
      <c r="U5" s="536" t="s">
        <v>47</v>
      </c>
      <c r="V5" s="536"/>
      <c r="W5" s="537"/>
      <c r="X5" s="536" t="s">
        <v>13</v>
      </c>
      <c r="Y5" s="536" t="s">
        <v>48</v>
      </c>
      <c r="Z5" s="536" t="s">
        <v>49</v>
      </c>
      <c r="AA5" s="536" t="s">
        <v>47</v>
      </c>
    </row>
    <row r="6" spans="1:27" s="104" customFormat="1" ht="27.75" customHeight="1">
      <c r="A6" s="542"/>
      <c r="B6" s="542"/>
      <c r="C6" s="542"/>
      <c r="D6" s="542"/>
      <c r="E6" s="545"/>
      <c r="F6" s="548"/>
      <c r="G6" s="105" t="s">
        <v>50</v>
      </c>
      <c r="H6" s="216" t="s">
        <v>51</v>
      </c>
      <c r="I6" s="542"/>
      <c r="J6" s="553"/>
      <c r="K6" s="556"/>
      <c r="L6" s="542"/>
      <c r="M6" s="558"/>
      <c r="N6" s="537"/>
      <c r="O6" s="536"/>
      <c r="P6" s="536"/>
      <c r="Q6" s="536"/>
      <c r="R6" s="549"/>
      <c r="S6" s="550"/>
      <c r="T6" s="536"/>
      <c r="U6" s="536"/>
      <c r="V6" s="536"/>
      <c r="W6" s="537"/>
      <c r="X6" s="536"/>
      <c r="Y6" s="536"/>
      <c r="Z6" s="536"/>
      <c r="AA6" s="536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3" t="s">
        <v>201</v>
      </c>
      <c r="B28" s="504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511" t="s">
        <v>216</v>
      </c>
      <c r="B86" s="511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503" t="s">
        <v>224</v>
      </c>
      <c r="B121" s="504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2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503" t="s">
        <v>231</v>
      </c>
      <c r="B137" s="504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7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60">IF(ISERROR(I138-K138),"",I138-K138)</f>
        <v>0</v>
      </c>
      <c r="N138" s="130">
        <f t="shared" ref="N138:N147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7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9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226">
        <f t="shared" si="59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si="60"/>
        <v>0</v>
      </c>
      <c r="N147" s="130">
        <f t="shared" si="61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2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503" t="s">
        <v>234</v>
      </c>
      <c r="B148" s="504"/>
      <c r="C148" s="224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58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217"/>
      <c r="D149" s="108">
        <v>3.65</v>
      </c>
      <c r="E149" s="108"/>
      <c r="F149" s="153"/>
      <c r="G149" s="128"/>
      <c r="H149" s="226">
        <f t="shared" ref="H149:H162" si="63">D149*G149</f>
        <v>0</v>
      </c>
      <c r="I149" s="129"/>
      <c r="J149" s="130" t="str">
        <f t="array" ref="J149">IF(ISERROR(G149/I149),"",G149/I149)</f>
        <v/>
      </c>
      <c r="K149" s="22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219"/>
      <c r="P149" s="219"/>
      <c r="Q149" s="219"/>
      <c r="R149" s="219"/>
      <c r="S149" s="219"/>
      <c r="T149" s="219"/>
      <c r="U149" s="219"/>
      <c r="V149" s="132">
        <f t="shared" ref="V149:V152" si="66">SUM(X149:AA149)</f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217"/>
      <c r="D150" s="108">
        <v>6.58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217"/>
      <c r="D151" s="108">
        <v>7.8</v>
      </c>
      <c r="E151" s="108"/>
      <c r="F151" s="127"/>
      <c r="G151" s="128"/>
      <c r="H151" s="22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217"/>
      <c r="D152" s="108">
        <v>4.4000000000000004</v>
      </c>
      <c r="E152" s="108"/>
      <c r="F152" s="127"/>
      <c r="G152" s="128"/>
      <c r="H152" s="292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6"/>
        <v>0</v>
      </c>
      <c r="W152" s="133" t="str">
        <f t="shared" si="58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292">
        <f t="shared" si="63"/>
        <v>0</v>
      </c>
      <c r="I153" s="129"/>
      <c r="J153" s="130"/>
      <c r="K153" s="131"/>
      <c r="L153" s="129">
        <v>6</v>
      </c>
      <c r="M153" s="109"/>
      <c r="N153" s="130"/>
      <c r="O153" s="219"/>
      <c r="P153" s="219"/>
      <c r="Q153" s="219"/>
      <c r="R153" s="219"/>
      <c r="S153" s="219"/>
      <c r="T153" s="219"/>
      <c r="U153" s="219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217" t="s">
        <v>499</v>
      </c>
      <c r="C154" s="217" t="s">
        <v>179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219"/>
      <c r="P154" s="219"/>
      <c r="Q154" s="219"/>
      <c r="R154" s="219"/>
      <c r="S154" s="219"/>
      <c r="T154" s="219"/>
      <c r="U154" s="21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217" t="s">
        <v>239</v>
      </c>
      <c r="C155" s="217" t="s">
        <v>186</v>
      </c>
      <c r="D155" s="108">
        <v>6.04</v>
      </c>
      <c r="E155" s="108"/>
      <c r="F155" s="127"/>
      <c r="G155" s="128"/>
      <c r="H155" s="292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219"/>
      <c r="P155" s="219"/>
      <c r="Q155" s="219"/>
      <c r="R155" s="219"/>
      <c r="S155" s="219"/>
      <c r="T155" s="219"/>
      <c r="U155" s="21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277" t="s">
        <v>444</v>
      </c>
      <c r="C156" s="277" t="s">
        <v>179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/>
      <c r="M156" s="109"/>
      <c r="N156" s="130"/>
      <c r="O156" s="278"/>
      <c r="P156" s="278"/>
      <c r="Q156" s="278"/>
      <c r="R156" s="278"/>
      <c r="S156" s="278"/>
      <c r="T156" s="278"/>
      <c r="U156" s="278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284" t="s">
        <v>443</v>
      </c>
      <c r="C157" s="284" t="s">
        <v>446</v>
      </c>
      <c r="D157" s="108">
        <v>6</v>
      </c>
      <c r="E157" s="108"/>
      <c r="F157" s="127"/>
      <c r="G157" s="128"/>
      <c r="H157" s="292">
        <f t="shared" si="63"/>
        <v>0</v>
      </c>
      <c r="I157" s="129"/>
      <c r="J157" s="130"/>
      <c r="K157" s="131"/>
      <c r="L157" s="129">
        <v>6</v>
      </c>
      <c r="M157" s="109"/>
      <c r="N157" s="130"/>
      <c r="O157" s="285"/>
      <c r="P157" s="285"/>
      <c r="Q157" s="285"/>
      <c r="R157" s="285"/>
      <c r="S157" s="285"/>
      <c r="T157" s="285"/>
      <c r="U157" s="285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218" t="s">
        <v>240</v>
      </c>
      <c r="C158" s="126"/>
      <c r="D158" s="108">
        <v>7.3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219"/>
      <c r="P158" s="219"/>
      <c r="Q158" s="219"/>
      <c r="R158" s="219"/>
      <c r="S158" s="219"/>
      <c r="T158" s="219"/>
      <c r="U158" s="21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218" t="s">
        <v>241</v>
      </c>
      <c r="C159" s="126"/>
      <c r="D159" s="108">
        <f>78*120/1000</f>
        <v>9.36</v>
      </c>
      <c r="E159" s="108"/>
      <c r="F159" s="127"/>
      <c r="G159" s="128"/>
      <c r="H159" s="292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219"/>
      <c r="P159" s="219"/>
      <c r="Q159" s="219"/>
      <c r="R159" s="219"/>
      <c r="S159" s="219"/>
      <c r="T159" s="219"/>
      <c r="U159" s="21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218" t="s">
        <v>242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218" t="s">
        <v>243</v>
      </c>
      <c r="C161" s="126"/>
      <c r="D161" s="108">
        <v>4.5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19"/>
      <c r="P161" s="219"/>
      <c r="Q161" s="219"/>
      <c r="R161" s="219"/>
      <c r="S161" s="219"/>
      <c r="T161" s="219"/>
      <c r="U161" s="219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292">
        <f t="shared" si="63"/>
        <v>0</v>
      </c>
      <c r="I162" s="129"/>
      <c r="J162" s="130"/>
      <c r="K162" s="131"/>
      <c r="L162" s="129"/>
      <c r="M162" s="109"/>
      <c r="N162" s="130"/>
      <c r="O162" s="253"/>
      <c r="P162" s="253"/>
      <c r="Q162" s="253"/>
      <c r="R162" s="253"/>
      <c r="S162" s="253"/>
      <c r="T162" s="253"/>
      <c r="U162" s="253"/>
      <c r="V162" s="132"/>
      <c r="W162" s="133"/>
      <c r="X162" s="132"/>
      <c r="Y162" s="132"/>
      <c r="Z162" s="132"/>
      <c r="AA162" s="132"/>
    </row>
    <row r="163" spans="1:27" ht="20.100000000000001" customHeight="1">
      <c r="A163" s="503" t="s">
        <v>244</v>
      </c>
      <c r="B163" s="504"/>
      <c r="C163" s="224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05" t="s">
        <v>246</v>
      </c>
      <c r="B164" s="506"/>
      <c r="C164" s="506"/>
      <c r="D164" s="506"/>
      <c r="E164" s="506"/>
      <c r="F164" s="507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08" t="s">
        <v>476</v>
      </c>
      <c r="B165" s="222" t="s">
        <v>247</v>
      </c>
      <c r="C165" s="491" t="s">
        <v>248</v>
      </c>
      <c r="D165" s="492"/>
      <c r="E165" s="499" t="s">
        <v>249</v>
      </c>
      <c r="F165" s="499"/>
      <c r="G165" s="469" t="s">
        <v>250</v>
      </c>
      <c r="H165" s="469"/>
      <c r="I165" s="499" t="s">
        <v>251</v>
      </c>
      <c r="J165" s="499"/>
      <c r="K165" s="499" t="s">
        <v>252</v>
      </c>
      <c r="L165" s="499"/>
      <c r="M165" s="499" t="s">
        <v>253</v>
      </c>
      <c r="N165" s="499"/>
      <c r="O165" s="499" t="s">
        <v>254</v>
      </c>
      <c r="P165" s="469" t="s">
        <v>255</v>
      </c>
      <c r="Q165" s="469"/>
      <c r="R165" s="469" t="s">
        <v>252</v>
      </c>
      <c r="S165" s="469"/>
      <c r="T165" s="469" t="s">
        <v>256</v>
      </c>
      <c r="U165" s="469"/>
      <c r="V165" s="469" t="s">
        <v>257</v>
      </c>
      <c r="W165" s="469"/>
      <c r="X165" s="469" t="s">
        <v>252</v>
      </c>
      <c r="Y165" s="469"/>
      <c r="Z165" s="469" t="s">
        <v>256</v>
      </c>
      <c r="AA165" s="469"/>
    </row>
    <row r="166" spans="1:27" ht="20.100000000000001" customHeight="1">
      <c r="A166" s="509"/>
      <c r="B166" s="222" t="s">
        <v>258</v>
      </c>
      <c r="C166" s="491">
        <v>1</v>
      </c>
      <c r="D166" s="492"/>
      <c r="E166" s="502">
        <f>C166*11</f>
        <v>11</v>
      </c>
      <c r="F166" s="502"/>
      <c r="G166" s="469">
        <v>1</v>
      </c>
      <c r="H166" s="469"/>
      <c r="I166" s="502">
        <f>G166*11</f>
        <v>11</v>
      </c>
      <c r="J166" s="502"/>
      <c r="K166" s="502">
        <f>E166-I166</f>
        <v>0</v>
      </c>
      <c r="L166" s="502"/>
      <c r="M166" s="500">
        <f>IF(ISERROR(K166/E166),"",K166/E166)</f>
        <v>0</v>
      </c>
      <c r="N166" s="500"/>
      <c r="O166" s="499"/>
      <c r="P166" s="469" t="s">
        <v>201</v>
      </c>
      <c r="Q166" s="469"/>
      <c r="R166" s="498">
        <f>SUM(O28:U28)</f>
        <v>0</v>
      </c>
      <c r="S166" s="498"/>
      <c r="T166" s="493" t="str">
        <f t="array" ref="T166">IF(ISERROR(R166/R173),"",R166/R173)</f>
        <v/>
      </c>
      <c r="U166" s="493"/>
      <c r="V166" s="469" t="s">
        <v>259</v>
      </c>
      <c r="W166" s="469"/>
      <c r="X166" s="496">
        <f>SUM(P27,P85,P120,P136,P147,P161)</f>
        <v>0</v>
      </c>
      <c r="Y166" s="496"/>
      <c r="Z166" s="493" t="str">
        <f t="array" ref="Z166">IF(ISERROR(X166/X173),"",X166/X173)</f>
        <v/>
      </c>
      <c r="AA166" s="493"/>
    </row>
    <row r="167" spans="1:27" ht="20.100000000000001" customHeight="1">
      <c r="A167" s="509"/>
      <c r="B167" s="222" t="s">
        <v>260</v>
      </c>
      <c r="C167" s="491">
        <v>1</v>
      </c>
      <c r="D167" s="492"/>
      <c r="E167" s="502">
        <f>C167*11</f>
        <v>11</v>
      </c>
      <c r="F167" s="502"/>
      <c r="G167" s="469">
        <v>1</v>
      </c>
      <c r="H167" s="469"/>
      <c r="I167" s="502">
        <f>G167*11</f>
        <v>11</v>
      </c>
      <c r="J167" s="502"/>
      <c r="K167" s="502">
        <f>E167-I167</f>
        <v>0</v>
      </c>
      <c r="L167" s="502"/>
      <c r="M167" s="500">
        <f>IF(ISERROR(K167/E167),"",K167/E167)</f>
        <v>0</v>
      </c>
      <c r="N167" s="500"/>
      <c r="O167" s="499"/>
      <c r="P167" s="469" t="s">
        <v>216</v>
      </c>
      <c r="Q167" s="469"/>
      <c r="R167" s="498">
        <f>SUM(O86:U86)</f>
        <v>0</v>
      </c>
      <c r="S167" s="498"/>
      <c r="T167" s="493" t="str">
        <f>IF(ISERROR(R167/R173),"",R167/R173)</f>
        <v/>
      </c>
      <c r="U167" s="493"/>
      <c r="V167" s="469" t="s">
        <v>261</v>
      </c>
      <c r="W167" s="469"/>
      <c r="X167" s="496">
        <f>SUM(P28,P86,P121,P137,P148,P163)</f>
        <v>0</v>
      </c>
      <c r="Y167" s="496"/>
      <c r="Z167" s="493" t="str">
        <f>IF(ISERROR(X167/X173),"",X167/X173)</f>
        <v/>
      </c>
      <c r="AA167" s="493"/>
    </row>
    <row r="168" spans="1:27" ht="20.100000000000001" customHeight="1">
      <c r="A168" s="509"/>
      <c r="B168" s="222" t="s">
        <v>262</v>
      </c>
      <c r="C168" s="491">
        <v>1</v>
      </c>
      <c r="D168" s="492"/>
      <c r="E168" s="502">
        <f>C168*8</f>
        <v>8</v>
      </c>
      <c r="F168" s="502"/>
      <c r="G168" s="469">
        <v>1</v>
      </c>
      <c r="H168" s="469"/>
      <c r="I168" s="502">
        <f>G168*8</f>
        <v>8</v>
      </c>
      <c r="J168" s="502"/>
      <c r="K168" s="502">
        <f>E168-I168</f>
        <v>0</v>
      </c>
      <c r="L168" s="502"/>
      <c r="M168" s="500">
        <f>IF(ISERROR(K168/E168),"",K168/E168)</f>
        <v>0</v>
      </c>
      <c r="N168" s="500"/>
      <c r="O168" s="499"/>
      <c r="P168" s="469" t="s">
        <v>224</v>
      </c>
      <c r="Q168" s="469"/>
      <c r="R168" s="498">
        <f>SUM(O121:U121)</f>
        <v>0</v>
      </c>
      <c r="S168" s="498"/>
      <c r="T168" s="493" t="str">
        <f>IF(ISERROR(R168/R173),"",R168/R173)</f>
        <v/>
      </c>
      <c r="U168" s="493"/>
      <c r="V168" s="469" t="s">
        <v>263</v>
      </c>
      <c r="W168" s="469"/>
      <c r="X168" s="496">
        <f>SUM(P29,P87,P122,P138,P149,P164)</f>
        <v>0</v>
      </c>
      <c r="Y168" s="496"/>
      <c r="Z168" s="493" t="str">
        <f>IF(ISERROR(X168/X173),"",X168/X173)</f>
        <v/>
      </c>
      <c r="AA168" s="493"/>
    </row>
    <row r="169" spans="1:27" ht="20.100000000000001" customHeight="1">
      <c r="A169" s="509"/>
      <c r="B169" s="222" t="s">
        <v>264</v>
      </c>
      <c r="C169" s="491">
        <v>1</v>
      </c>
      <c r="D169" s="492"/>
      <c r="E169" s="502">
        <f>C169*11</f>
        <v>11</v>
      </c>
      <c r="F169" s="502"/>
      <c r="G169" s="469">
        <v>1</v>
      </c>
      <c r="H169" s="469"/>
      <c r="I169" s="502">
        <f>G169*11</f>
        <v>11</v>
      </c>
      <c r="J169" s="502"/>
      <c r="K169" s="502">
        <f>E169-I169</f>
        <v>0</v>
      </c>
      <c r="L169" s="502"/>
      <c r="M169" s="500">
        <f>IF(ISERROR(K169/E169),"",K169/E169)</f>
        <v>0</v>
      </c>
      <c r="N169" s="500"/>
      <c r="O169" s="499"/>
      <c r="P169" s="469" t="s">
        <v>231</v>
      </c>
      <c r="Q169" s="469"/>
      <c r="R169" s="498">
        <f>SUM(O137:U137)</f>
        <v>0</v>
      </c>
      <c r="S169" s="498"/>
      <c r="T169" s="493" t="str">
        <f>IF(ISERROR(R169/R173),"",R169/R173)</f>
        <v/>
      </c>
      <c r="U169" s="493"/>
      <c r="V169" s="469" t="s">
        <v>265</v>
      </c>
      <c r="W169" s="469"/>
      <c r="X169" s="496">
        <f>SUM(P31,P88,P123,P139,P150,P165)</f>
        <v>0</v>
      </c>
      <c r="Y169" s="496"/>
      <c r="Z169" s="493" t="str">
        <f>IF(ISERROR(X169/X173),"",X169/X173)</f>
        <v/>
      </c>
      <c r="AA169" s="493"/>
    </row>
    <row r="170" spans="1:27" ht="20.100000000000001" customHeight="1">
      <c r="A170" s="510"/>
      <c r="B170" s="222" t="s">
        <v>266</v>
      </c>
      <c r="C170" s="501">
        <f>SUM(C166:D169)</f>
        <v>4</v>
      </c>
      <c r="D170" s="475"/>
      <c r="E170" s="502">
        <f>SUM(E166:F169)</f>
        <v>41</v>
      </c>
      <c r="F170" s="502"/>
      <c r="G170" s="469">
        <f>SUM(G166:H169)</f>
        <v>4</v>
      </c>
      <c r="H170" s="469"/>
      <c r="I170" s="502">
        <f>SUM(I166:J169)</f>
        <v>41</v>
      </c>
      <c r="J170" s="502"/>
      <c r="K170" s="502">
        <f>SUM(K166:L169)</f>
        <v>0</v>
      </c>
      <c r="L170" s="502"/>
      <c r="M170" s="500">
        <f>IF(ISERROR(K170/E170),"",K170/E170)</f>
        <v>0</v>
      </c>
      <c r="N170" s="500"/>
      <c r="O170" s="499"/>
      <c r="P170" s="469" t="s">
        <v>234</v>
      </c>
      <c r="Q170" s="469"/>
      <c r="R170" s="498">
        <f>SUM(O148:U148)</f>
        <v>0</v>
      </c>
      <c r="S170" s="498"/>
      <c r="T170" s="493" t="str">
        <f>IF(ISERROR(R170/R173),"",R170/R173)</f>
        <v/>
      </c>
      <c r="U170" s="493"/>
      <c r="V170" s="469" t="s">
        <v>267</v>
      </c>
      <c r="W170" s="469"/>
      <c r="X170" s="496">
        <f>SUM(P32,P89,P124,P140,P151,P166)</f>
        <v>0</v>
      </c>
      <c r="Y170" s="496"/>
      <c r="Z170" s="493" t="str">
        <f>IF(ISERROR(X170/X173),"",X170/X173)</f>
        <v/>
      </c>
      <c r="AA170" s="493"/>
    </row>
    <row r="171" spans="1:27" ht="20.100000000000001" customHeight="1">
      <c r="A171" s="307" t="s">
        <v>477</v>
      </c>
      <c r="B171" s="222">
        <f>G164</f>
        <v>0</v>
      </c>
      <c r="C171" s="479" t="s">
        <v>269</v>
      </c>
      <c r="D171" s="478"/>
      <c r="E171" s="469">
        <f>H164</f>
        <v>0</v>
      </c>
      <c r="F171" s="469"/>
      <c r="G171" s="469" t="s">
        <v>270</v>
      </c>
      <c r="H171" s="469"/>
      <c r="I171" s="497" t="str">
        <f>L164</f>
        <v/>
      </c>
      <c r="J171" s="497"/>
      <c r="K171" s="499" t="s">
        <v>271</v>
      </c>
      <c r="L171" s="499"/>
      <c r="M171" s="497" t="str">
        <f>J164</f>
        <v/>
      </c>
      <c r="N171" s="497"/>
      <c r="O171" s="499"/>
      <c r="P171" s="469" t="s">
        <v>244</v>
      </c>
      <c r="Q171" s="469"/>
      <c r="R171" s="498">
        <f>SUM(O163:U163)</f>
        <v>0</v>
      </c>
      <c r="S171" s="498"/>
      <c r="T171" s="493" t="str">
        <f>IF(ISERROR(R171/R173),"",R171/R173)</f>
        <v/>
      </c>
      <c r="U171" s="493"/>
      <c r="V171" s="469" t="s">
        <v>272</v>
      </c>
      <c r="W171" s="469"/>
      <c r="X171" s="496">
        <f>SUM(P33,P90,P125,P141,P152,P167)</f>
        <v>0</v>
      </c>
      <c r="Y171" s="496"/>
      <c r="Z171" s="493" t="str">
        <f>IF(ISERROR(X171/X173),"",X171/X173)</f>
        <v/>
      </c>
      <c r="AA171" s="493"/>
    </row>
    <row r="172" spans="1:27" ht="20.100000000000001" customHeight="1">
      <c r="A172" s="308" t="s">
        <v>478</v>
      </c>
      <c r="B172" s="222">
        <f>I164+C170</f>
        <v>4</v>
      </c>
      <c r="C172" s="476" t="s">
        <v>251</v>
      </c>
      <c r="D172" s="477"/>
      <c r="E172" s="494">
        <f>K164+I170</f>
        <v>41</v>
      </c>
      <c r="F172" s="494"/>
      <c r="G172" s="469" t="s">
        <v>274</v>
      </c>
      <c r="H172" s="469"/>
      <c r="I172" s="497">
        <f>B172-E172</f>
        <v>-37</v>
      </c>
      <c r="J172" s="497"/>
      <c r="K172" s="499" t="s">
        <v>275</v>
      </c>
      <c r="L172" s="499"/>
      <c r="M172" s="500">
        <f>IF(ISERROR(I172/E172),"",I172/E172)</f>
        <v>-0.90243902439024393</v>
      </c>
      <c r="N172" s="500"/>
      <c r="O172" s="499"/>
      <c r="P172" s="469" t="s">
        <v>245</v>
      </c>
      <c r="Q172" s="469"/>
      <c r="R172" s="498"/>
      <c r="S172" s="498"/>
      <c r="T172" s="493" t="str">
        <f>IF(ISERROR(R172/R173),"",R172/R173)</f>
        <v/>
      </c>
      <c r="U172" s="493"/>
      <c r="V172" s="469" t="s">
        <v>264</v>
      </c>
      <c r="W172" s="469"/>
      <c r="X172" s="496"/>
      <c r="Y172" s="496"/>
      <c r="Z172" s="493" t="str">
        <f>IF(ISERROR(X172/X173),"",X172/X173)</f>
        <v/>
      </c>
      <c r="AA172" s="493"/>
    </row>
    <row r="173" spans="1:27" ht="20.100000000000001" customHeight="1">
      <c r="A173" s="308" t="s">
        <v>479</v>
      </c>
      <c r="B173" s="222">
        <f>N164</f>
        <v>0</v>
      </c>
      <c r="C173" s="476" t="s">
        <v>277</v>
      </c>
      <c r="D173" s="477"/>
      <c r="E173" s="493">
        <f>IF(ISERROR(B173/B172),"",B173/B172)</f>
        <v>0</v>
      </c>
      <c r="F173" s="493"/>
      <c r="G173" s="469" t="s">
        <v>278</v>
      </c>
      <c r="H173" s="469"/>
      <c r="I173" s="499">
        <f>V164</f>
        <v>0</v>
      </c>
      <c r="J173" s="499"/>
      <c r="K173" s="499" t="s">
        <v>279</v>
      </c>
      <c r="L173" s="499"/>
      <c r="M173" s="500" t="str">
        <f t="array" ref="M173">IF(ISERROR(I173/B171),"",I173/B171)</f>
        <v/>
      </c>
      <c r="N173" s="500"/>
      <c r="O173" s="499"/>
      <c r="P173" s="469" t="s">
        <v>266</v>
      </c>
      <c r="Q173" s="469"/>
      <c r="R173" s="498">
        <f>SUM(R166:S172)</f>
        <v>0</v>
      </c>
      <c r="S173" s="498"/>
      <c r="T173" s="493"/>
      <c r="U173" s="493"/>
      <c r="V173" s="469" t="s">
        <v>266</v>
      </c>
      <c r="W173" s="469"/>
      <c r="X173" s="496">
        <f>SUM(X166:Y172)</f>
        <v>0</v>
      </c>
      <c r="Y173" s="496"/>
      <c r="Z173" s="493"/>
      <c r="AA173" s="493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19" t="s">
        <v>480</v>
      </c>
      <c r="B175" s="522" t="s">
        <v>280</v>
      </c>
      <c r="C175" s="522" t="s">
        <v>281</v>
      </c>
      <c r="D175" s="522" t="s">
        <v>282</v>
      </c>
      <c r="E175" s="525" t="s">
        <v>283</v>
      </c>
      <c r="F175" s="516" t="s">
        <v>284</v>
      </c>
      <c r="G175" s="499" t="s">
        <v>285</v>
      </c>
      <c r="H175" s="499"/>
      <c r="I175" s="522" t="s">
        <v>286</v>
      </c>
      <c r="J175" s="528" t="s">
        <v>271</v>
      </c>
      <c r="K175" s="531" t="s">
        <v>287</v>
      </c>
      <c r="L175" s="522" t="s">
        <v>270</v>
      </c>
      <c r="M175" s="512" t="s">
        <v>288</v>
      </c>
      <c r="N175" s="514" t="s">
        <v>252</v>
      </c>
      <c r="O175" s="499" t="s">
        <v>289</v>
      </c>
      <c r="P175" s="499"/>
      <c r="Q175" s="499"/>
      <c r="R175" s="499"/>
      <c r="S175" s="499"/>
      <c r="T175" s="499"/>
      <c r="U175" s="499"/>
      <c r="V175" s="499" t="s">
        <v>290</v>
      </c>
      <c r="W175" s="514" t="s">
        <v>291</v>
      </c>
      <c r="X175" s="499" t="s">
        <v>292</v>
      </c>
      <c r="Y175" s="499"/>
      <c r="Z175" s="499"/>
      <c r="AA175" s="499"/>
    </row>
    <row r="176" spans="1:27" ht="21.95" customHeight="1">
      <c r="A176" s="520"/>
      <c r="B176" s="523"/>
      <c r="C176" s="523"/>
      <c r="D176" s="523"/>
      <c r="E176" s="526"/>
      <c r="F176" s="517"/>
      <c r="G176" s="499"/>
      <c r="H176" s="499"/>
      <c r="I176" s="523"/>
      <c r="J176" s="529"/>
      <c r="K176" s="532"/>
      <c r="L176" s="523"/>
      <c r="M176" s="513"/>
      <c r="N176" s="514"/>
      <c r="O176" s="499" t="s">
        <v>259</v>
      </c>
      <c r="P176" s="499" t="s">
        <v>261</v>
      </c>
      <c r="Q176" s="499" t="s">
        <v>263</v>
      </c>
      <c r="R176" s="515" t="s">
        <v>265</v>
      </c>
      <c r="S176" s="469" t="s">
        <v>267</v>
      </c>
      <c r="T176" s="499" t="s">
        <v>272</v>
      </c>
      <c r="U176" s="499" t="s">
        <v>264</v>
      </c>
      <c r="V176" s="499"/>
      <c r="W176" s="514"/>
      <c r="X176" s="499" t="s">
        <v>293</v>
      </c>
      <c r="Y176" s="499" t="s">
        <v>294</v>
      </c>
      <c r="Z176" s="499" t="s">
        <v>295</v>
      </c>
      <c r="AA176" s="499" t="s">
        <v>264</v>
      </c>
    </row>
    <row r="177" spans="1:27" ht="21.95" customHeight="1">
      <c r="A177" s="521"/>
      <c r="B177" s="524"/>
      <c r="C177" s="524"/>
      <c r="D177" s="524"/>
      <c r="E177" s="527"/>
      <c r="F177" s="518"/>
      <c r="G177" s="157" t="s">
        <v>296</v>
      </c>
      <c r="H177" s="217" t="s">
        <v>297</v>
      </c>
      <c r="I177" s="524"/>
      <c r="J177" s="530"/>
      <c r="K177" s="533"/>
      <c r="L177" s="524"/>
      <c r="M177" s="513"/>
      <c r="N177" s="514"/>
      <c r="O177" s="499"/>
      <c r="P177" s="499"/>
      <c r="Q177" s="499"/>
      <c r="R177" s="515"/>
      <c r="S177" s="469"/>
      <c r="T177" s="499"/>
      <c r="U177" s="499"/>
      <c r="V177" s="499"/>
      <c r="W177" s="514"/>
      <c r="X177" s="499"/>
      <c r="Y177" s="499"/>
      <c r="Z177" s="499"/>
      <c r="AA177" s="499"/>
    </row>
    <row r="178" spans="1:27" ht="20.100000000000001" customHeight="1">
      <c r="A178" s="299">
        <v>30100030</v>
      </c>
      <c r="B178" s="218" t="s">
        <v>178</v>
      </c>
      <c r="C178" s="126" t="s">
        <v>179</v>
      </c>
      <c r="D178" s="108">
        <v>5.03</v>
      </c>
      <c r="E178" s="108"/>
      <c r="F178" s="127"/>
      <c r="G178" s="152"/>
      <c r="H178" s="22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22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22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226">
        <f t="shared" si="77"/>
        <v>0</v>
      </c>
      <c r="I187" s="22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219"/>
      <c r="P187" s="219"/>
      <c r="Q187" s="219"/>
      <c r="R187" s="219"/>
      <c r="S187" s="219"/>
      <c r="T187" s="219"/>
      <c r="U187" s="21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22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219"/>
      <c r="P189" s="219"/>
      <c r="Q189" s="219"/>
      <c r="R189" s="219"/>
      <c r="S189" s="219"/>
      <c r="T189" s="219"/>
      <c r="U189" s="21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22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219"/>
      <c r="P190" s="219"/>
      <c r="Q190" s="219"/>
      <c r="R190" s="219"/>
      <c r="S190" s="219"/>
      <c r="T190" s="219"/>
      <c r="U190" s="21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22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219"/>
      <c r="P192" s="219"/>
      <c r="Q192" s="219"/>
      <c r="R192" s="219"/>
      <c r="S192" s="219"/>
      <c r="T192" s="219"/>
      <c r="U192" s="21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217" t="s">
        <v>190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217" t="s">
        <v>187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217" t="s">
        <v>179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217" t="s">
        <v>199</v>
      </c>
      <c r="D196" s="108">
        <v>4.8</v>
      </c>
      <c r="E196" s="108"/>
      <c r="F196" s="127"/>
      <c r="G196" s="128"/>
      <c r="H196" s="22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219"/>
      <c r="P196" s="219"/>
      <c r="Q196" s="219"/>
      <c r="R196" s="219"/>
      <c r="S196" s="219"/>
      <c r="T196" s="219"/>
      <c r="U196" s="21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219"/>
      <c r="P197" s="219"/>
      <c r="Q197" s="219"/>
      <c r="R197" s="219"/>
      <c r="S197" s="219"/>
      <c r="T197" s="219"/>
      <c r="U197" s="21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22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219"/>
      <c r="P198" s="219"/>
      <c r="Q198" s="219"/>
      <c r="R198" s="219"/>
      <c r="S198" s="219"/>
      <c r="T198" s="219"/>
      <c r="U198" s="21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03" t="s">
        <v>201</v>
      </c>
      <c r="B199" s="504"/>
      <c r="C199" s="224" t="s">
        <v>202</v>
      </c>
      <c r="D199" s="143"/>
      <c r="E199" s="143"/>
      <c r="F199" s="144"/>
      <c r="G199" s="145">
        <f>SUM(G178:G198)</f>
        <v>0</v>
      </c>
      <c r="H199" s="146">
        <f>SUM(H178:H198)</f>
        <v>0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0</v>
      </c>
      <c r="L199" s="147"/>
      <c r="M199" s="150">
        <f t="shared" ref="M199:AA199" si="90">SUM(M178:M198)</f>
        <v>0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218" t="s">
        <v>206</v>
      </c>
      <c r="C200" s="126" t="s">
        <v>199</v>
      </c>
      <c r="D200" s="108">
        <v>5.03</v>
      </c>
      <c r="E200" s="108"/>
      <c r="F200" s="127"/>
      <c r="G200" s="128"/>
      <c r="H200" s="226">
        <f t="shared" ref="H200:H210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2">IF(ISERROR(I200-K200),"",I200-K200)</f>
        <v>0</v>
      </c>
      <c r="N200" s="130">
        <f t="shared" ref="N200:N204" si="93">SUM(O200:U200)</f>
        <v>0</v>
      </c>
      <c r="O200" s="221"/>
      <c r="P200" s="221"/>
      <c r="Q200" s="221"/>
      <c r="R200" s="221"/>
      <c r="S200" s="221"/>
      <c r="T200" s="221"/>
      <c r="U200" s="221"/>
      <c r="V200" s="132">
        <f t="shared" ref="V200:V204" si="94">SUM(X200:AA200)</f>
        <v>0</v>
      </c>
      <c r="W200" s="133" t="str">
        <f t="shared" ref="W200:W204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232" t="s">
        <v>426</v>
      </c>
      <c r="C201" s="187" t="s">
        <v>428</v>
      </c>
      <c r="D201" s="108">
        <v>5.03</v>
      </c>
      <c r="E201" s="108"/>
      <c r="F201" s="127"/>
      <c r="G201" s="128"/>
      <c r="H201" s="235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234"/>
      <c r="P201" s="234"/>
      <c r="Q201" s="234"/>
      <c r="R201" s="234"/>
      <c r="S201" s="234"/>
      <c r="T201" s="234"/>
      <c r="U201" s="234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218" t="s">
        <v>206</v>
      </c>
      <c r="C202" s="126" t="s">
        <v>186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2"/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218" t="s">
        <v>206</v>
      </c>
      <c r="C203" s="126" t="s">
        <v>203</v>
      </c>
      <c r="D203" s="108">
        <v>5.03</v>
      </c>
      <c r="E203" s="108"/>
      <c r="F203" s="127"/>
      <c r="G203" s="128"/>
      <c r="H203" s="22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218" t="s">
        <v>206</v>
      </c>
      <c r="C204" s="126" t="s">
        <v>207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2"/>
        <v>0</v>
      </c>
      <c r="N204" s="130">
        <f t="shared" si="93"/>
        <v>0</v>
      </c>
      <c r="O204" s="221"/>
      <c r="P204" s="221"/>
      <c r="Q204" s="221"/>
      <c r="R204" s="221"/>
      <c r="S204" s="221"/>
      <c r="T204" s="221"/>
      <c r="U204" s="221"/>
      <c r="V204" s="132">
        <f t="shared" si="94"/>
        <v>0</v>
      </c>
      <c r="W204" s="133" t="str">
        <f t="shared" si="95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218" t="s">
        <v>414</v>
      </c>
      <c r="C205" s="187" t="s">
        <v>415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218" t="s">
        <v>414</v>
      </c>
      <c r="C206" s="187" t="s">
        <v>416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218" t="s">
        <v>414</v>
      </c>
      <c r="C207" s="187" t="s">
        <v>61</v>
      </c>
      <c r="D207" s="108">
        <v>5.03</v>
      </c>
      <c r="E207" s="108"/>
      <c r="F207" s="127"/>
      <c r="G207" s="128"/>
      <c r="H207" s="292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221"/>
      <c r="P207" s="221"/>
      <c r="Q207" s="221"/>
      <c r="R207" s="221"/>
      <c r="S207" s="221"/>
      <c r="T207" s="221"/>
      <c r="U207" s="221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218" t="s">
        <v>208</v>
      </c>
      <c r="C208" s="126" t="s">
        <v>179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27" si="96">IF(ISERROR(I208-K208),"",I208-K208)</f>
        <v>0</v>
      </c>
      <c r="N208" s="130">
        <f t="shared" ref="N208:N228" si="97">SUM(O208:U208)</f>
        <v>0</v>
      </c>
      <c r="O208" s="221"/>
      <c r="P208" s="221"/>
      <c r="Q208" s="221"/>
      <c r="R208" s="221"/>
      <c r="S208" s="221"/>
      <c r="T208" s="221"/>
      <c r="U208" s="221"/>
      <c r="V208" s="132">
        <f t="shared" ref="V208:V219" si="98">SUM(X208:AA208)</f>
        <v>0</v>
      </c>
      <c r="W208" s="133" t="str">
        <f t="shared" ref="W208:W219" si="99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218" t="s">
        <v>208</v>
      </c>
      <c r="C209" s="126" t="s">
        <v>204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218" t="s">
        <v>208</v>
      </c>
      <c r="C210" s="126" t="s">
        <v>205</v>
      </c>
      <c r="D210" s="108">
        <v>5.08</v>
      </c>
      <c r="E210" s="108"/>
      <c r="F210" s="127"/>
      <c r="G210" s="128"/>
      <c r="H210" s="29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218" t="s">
        <v>208</v>
      </c>
      <c r="C211" s="126" t="s">
        <v>186</v>
      </c>
      <c r="D211" s="108">
        <v>5.08</v>
      </c>
      <c r="E211" s="108"/>
      <c r="F211" s="127"/>
      <c r="G211" s="128"/>
      <c r="H211" s="226">
        <f t="shared" ref="H211:H229" si="100">D211*G211</f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218" t="s">
        <v>208</v>
      </c>
      <c r="C212" s="126" t="s">
        <v>203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21"/>
      <c r="P212" s="221"/>
      <c r="Q212" s="221"/>
      <c r="R212" s="221"/>
      <c r="S212" s="221"/>
      <c r="T212" s="221"/>
      <c r="U212" s="221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218" t="s">
        <v>208</v>
      </c>
      <c r="C213" s="126" t="s">
        <v>199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19"/>
      <c r="P213" s="219"/>
      <c r="Q213" s="219"/>
      <c r="R213" s="219"/>
      <c r="S213" s="219"/>
      <c r="T213" s="219"/>
      <c r="U213" s="219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218" t="s">
        <v>208</v>
      </c>
      <c r="C214" s="126" t="s">
        <v>187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218" t="s">
        <v>208</v>
      </c>
      <c r="C215" s="126" t="s">
        <v>207</v>
      </c>
      <c r="D215" s="108">
        <v>5.08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96"/>
        <v>0</v>
      </c>
      <c r="N215" s="130">
        <f t="shared" si="97"/>
        <v>0</v>
      </c>
      <c r="O215" s="219"/>
      <c r="P215" s="219"/>
      <c r="Q215" s="219"/>
      <c r="R215" s="219"/>
      <c r="S215" s="219"/>
      <c r="T215" s="219"/>
      <c r="U215" s="219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218" t="s">
        <v>209</v>
      </c>
      <c r="C216" s="126" t="s">
        <v>194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218" t="s">
        <v>209</v>
      </c>
      <c r="C217" s="126" t="s">
        <v>179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218" t="s">
        <v>209</v>
      </c>
      <c r="C218" s="126" t="s">
        <v>195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218" t="s">
        <v>209</v>
      </c>
      <c r="C219" s="126" t="s">
        <v>204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>
        <f t="shared" si="98"/>
        <v>0</v>
      </c>
      <c r="W219" s="133" t="str">
        <f t="shared" si="99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218" t="s">
        <v>382</v>
      </c>
      <c r="C220" s="187" t="s">
        <v>383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218" t="s">
        <v>382</v>
      </c>
      <c r="C221" s="187" t="s">
        <v>384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218" t="s">
        <v>382</v>
      </c>
      <c r="C222" s="187" t="s">
        <v>389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218" t="s">
        <v>382</v>
      </c>
      <c r="C223" s="187" t="s">
        <v>391</v>
      </c>
      <c r="D223" s="108">
        <v>5.03</v>
      </c>
      <c r="E223" s="108"/>
      <c r="F223" s="127"/>
      <c r="G223" s="128"/>
      <c r="H223" s="226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230" t="s">
        <v>418</v>
      </c>
      <c r="C224" s="187" t="s">
        <v>364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230" t="s">
        <v>418</v>
      </c>
      <c r="C225" s="187" t="s">
        <v>365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230" t="s">
        <v>418</v>
      </c>
      <c r="C226" s="187" t="s">
        <v>366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230" t="s">
        <v>418</v>
      </c>
      <c r="C227" s="187" t="s">
        <v>367</v>
      </c>
      <c r="D227" s="108">
        <v>5.03</v>
      </c>
      <c r="E227" s="108"/>
      <c r="F227" s="127"/>
      <c r="G227" s="128"/>
      <c r="H227" s="292">
        <f t="shared" si="100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96"/>
        <v>0</v>
      </c>
      <c r="N227" s="130">
        <f t="shared" si="97"/>
        <v>0</v>
      </c>
      <c r="O227" s="221"/>
      <c r="P227" s="221"/>
      <c r="Q227" s="221"/>
      <c r="R227" s="221"/>
      <c r="S227" s="221"/>
      <c r="T227" s="221"/>
      <c r="U227" s="221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ref="M228:M242" si="101">IF(ISERROR(I228-K228),"",I228-K228)</f>
        <v>0</v>
      </c>
      <c r="N228" s="130">
        <f t="shared" si="97"/>
        <v>0</v>
      </c>
      <c r="O228" s="219"/>
      <c r="P228" s="219"/>
      <c r="Q228" s="219"/>
      <c r="R228" s="219"/>
      <c r="S228" s="219"/>
      <c r="T228" s="219"/>
      <c r="U228" s="219"/>
      <c r="V228" s="132">
        <f t="shared" ref="V228:V237" si="102">SUM(X228:AA228)</f>
        <v>0</v>
      </c>
      <c r="W228" s="133" t="str">
        <f t="shared" ref="W228:W237" si="103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292">
        <f t="shared" si="10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ref="N229:N237" si="104">SUM(O229:U229)</f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226">
        <f t="shared" ref="H230:H256" si="105">D230*G230</f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226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4"/>
        <v>0</v>
      </c>
      <c r="O237" s="219"/>
      <c r="P237" s="219"/>
      <c r="Q237" s="219"/>
      <c r="R237" s="219"/>
      <c r="S237" s="219"/>
      <c r="T237" s="219"/>
      <c r="U237" s="219"/>
      <c r="V237" s="132">
        <f t="shared" si="102"/>
        <v>0</v>
      </c>
      <c r="W237" s="133" t="str">
        <f t="shared" si="103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430</v>
      </c>
      <c r="C238" s="187" t="s">
        <v>428</v>
      </c>
      <c r="D238" s="108">
        <v>5.03</v>
      </c>
      <c r="E238" s="108"/>
      <c r="F238" s="127"/>
      <c r="G238" s="128"/>
      <c r="H238" s="235">
        <f t="shared" si="105"/>
        <v>0</v>
      </c>
      <c r="I238" s="129"/>
      <c r="J238" s="130"/>
      <c r="K238" s="131"/>
      <c r="L238" s="129">
        <v>50</v>
      </c>
      <c r="M238" s="109"/>
      <c r="N238" s="130"/>
      <c r="O238" s="233"/>
      <c r="P238" s="233"/>
      <c r="Q238" s="233"/>
      <c r="R238" s="233"/>
      <c r="S238" s="233"/>
      <c r="T238" s="233"/>
      <c r="U238" s="23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226">
        <f t="shared" si="105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ref="N240:N241" si="106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1" si="107">SUM(X240:AA240)</f>
        <v>0</v>
      </c>
      <c r="W240" s="133" t="str">
        <f t="shared" ref="W240:W241" si="108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292">
        <f t="shared" si="105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1"/>
        <v>0</v>
      </c>
      <c r="N241" s="130">
        <f t="shared" si="106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07"/>
        <v>0</v>
      </c>
      <c r="W241" s="133" t="str">
        <f t="shared" si="108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292">
        <f t="shared" si="105"/>
        <v>0</v>
      </c>
      <c r="I242" s="129"/>
      <c r="J242" s="130"/>
      <c r="K242" s="131"/>
      <c r="L242" s="129"/>
      <c r="M242" s="109">
        <f t="shared" si="101"/>
        <v>0</v>
      </c>
      <c r="N242" s="130"/>
      <c r="O242" s="219"/>
      <c r="P242" s="219"/>
      <c r="Q242" s="219"/>
      <c r="R242" s="219"/>
      <c r="S242" s="219"/>
      <c r="T242" s="219"/>
      <c r="U242" s="219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ref="M243:M250" si="109">IF(ISERROR(I243-K243),"",I243-K243)</f>
        <v/>
      </c>
      <c r="N243" s="130">
        <f t="shared" ref="N243:N246" si="110">SUM(O243:U243)</f>
        <v>0</v>
      </c>
      <c r="O243" s="219"/>
      <c r="P243" s="219"/>
      <c r="Q243" s="219"/>
      <c r="R243" s="219"/>
      <c r="S243" s="219"/>
      <c r="T243" s="219"/>
      <c r="U243" s="219"/>
      <c r="V243" s="132">
        <f t="shared" ref="V243:V246" si="111">SUM(X243:AA243)</f>
        <v>0</v>
      </c>
      <c r="W243" s="133" t="str">
        <f t="shared" ref="W243:W246" si="112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292">
        <f t="shared" si="105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9"/>
        <v/>
      </c>
      <c r="N246" s="130">
        <f t="shared" si="110"/>
        <v>0</v>
      </c>
      <c r="O246" s="219"/>
      <c r="P246" s="219"/>
      <c r="Q246" s="219"/>
      <c r="R246" s="219"/>
      <c r="S246" s="219"/>
      <c r="T246" s="219"/>
      <c r="U246" s="219"/>
      <c r="V246" s="132">
        <f t="shared" si="111"/>
        <v>0</v>
      </c>
      <c r="W246" s="133" t="str">
        <f t="shared" si="112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9"/>
        <v>0</v>
      </c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292">
        <f t="shared" si="105"/>
        <v>0</v>
      </c>
      <c r="I256" s="129"/>
      <c r="J256" s="130"/>
      <c r="K256" s="131"/>
      <c r="L256" s="129">
        <v>4</v>
      </c>
      <c r="M256" s="109"/>
      <c r="N256" s="130"/>
      <c r="O256" s="219"/>
      <c r="P256" s="219"/>
      <c r="Q256" s="219"/>
      <c r="R256" s="219"/>
      <c r="S256" s="219"/>
      <c r="T256" s="219"/>
      <c r="U256" s="219"/>
      <c r="V256" s="132"/>
      <c r="W256" s="133"/>
      <c r="X256" s="132"/>
      <c r="Y256" s="132"/>
      <c r="Z256" s="132"/>
      <c r="AA256" s="132"/>
    </row>
    <row r="257" spans="1:27" ht="20.100000000000001" customHeight="1">
      <c r="A257" s="511" t="s">
        <v>216</v>
      </c>
      <c r="B257" s="511"/>
      <c r="C257" s="224" t="s">
        <v>202</v>
      </c>
      <c r="D257" s="143"/>
      <c r="E257" s="143"/>
      <c r="F257" s="144"/>
      <c r="G257" s="145">
        <f>SUM(G200:G256)</f>
        <v>0</v>
      </c>
      <c r="H257" s="146">
        <f>SUM(H200:H256)</f>
        <v>0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0</v>
      </c>
      <c r="L257" s="147"/>
      <c r="M257" s="150">
        <f t="shared" ref="M257:V257" si="113">SUM(M200:M256)</f>
        <v>0</v>
      </c>
      <c r="N257" s="146">
        <f t="shared" si="113"/>
        <v>0</v>
      </c>
      <c r="O257" s="148">
        <f t="shared" si="113"/>
        <v>0</v>
      </c>
      <c r="P257" s="148">
        <f t="shared" si="113"/>
        <v>0</v>
      </c>
      <c r="Q257" s="148">
        <f t="shared" si="113"/>
        <v>0</v>
      </c>
      <c r="R257" s="148">
        <f t="shared" si="113"/>
        <v>0</v>
      </c>
      <c r="S257" s="148">
        <f t="shared" si="113"/>
        <v>0</v>
      </c>
      <c r="T257" s="148">
        <f t="shared" si="113"/>
        <v>0</v>
      </c>
      <c r="U257" s="148">
        <f t="shared" si="113"/>
        <v>0</v>
      </c>
      <c r="V257" s="149">
        <f t="shared" si="113"/>
        <v>0</v>
      </c>
      <c r="W257" s="133" t="str">
        <f t="shared" ref="W257:W264" si="114">IF(ISERROR(V257/G257),"",V257/G257)</f>
        <v/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218" t="s">
        <v>217</v>
      </c>
      <c r="C258" s="126" t="s">
        <v>179</v>
      </c>
      <c r="D258" s="108">
        <v>5.03</v>
      </c>
      <c r="E258" s="108"/>
      <c r="F258" s="127"/>
      <c r="G258" s="128"/>
      <c r="H258" s="226">
        <f t="shared" ref="H258:H288" si="115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6">IF(ISERROR(I258-K258),"",I258-K258)</f>
        <v>0</v>
      </c>
      <c r="N258" s="130">
        <f t="shared" ref="N258:N265" si="117">SUM(O258:U258)</f>
        <v>0</v>
      </c>
      <c r="O258" s="219"/>
      <c r="P258" s="219"/>
      <c r="Q258" s="219"/>
      <c r="R258" s="219"/>
      <c r="S258" s="219"/>
      <c r="T258" s="219"/>
      <c r="U258" s="219"/>
      <c r="V258" s="132">
        <f t="shared" ref="V258:V264" si="118">SUM(X258:AA258)</f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218" t="s">
        <v>217</v>
      </c>
      <c r="C259" s="126" t="s">
        <v>186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218" t="s">
        <v>217</v>
      </c>
      <c r="C260" s="126" t="s">
        <v>204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>
        <f t="shared" si="118"/>
        <v>0</v>
      </c>
      <c r="W264" s="133" t="str">
        <f t="shared" si="114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6"/>
        <v>0</v>
      </c>
      <c r="N265" s="130">
        <f t="shared" si="117"/>
        <v>0</v>
      </c>
      <c r="O265" s="219"/>
      <c r="P265" s="219"/>
      <c r="Q265" s="219"/>
      <c r="R265" s="219"/>
      <c r="S265" s="219"/>
      <c r="T265" s="219"/>
      <c r="U265" s="219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19">IF(ISERROR(I270-K270),"",I270-K270)</f>
        <v>0</v>
      </c>
      <c r="N270" s="130">
        <f t="shared" ref="N270:N285" si="120">SUM(O270:U270)</f>
        <v>0</v>
      </c>
      <c r="O270" s="219"/>
      <c r="P270" s="219"/>
      <c r="Q270" s="219"/>
      <c r="R270" s="219"/>
      <c r="S270" s="219"/>
      <c r="T270" s="219"/>
      <c r="U270" s="219"/>
      <c r="V270" s="132">
        <f t="shared" ref="V270:V273" si="121">SUM(X270:AA270)</f>
        <v>0</v>
      </c>
      <c r="W270" s="133" t="str">
        <f t="shared" ref="W270:W277" si="122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19"/>
        <v/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1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218" t="s">
        <v>222</v>
      </c>
      <c r="C274" s="126" t="s">
        <v>181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ref="V274:V277" si="123">SUM(X274:AA274)</f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218" t="s">
        <v>222</v>
      </c>
      <c r="C275" s="126" t="s">
        <v>179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218" t="s">
        <v>222</v>
      </c>
      <c r="C276" s="126" t="s">
        <v>221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218" t="s">
        <v>222</v>
      </c>
      <c r="C277" s="126" t="s">
        <v>186</v>
      </c>
      <c r="D277" s="108">
        <v>9.36</v>
      </c>
      <c r="E277" s="108"/>
      <c r="F277" s="127"/>
      <c r="G277" s="128"/>
      <c r="H277" s="226">
        <f t="shared" si="115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>
        <f t="shared" si="123"/>
        <v>0</v>
      </c>
      <c r="W277" s="133" t="str">
        <f t="shared" si="122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218" t="s">
        <v>393</v>
      </c>
      <c r="C278" s="187" t="s">
        <v>395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218" t="s">
        <v>393</v>
      </c>
      <c r="C279" s="187" t="s">
        <v>402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218" t="s">
        <v>404</v>
      </c>
      <c r="C280" s="187" t="s">
        <v>405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218" t="s">
        <v>342</v>
      </c>
      <c r="C281" s="187" t="s">
        <v>372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218" t="s">
        <v>343</v>
      </c>
      <c r="C282" s="126" t="s">
        <v>345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218" t="s">
        <v>343</v>
      </c>
      <c r="C283" s="126" t="s">
        <v>347</v>
      </c>
      <c r="D283" s="108">
        <v>5</v>
      </c>
      <c r="E283" s="108"/>
      <c r="F283" s="127"/>
      <c r="G283" s="128"/>
      <c r="H283" s="226">
        <f t="shared" si="115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ref="V284:V285" si="124">SUM(X284:AA284)</f>
        <v>0</v>
      </c>
      <c r="W284" s="133" t="str">
        <f t="shared" ref="W284:W285" si="125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226">
        <f t="shared" si="115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19"/>
        <v>0</v>
      </c>
      <c r="N285" s="130">
        <f t="shared" si="120"/>
        <v>0</v>
      </c>
      <c r="O285" s="219"/>
      <c r="P285" s="219"/>
      <c r="Q285" s="219"/>
      <c r="R285" s="219"/>
      <c r="S285" s="219"/>
      <c r="T285" s="219"/>
      <c r="U285" s="219"/>
      <c r="V285" s="132">
        <f t="shared" si="124"/>
        <v>0</v>
      </c>
      <c r="W285" s="133" t="str">
        <f t="shared" si="125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420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231">
        <f t="shared" si="115"/>
        <v>0</v>
      </c>
      <c r="I288" s="129"/>
      <c r="J288" s="130"/>
      <c r="K288" s="131"/>
      <c r="L288" s="129">
        <v>24</v>
      </c>
      <c r="M288" s="109"/>
      <c r="N288" s="130"/>
      <c r="O288" s="219"/>
      <c r="P288" s="219"/>
      <c r="Q288" s="219"/>
      <c r="R288" s="219"/>
      <c r="S288" s="219"/>
      <c r="T288" s="219"/>
      <c r="U288" s="21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226">
        <f t="shared" ref="H289:H291" si="126">D289*G289</f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219"/>
      <c r="P289" s="219"/>
      <c r="Q289" s="219"/>
      <c r="R289" s="219"/>
      <c r="S289" s="219"/>
      <c r="T289" s="219"/>
      <c r="U289" s="219"/>
      <c r="V289" s="132">
        <f t="shared" ref="V289:V291" si="129">SUM(X289:AA289)</f>
        <v>0</v>
      </c>
      <c r="W289" s="133" t="str">
        <f t="shared" ref="W289:W305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226">
        <f t="shared" si="126"/>
        <v>0</v>
      </c>
      <c r="I291" s="129"/>
      <c r="J291" s="130" t="str">
        <f t="array" ref="J291">IF(ISERROR(G291/I291),"",G291/I291)</f>
        <v/>
      </c>
      <c r="K291" s="22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03" t="s">
        <v>224</v>
      </c>
      <c r="B292" s="504"/>
      <c r="C292" s="224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226">
        <f t="shared" ref="H293:H305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5" si="133">IF(ISERROR(I293-K293),"",I293-K293)</f>
        <v>0</v>
      </c>
      <c r="N293" s="130">
        <f t="shared" ref="N293:N305" si="134">SUM(O293:U293)</f>
        <v>0</v>
      </c>
      <c r="O293" s="219"/>
      <c r="P293" s="219"/>
      <c r="Q293" s="219"/>
      <c r="R293" s="219"/>
      <c r="S293" s="219"/>
      <c r="T293" s="219"/>
      <c r="U293" s="219"/>
      <c r="V293" s="132">
        <f t="shared" ref="V293:V305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223" t="s">
        <v>203</v>
      </c>
      <c r="D297" s="108">
        <v>5.03</v>
      </c>
      <c r="E297" s="108"/>
      <c r="F297" s="127"/>
      <c r="G297" s="152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223" t="s">
        <v>228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223" t="s">
        <v>212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223" t="s">
        <v>203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223" t="s">
        <v>186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223" t="s">
        <v>228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223" t="s">
        <v>199</v>
      </c>
      <c r="D305" s="108">
        <v>5.03</v>
      </c>
      <c r="E305" s="108"/>
      <c r="F305" s="127"/>
      <c r="G305" s="128"/>
      <c r="H305" s="22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219"/>
      <c r="P305" s="219"/>
      <c r="Q305" s="219"/>
      <c r="R305" s="219"/>
      <c r="S305" s="219"/>
      <c r="T305" s="219"/>
      <c r="U305" s="21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226">
        <f t="shared" ref="H306:H307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ref="M306:M307" si="137">IF(ISERROR(I306-K306),"",I306-K306)</f>
        <v>0</v>
      </c>
      <c r="N306" s="130">
        <f t="shared" ref="N306:N307" si="138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07" si="139">SUM(X306:AA306)</f>
        <v>0</v>
      </c>
      <c r="W306" s="133" t="str">
        <f t="shared" ref="W306:W323" si="140">IF(ISERROR(V306/G306),"",V306/G306)</f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226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7"/>
        <v>0</v>
      </c>
      <c r="N307" s="130">
        <f t="shared" si="138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39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503" t="s">
        <v>231</v>
      </c>
      <c r="B308" s="504"/>
      <c r="C308" s="224" t="s">
        <v>202</v>
      </c>
      <c r="D308" s="143"/>
      <c r="E308" s="143"/>
      <c r="F308" s="144"/>
      <c r="G308" s="145">
        <f>SUM(G293:G307)</f>
        <v>0</v>
      </c>
      <c r="H308" s="146">
        <f>SUM(H293:H307)</f>
        <v>0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0</v>
      </c>
      <c r="L308" s="146"/>
      <c r="M308" s="150">
        <f>SUM(M293:M307)</f>
        <v>0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 t="str">
        <f t="shared" si="140"/>
        <v/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226">
        <f t="shared" ref="H309:H318" si="141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42">IF(ISERROR(I309-K309),"",I309-K309)</f>
        <v>0</v>
      </c>
      <c r="N309" s="130">
        <f t="shared" ref="N309:N318" si="143">SUM(O309:U309)</f>
        <v>0</v>
      </c>
      <c r="O309" s="219"/>
      <c r="P309" s="219"/>
      <c r="Q309" s="219"/>
      <c r="R309" s="219"/>
      <c r="S309" s="219"/>
      <c r="T309" s="219"/>
      <c r="U309" s="219"/>
      <c r="V309" s="132">
        <f t="shared" ref="V309:V318" si="144">SUM(X309:AA309)</f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226">
        <f t="shared" si="141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42"/>
        <v>0</v>
      </c>
      <c r="N313" s="130">
        <f t="shared" si="143"/>
        <v>0</v>
      </c>
      <c r="O313" s="219"/>
      <c r="P313" s="219"/>
      <c r="Q313" s="219"/>
      <c r="R313" s="219"/>
      <c r="S313" s="219"/>
      <c r="T313" s="219"/>
      <c r="U313" s="219"/>
      <c r="V313" s="132">
        <f t="shared" si="144"/>
        <v>0</v>
      </c>
      <c r="W313" s="133" t="str">
        <f t="shared" si="14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261"/>
      <c r="P314" s="261"/>
      <c r="Q314" s="261"/>
      <c r="R314" s="261"/>
      <c r="S314" s="261"/>
      <c r="T314" s="261"/>
      <c r="U314" s="261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373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2"/>
      <c r="P315" s="372"/>
      <c r="Q315" s="372"/>
      <c r="R315" s="372"/>
      <c r="S315" s="372"/>
      <c r="T315" s="372"/>
      <c r="U315" s="37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377">
        <f t="shared" si="141"/>
        <v>0</v>
      </c>
      <c r="I316" s="129"/>
      <c r="J316" s="130"/>
      <c r="K316" s="131"/>
      <c r="L316" s="129">
        <v>13.5</v>
      </c>
      <c r="M316" s="109"/>
      <c r="N316" s="130"/>
      <c r="O316" s="376"/>
      <c r="P316" s="376"/>
      <c r="Q316" s="376"/>
      <c r="R316" s="376"/>
      <c r="S316" s="376"/>
      <c r="T316" s="376"/>
      <c r="U316" s="37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41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226">
        <f t="shared" si="141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si="142"/>
        <v>0</v>
      </c>
      <c r="N318" s="130">
        <f t="shared" si="143"/>
        <v>0</v>
      </c>
      <c r="O318" s="219"/>
      <c r="P318" s="219"/>
      <c r="Q318" s="219"/>
      <c r="R318" s="219"/>
      <c r="S318" s="219"/>
      <c r="T318" s="219"/>
      <c r="U318" s="219"/>
      <c r="V318" s="132">
        <f t="shared" si="144"/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503" t="s">
        <v>234</v>
      </c>
      <c r="B319" s="504"/>
      <c r="C319" s="224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0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217"/>
      <c r="D320" s="108">
        <v>3.65</v>
      </c>
      <c r="E320" s="108"/>
      <c r="F320" s="153"/>
      <c r="G320" s="128"/>
      <c r="H320" s="226">
        <f t="shared" ref="H320:H329" si="145">D320*G320</f>
        <v>0</v>
      </c>
      <c r="I320" s="129"/>
      <c r="J320" s="130" t="str">
        <f t="array" ref="J320">IF(ISERROR(G320/I320),"",G320/I320)</f>
        <v/>
      </c>
      <c r="K320" s="226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219"/>
      <c r="P320" s="219"/>
      <c r="Q320" s="219"/>
      <c r="R320" s="219"/>
      <c r="S320" s="219"/>
      <c r="T320" s="219"/>
      <c r="U320" s="219"/>
      <c r="V320" s="132">
        <f t="shared" ref="V320:V323" si="148">SUM(X320:AA320)</f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217"/>
      <c r="D321" s="108">
        <v>6.58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217"/>
      <c r="D322" s="108">
        <v>7.8</v>
      </c>
      <c r="E322" s="108"/>
      <c r="F322" s="127"/>
      <c r="G322" s="128"/>
      <c r="H322" s="226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219"/>
      <c r="P322" s="219"/>
      <c r="Q322" s="219"/>
      <c r="R322" s="219"/>
      <c r="S322" s="219"/>
      <c r="T322" s="219"/>
      <c r="U322" s="219"/>
      <c r="V322" s="132">
        <f t="shared" si="148"/>
        <v>0</v>
      </c>
      <c r="W322" s="133" t="str">
        <f t="shared" si="140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217"/>
      <c r="D323" s="108">
        <v>4.4000000000000004</v>
      </c>
      <c r="E323" s="108"/>
      <c r="F323" s="127"/>
      <c r="G323" s="128"/>
      <c r="H323" s="22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219"/>
      <c r="P323" s="219"/>
      <c r="Q323" s="219"/>
      <c r="R323" s="219"/>
      <c r="S323" s="219"/>
      <c r="T323" s="219"/>
      <c r="U323" s="219"/>
      <c r="V323" s="132">
        <f t="shared" si="148"/>
        <v>0</v>
      </c>
      <c r="W323" s="133" t="str">
        <f t="shared" si="140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217"/>
      <c r="D324" s="108"/>
      <c r="E324" s="108"/>
      <c r="F324" s="127"/>
      <c r="G324" s="128"/>
      <c r="H324" s="292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219"/>
      <c r="P324" s="219"/>
      <c r="Q324" s="219"/>
      <c r="R324" s="219"/>
      <c r="S324" s="219"/>
      <c r="T324" s="219"/>
      <c r="U324" s="219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217" t="s">
        <v>239</v>
      </c>
      <c r="C325" s="217" t="s">
        <v>179</v>
      </c>
      <c r="D325" s="108">
        <v>6.04</v>
      </c>
      <c r="E325" s="108"/>
      <c r="F325" s="127"/>
      <c r="G325" s="128"/>
      <c r="H325" s="292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219"/>
      <c r="P325" s="219"/>
      <c r="Q325" s="219"/>
      <c r="R325" s="219"/>
      <c r="S325" s="219"/>
      <c r="T325" s="219"/>
      <c r="U325" s="219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217" t="s">
        <v>239</v>
      </c>
      <c r="C326" s="217" t="s">
        <v>186</v>
      </c>
      <c r="D326" s="108">
        <v>6.04</v>
      </c>
      <c r="E326" s="108"/>
      <c r="F326" s="127"/>
      <c r="G326" s="128"/>
      <c r="H326" s="292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219"/>
      <c r="P326" s="219"/>
      <c r="Q326" s="219"/>
      <c r="R326" s="219"/>
      <c r="S326" s="219"/>
      <c r="T326" s="219"/>
      <c r="U326" s="219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277" t="s">
        <v>444</v>
      </c>
      <c r="C327" s="277" t="s">
        <v>179</v>
      </c>
      <c r="D327" s="108">
        <v>6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78"/>
      <c r="P327" s="278"/>
      <c r="Q327" s="278"/>
      <c r="R327" s="278"/>
      <c r="S327" s="278"/>
      <c r="T327" s="278"/>
      <c r="U327" s="278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282" t="s">
        <v>443</v>
      </c>
      <c r="C328" s="282" t="s">
        <v>445</v>
      </c>
      <c r="D328" s="108">
        <v>6</v>
      </c>
      <c r="E328" s="108"/>
      <c r="F328" s="127"/>
      <c r="G328" s="128"/>
      <c r="H328" s="29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219"/>
      <c r="P328" s="219"/>
      <c r="Q328" s="219"/>
      <c r="R328" s="219"/>
      <c r="S328" s="219"/>
      <c r="T328" s="219"/>
      <c r="U328" s="219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291" t="s">
        <v>240</v>
      </c>
      <c r="C329" s="126"/>
      <c r="D329" s="108">
        <v>7.3</v>
      </c>
      <c r="E329" s="108"/>
      <c r="F329" s="127"/>
      <c r="G329" s="128"/>
      <c r="H329" s="292">
        <f t="shared" si="145"/>
        <v>0</v>
      </c>
      <c r="I329" s="129"/>
      <c r="J329" s="130"/>
      <c r="K329" s="131"/>
      <c r="L329" s="129"/>
      <c r="M329" s="109"/>
      <c r="N329" s="130"/>
      <c r="O329" s="293"/>
      <c r="P329" s="293"/>
      <c r="Q329" s="293"/>
      <c r="R329" s="293"/>
      <c r="S329" s="293"/>
      <c r="T329" s="293"/>
      <c r="U329" s="293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291" t="s">
        <v>241</v>
      </c>
      <c r="C330" s="126"/>
      <c r="D330" s="108">
        <f>78*120/1000</f>
        <v>9.36</v>
      </c>
      <c r="E330" s="108"/>
      <c r="F330" s="127"/>
      <c r="G330" s="128"/>
      <c r="H330" s="255">
        <f t="shared" ref="H330:H333" si="153">D330*G330</f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219"/>
      <c r="P330" s="219"/>
      <c r="Q330" s="219"/>
      <c r="R330" s="219"/>
      <c r="S330" s="219"/>
      <c r="T330" s="219"/>
      <c r="U330" s="21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291" t="s">
        <v>242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291" t="s">
        <v>243</v>
      </c>
      <c r="C332" s="126"/>
      <c r="D332" s="108">
        <v>4.5</v>
      </c>
      <c r="E332" s="108"/>
      <c r="F332" s="127"/>
      <c r="G332" s="128"/>
      <c r="H332" s="255">
        <f t="shared" si="153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219"/>
      <c r="P332" s="219"/>
      <c r="Q332" s="219"/>
      <c r="R332" s="219"/>
      <c r="S332" s="219"/>
      <c r="T332" s="219"/>
      <c r="U332" s="219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255">
        <f t="shared" si="153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219"/>
      <c r="P333" s="219"/>
      <c r="Q333" s="219"/>
      <c r="R333" s="219"/>
      <c r="S333" s="219"/>
      <c r="T333" s="219"/>
      <c r="U333" s="219"/>
      <c r="V333" s="132"/>
      <c r="W333" s="133"/>
      <c r="X333" s="132"/>
      <c r="Y333" s="132"/>
      <c r="Z333" s="132"/>
      <c r="AA333" s="132"/>
    </row>
    <row r="334" spans="1:27" ht="20.100000000000001" customHeight="1">
      <c r="A334" s="503" t="s">
        <v>244</v>
      </c>
      <c r="B334" s="504"/>
      <c r="C334" s="224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05" t="s">
        <v>246</v>
      </c>
      <c r="B335" s="506"/>
      <c r="C335" s="506"/>
      <c r="D335" s="506"/>
      <c r="E335" s="506"/>
      <c r="F335" s="507"/>
      <c r="G335" s="154">
        <f>SUM(G199,G257,G292,G308,G319,G334)</f>
        <v>0</v>
      </c>
      <c r="H335" s="154">
        <f>SUM(H199,H257,H292,H308,H319,H334)</f>
        <v>0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0</v>
      </c>
      <c r="L335" s="155" t="str">
        <f>IF(ISERROR(G335/K335),"",G335/K335)</f>
        <v/>
      </c>
      <c r="M335" s="154">
        <f t="shared" ref="M335:AA335" si="158">SUM(M199,M257,M292,M308,M319,M334)</f>
        <v>0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08" t="s">
        <v>476</v>
      </c>
      <c r="B336" s="222" t="s">
        <v>247</v>
      </c>
      <c r="C336" s="491" t="s">
        <v>248</v>
      </c>
      <c r="D336" s="492"/>
      <c r="E336" s="499" t="s">
        <v>249</v>
      </c>
      <c r="F336" s="499"/>
      <c r="G336" s="469" t="s">
        <v>250</v>
      </c>
      <c r="H336" s="469"/>
      <c r="I336" s="499" t="s">
        <v>251</v>
      </c>
      <c r="J336" s="499"/>
      <c r="K336" s="499" t="s">
        <v>252</v>
      </c>
      <c r="L336" s="499"/>
      <c r="M336" s="499" t="s">
        <v>253</v>
      </c>
      <c r="N336" s="499"/>
      <c r="O336" s="499" t="s">
        <v>254</v>
      </c>
      <c r="P336" s="469" t="s">
        <v>255</v>
      </c>
      <c r="Q336" s="469"/>
      <c r="R336" s="469" t="s">
        <v>252</v>
      </c>
      <c r="S336" s="469"/>
      <c r="T336" s="469" t="s">
        <v>256</v>
      </c>
      <c r="U336" s="469"/>
      <c r="V336" s="469" t="s">
        <v>257</v>
      </c>
      <c r="W336" s="469"/>
      <c r="X336" s="469" t="s">
        <v>252</v>
      </c>
      <c r="Y336" s="469"/>
      <c r="Z336" s="469" t="s">
        <v>256</v>
      </c>
      <c r="AA336" s="469"/>
    </row>
    <row r="337" spans="1:27" ht="20.100000000000001" customHeight="1">
      <c r="A337" s="509"/>
      <c r="B337" s="222" t="s">
        <v>258</v>
      </c>
      <c r="C337" s="534">
        <v>1</v>
      </c>
      <c r="D337" s="535"/>
      <c r="E337" s="502">
        <f>C337*11</f>
        <v>11</v>
      </c>
      <c r="F337" s="502"/>
      <c r="G337" s="469">
        <v>1</v>
      </c>
      <c r="H337" s="469"/>
      <c r="I337" s="502">
        <f>G337*11</f>
        <v>11</v>
      </c>
      <c r="J337" s="502"/>
      <c r="K337" s="502">
        <f>E337-I337</f>
        <v>0</v>
      </c>
      <c r="L337" s="502"/>
      <c r="M337" s="500">
        <f>IF(ISERROR(K337/E337),"",K337/E337)</f>
        <v>0</v>
      </c>
      <c r="N337" s="500"/>
      <c r="O337" s="499"/>
      <c r="P337" s="469" t="s">
        <v>201</v>
      </c>
      <c r="Q337" s="469"/>
      <c r="R337" s="498">
        <f>SUM(O199:U199)</f>
        <v>0</v>
      </c>
      <c r="S337" s="498"/>
      <c r="T337" s="493" t="str">
        <f t="array" ref="T337">IF(ISERROR(R337/R344),"",R337/R344)</f>
        <v/>
      </c>
      <c r="U337" s="493"/>
      <c r="V337" s="469" t="s">
        <v>259</v>
      </c>
      <c r="W337" s="469"/>
      <c r="X337" s="470">
        <f>SUM(P198,P256,P291,P307,P318,P333)</f>
        <v>0</v>
      </c>
      <c r="Y337" s="471"/>
      <c r="Z337" s="493" t="str">
        <f t="array" ref="Z337">IF(ISERROR(X337/X344),"",X337/X344)</f>
        <v/>
      </c>
      <c r="AA337" s="493"/>
    </row>
    <row r="338" spans="1:27" ht="20.100000000000001" customHeight="1">
      <c r="A338" s="509"/>
      <c r="B338" s="222" t="s">
        <v>260</v>
      </c>
      <c r="C338" s="491">
        <v>0</v>
      </c>
      <c r="D338" s="492"/>
      <c r="E338" s="502">
        <f>C338*11</f>
        <v>0</v>
      </c>
      <c r="F338" s="502"/>
      <c r="G338" s="469">
        <v>0</v>
      </c>
      <c r="H338" s="469"/>
      <c r="I338" s="502">
        <f>G338*11</f>
        <v>0</v>
      </c>
      <c r="J338" s="502"/>
      <c r="K338" s="502">
        <f>E338-I338</f>
        <v>0</v>
      </c>
      <c r="L338" s="502"/>
      <c r="M338" s="500" t="str">
        <f>IF(ISERROR(K338/E338),"",K338/E338)</f>
        <v/>
      </c>
      <c r="N338" s="500"/>
      <c r="O338" s="499"/>
      <c r="P338" s="469" t="s">
        <v>216</v>
      </c>
      <c r="Q338" s="469"/>
      <c r="R338" s="498">
        <f>SUM(O257:U257)</f>
        <v>0</v>
      </c>
      <c r="S338" s="498"/>
      <c r="T338" s="493" t="str">
        <f>IF(ISERROR(R338/R344),"",R338/R344)</f>
        <v/>
      </c>
      <c r="U338" s="493"/>
      <c r="V338" s="469" t="s">
        <v>261</v>
      </c>
      <c r="W338" s="469"/>
      <c r="X338" s="470">
        <f>SUM(P199,P257,P292,P308,P319,P334)</f>
        <v>0</v>
      </c>
      <c r="Y338" s="471"/>
      <c r="Z338" s="493" t="str">
        <f>IF(ISERROR(X338/X344),"",X338/X344)</f>
        <v/>
      </c>
      <c r="AA338" s="493"/>
    </row>
    <row r="339" spans="1:27" ht="20.100000000000001" customHeight="1">
      <c r="A339" s="509"/>
      <c r="B339" s="222" t="s">
        <v>262</v>
      </c>
      <c r="C339" s="491">
        <v>0</v>
      </c>
      <c r="D339" s="492"/>
      <c r="E339" s="502">
        <f>C339*8</f>
        <v>0</v>
      </c>
      <c r="F339" s="502"/>
      <c r="G339" s="469">
        <v>1</v>
      </c>
      <c r="H339" s="469"/>
      <c r="I339" s="502">
        <f>G339*8</f>
        <v>8</v>
      </c>
      <c r="J339" s="502"/>
      <c r="K339" s="502">
        <f>E339-I339</f>
        <v>-8</v>
      </c>
      <c r="L339" s="502"/>
      <c r="M339" s="500" t="str">
        <f>IF(ISERROR(K339/E339),"",K339/E339)</f>
        <v/>
      </c>
      <c r="N339" s="500"/>
      <c r="O339" s="499"/>
      <c r="P339" s="469" t="s">
        <v>224</v>
      </c>
      <c r="Q339" s="469"/>
      <c r="R339" s="498">
        <f>SUM(O292:U292)</f>
        <v>0</v>
      </c>
      <c r="S339" s="498"/>
      <c r="T339" s="493" t="str">
        <f>IF(ISERROR(R339/R344),"",R339/R344)</f>
        <v/>
      </c>
      <c r="U339" s="493"/>
      <c r="V339" s="469" t="s">
        <v>263</v>
      </c>
      <c r="W339" s="469"/>
      <c r="X339" s="470">
        <f>SUM(P200,P258,P293,P309,P320,P335)</f>
        <v>0</v>
      </c>
      <c r="Y339" s="471"/>
      <c r="Z339" s="493" t="str">
        <f>IF(ISERROR(X339/X344),"",X339/X344)</f>
        <v/>
      </c>
      <c r="AA339" s="493"/>
    </row>
    <row r="340" spans="1:27" ht="20.100000000000001" customHeight="1">
      <c r="A340" s="509"/>
      <c r="B340" s="222" t="s">
        <v>264</v>
      </c>
      <c r="C340" s="491">
        <v>1</v>
      </c>
      <c r="D340" s="492"/>
      <c r="E340" s="502">
        <f>C340*11</f>
        <v>11</v>
      </c>
      <c r="F340" s="502"/>
      <c r="G340" s="469">
        <v>1</v>
      </c>
      <c r="H340" s="469"/>
      <c r="I340" s="502">
        <f>G340*11</f>
        <v>11</v>
      </c>
      <c r="J340" s="502"/>
      <c r="K340" s="502">
        <f>E340-I340</f>
        <v>0</v>
      </c>
      <c r="L340" s="502"/>
      <c r="M340" s="500">
        <f>IF(ISERROR(K340/E340),"",K340/E340)</f>
        <v>0</v>
      </c>
      <c r="N340" s="500"/>
      <c r="O340" s="499"/>
      <c r="P340" s="469" t="s">
        <v>231</v>
      </c>
      <c r="Q340" s="469"/>
      <c r="R340" s="498">
        <f>SUM(O308:U308)</f>
        <v>0</v>
      </c>
      <c r="S340" s="498"/>
      <c r="T340" s="493" t="str">
        <f>IF(ISERROR(R340/R344),"",R340/R344)</f>
        <v/>
      </c>
      <c r="U340" s="493"/>
      <c r="V340" s="469" t="s">
        <v>265</v>
      </c>
      <c r="W340" s="469"/>
      <c r="X340" s="470">
        <f>SUM(P202,P259,P294,P310,P321,P336)</f>
        <v>0</v>
      </c>
      <c r="Y340" s="471"/>
      <c r="Z340" s="493" t="str">
        <f>IF(ISERROR(X340/X344),"",X340/X344)</f>
        <v/>
      </c>
      <c r="AA340" s="493"/>
    </row>
    <row r="341" spans="1:27" ht="20.100000000000001" customHeight="1">
      <c r="A341" s="510"/>
      <c r="B341" s="222" t="s">
        <v>266</v>
      </c>
      <c r="C341" s="501">
        <f>SUM(C337:D340)</f>
        <v>2</v>
      </c>
      <c r="D341" s="475"/>
      <c r="E341" s="502">
        <f>SUM(E337:F340)</f>
        <v>22</v>
      </c>
      <c r="F341" s="502"/>
      <c r="G341" s="469">
        <f>SUM(G337:H340)</f>
        <v>3</v>
      </c>
      <c r="H341" s="469"/>
      <c r="I341" s="502">
        <f>SUM(I337:J340)</f>
        <v>30</v>
      </c>
      <c r="J341" s="502"/>
      <c r="K341" s="502">
        <f>SUM(K337:L340)</f>
        <v>-8</v>
      </c>
      <c r="L341" s="502"/>
      <c r="M341" s="500">
        <f>IF(ISERROR(K341/E341),"",K341/E341)</f>
        <v>-0.36363636363636365</v>
      </c>
      <c r="N341" s="500"/>
      <c r="O341" s="499"/>
      <c r="P341" s="469" t="s">
        <v>234</v>
      </c>
      <c r="Q341" s="469"/>
      <c r="R341" s="498">
        <f>SUM(O319:U319)</f>
        <v>0</v>
      </c>
      <c r="S341" s="498"/>
      <c r="T341" s="493" t="str">
        <f>IF(ISERROR(R341/R344),"",R341/R344)</f>
        <v/>
      </c>
      <c r="U341" s="493"/>
      <c r="V341" s="469" t="s">
        <v>267</v>
      </c>
      <c r="W341" s="469"/>
      <c r="X341" s="470">
        <f>SUM(P203,P260,P295,P311,P322,P337)</f>
        <v>0</v>
      </c>
      <c r="Y341" s="471"/>
      <c r="Z341" s="493" t="str">
        <f>IF(ISERROR(X341/X344),"",X341/X344)</f>
        <v/>
      </c>
      <c r="AA341" s="493"/>
    </row>
    <row r="342" spans="1:27" ht="20.100000000000001" customHeight="1">
      <c r="A342" s="309" t="s">
        <v>477</v>
      </c>
      <c r="B342" s="222">
        <f>G335</f>
        <v>0</v>
      </c>
      <c r="C342" s="479" t="s">
        <v>269</v>
      </c>
      <c r="D342" s="478"/>
      <c r="E342" s="469">
        <f>H335</f>
        <v>0</v>
      </c>
      <c r="F342" s="469"/>
      <c r="G342" s="469" t="s">
        <v>270</v>
      </c>
      <c r="H342" s="469"/>
      <c r="I342" s="497" t="str">
        <f>L335</f>
        <v/>
      </c>
      <c r="J342" s="497"/>
      <c r="K342" s="499" t="s">
        <v>271</v>
      </c>
      <c r="L342" s="499"/>
      <c r="M342" s="497" t="str">
        <f>J335</f>
        <v/>
      </c>
      <c r="N342" s="497"/>
      <c r="O342" s="499"/>
      <c r="P342" s="469" t="s">
        <v>244</v>
      </c>
      <c r="Q342" s="469"/>
      <c r="R342" s="498">
        <f>SUM(O334:U334)</f>
        <v>0</v>
      </c>
      <c r="S342" s="498"/>
      <c r="T342" s="493" t="str">
        <f>IF(ISERROR(R342/R344),"",R342/R344)</f>
        <v/>
      </c>
      <c r="U342" s="493"/>
      <c r="V342" s="469" t="s">
        <v>272</v>
      </c>
      <c r="W342" s="469"/>
      <c r="X342" s="470">
        <f>SUM(P204,P261,P296,P312,P323,P338)</f>
        <v>0</v>
      </c>
      <c r="Y342" s="471"/>
      <c r="Z342" s="493" t="str">
        <f>IF(ISERROR(X342/X344),"",X342/X344)</f>
        <v/>
      </c>
      <c r="AA342" s="493"/>
    </row>
    <row r="343" spans="1:27" ht="20.100000000000001" customHeight="1">
      <c r="A343" s="310" t="s">
        <v>478</v>
      </c>
      <c r="B343" s="222">
        <f>I335+C341</f>
        <v>2</v>
      </c>
      <c r="C343" s="476" t="s">
        <v>251</v>
      </c>
      <c r="D343" s="477"/>
      <c r="E343" s="494">
        <f>K335+I341</f>
        <v>30</v>
      </c>
      <c r="F343" s="494"/>
      <c r="G343" s="469" t="s">
        <v>274</v>
      </c>
      <c r="H343" s="469"/>
      <c r="I343" s="497">
        <f>B343-E343</f>
        <v>-28</v>
      </c>
      <c r="J343" s="497"/>
      <c r="K343" s="499" t="s">
        <v>275</v>
      </c>
      <c r="L343" s="499"/>
      <c r="M343" s="500">
        <f>IF(ISERROR(I343/E343),"",I343/E343)</f>
        <v>-0.93333333333333335</v>
      </c>
      <c r="N343" s="500"/>
      <c r="O343" s="499"/>
      <c r="P343" s="469" t="s">
        <v>245</v>
      </c>
      <c r="Q343" s="469"/>
      <c r="R343" s="498"/>
      <c r="S343" s="498"/>
      <c r="T343" s="493" t="str">
        <f>IF(ISERROR(R343/R344),"",R343/R344)</f>
        <v/>
      </c>
      <c r="U343" s="493"/>
      <c r="V343" s="469" t="s">
        <v>264</v>
      </c>
      <c r="W343" s="469"/>
      <c r="X343" s="470">
        <f>SUM(P205,P262,P297,P313,P324,P339)</f>
        <v>0</v>
      </c>
      <c r="Y343" s="471"/>
      <c r="Z343" s="493" t="str">
        <f>IF(ISERROR(X343/X344),"",X343/X344)</f>
        <v/>
      </c>
      <c r="AA343" s="493"/>
    </row>
    <row r="344" spans="1:27" ht="20.100000000000001" customHeight="1">
      <c r="A344" s="310" t="s">
        <v>479</v>
      </c>
      <c r="B344" s="222">
        <f>N335</f>
        <v>0</v>
      </c>
      <c r="C344" s="476" t="s">
        <v>277</v>
      </c>
      <c r="D344" s="477"/>
      <c r="E344" s="493">
        <f>IF(ISERROR(B344/B343),"",B344/B343)</f>
        <v>0</v>
      </c>
      <c r="F344" s="493"/>
      <c r="G344" s="469" t="s">
        <v>278</v>
      </c>
      <c r="H344" s="469"/>
      <c r="I344" s="499">
        <f>V335</f>
        <v>0</v>
      </c>
      <c r="J344" s="499"/>
      <c r="K344" s="499" t="s">
        <v>279</v>
      </c>
      <c r="L344" s="499"/>
      <c r="M344" s="500" t="str">
        <f t="array" ref="M344">IF(ISERROR(I344/B342),"",I344/B342)</f>
        <v/>
      </c>
      <c r="N344" s="500"/>
      <c r="O344" s="499"/>
      <c r="P344" s="469" t="s">
        <v>266</v>
      </c>
      <c r="Q344" s="469"/>
      <c r="R344" s="498">
        <f>SUM(R337:S343)</f>
        <v>0</v>
      </c>
      <c r="S344" s="498"/>
      <c r="T344" s="493"/>
      <c r="U344" s="493"/>
      <c r="V344" s="469" t="s">
        <v>266</v>
      </c>
      <c r="W344" s="469"/>
      <c r="X344" s="496">
        <f>SUM(X337:Y343)</f>
        <v>0</v>
      </c>
      <c r="Y344" s="496"/>
      <c r="Z344" s="493"/>
      <c r="AA344" s="493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19" t="s">
        <v>480</v>
      </c>
      <c r="B346" s="522" t="s">
        <v>280</v>
      </c>
      <c r="C346" s="522" t="s">
        <v>281</v>
      </c>
      <c r="D346" s="522" t="s">
        <v>282</v>
      </c>
      <c r="E346" s="525" t="s">
        <v>283</v>
      </c>
      <c r="F346" s="516" t="s">
        <v>284</v>
      </c>
      <c r="G346" s="499" t="s">
        <v>285</v>
      </c>
      <c r="H346" s="499"/>
      <c r="I346" s="522" t="s">
        <v>286</v>
      </c>
      <c r="J346" s="528" t="s">
        <v>271</v>
      </c>
      <c r="K346" s="531" t="s">
        <v>287</v>
      </c>
      <c r="L346" s="522" t="s">
        <v>270</v>
      </c>
      <c r="M346" s="512" t="s">
        <v>288</v>
      </c>
      <c r="N346" s="514" t="s">
        <v>252</v>
      </c>
      <c r="O346" s="499" t="s">
        <v>289</v>
      </c>
      <c r="P346" s="499"/>
      <c r="Q346" s="499"/>
      <c r="R346" s="499"/>
      <c r="S346" s="499"/>
      <c r="T346" s="499"/>
      <c r="U346" s="499"/>
      <c r="V346" s="499" t="s">
        <v>290</v>
      </c>
      <c r="W346" s="514" t="s">
        <v>291</v>
      </c>
      <c r="X346" s="499" t="s">
        <v>292</v>
      </c>
      <c r="Y346" s="499"/>
      <c r="Z346" s="499"/>
      <c r="AA346" s="499"/>
    </row>
    <row r="347" spans="1:27" ht="21.95" customHeight="1">
      <c r="A347" s="520"/>
      <c r="B347" s="523"/>
      <c r="C347" s="523"/>
      <c r="D347" s="523"/>
      <c r="E347" s="526"/>
      <c r="F347" s="517"/>
      <c r="G347" s="499"/>
      <c r="H347" s="499"/>
      <c r="I347" s="523"/>
      <c r="J347" s="529"/>
      <c r="K347" s="532"/>
      <c r="L347" s="523"/>
      <c r="M347" s="513"/>
      <c r="N347" s="514"/>
      <c r="O347" s="499" t="s">
        <v>259</v>
      </c>
      <c r="P347" s="499" t="s">
        <v>261</v>
      </c>
      <c r="Q347" s="499" t="s">
        <v>263</v>
      </c>
      <c r="R347" s="515" t="s">
        <v>265</v>
      </c>
      <c r="S347" s="469" t="s">
        <v>267</v>
      </c>
      <c r="T347" s="499" t="s">
        <v>272</v>
      </c>
      <c r="U347" s="499" t="s">
        <v>264</v>
      </c>
      <c r="V347" s="499"/>
      <c r="W347" s="514"/>
      <c r="X347" s="499" t="s">
        <v>293</v>
      </c>
      <c r="Y347" s="499" t="s">
        <v>294</v>
      </c>
      <c r="Z347" s="499" t="s">
        <v>295</v>
      </c>
      <c r="AA347" s="499" t="s">
        <v>264</v>
      </c>
    </row>
    <row r="348" spans="1:27" ht="21.95" customHeight="1">
      <c r="A348" s="521"/>
      <c r="B348" s="524"/>
      <c r="C348" s="524"/>
      <c r="D348" s="524"/>
      <c r="E348" s="527"/>
      <c r="F348" s="518"/>
      <c r="G348" s="157" t="s">
        <v>296</v>
      </c>
      <c r="H348" s="217" t="s">
        <v>297</v>
      </c>
      <c r="I348" s="524"/>
      <c r="J348" s="530"/>
      <c r="K348" s="533"/>
      <c r="L348" s="524"/>
      <c r="M348" s="513"/>
      <c r="N348" s="514"/>
      <c r="O348" s="499"/>
      <c r="P348" s="499"/>
      <c r="Q348" s="499"/>
      <c r="R348" s="515"/>
      <c r="S348" s="469"/>
      <c r="T348" s="499"/>
      <c r="U348" s="499"/>
      <c r="V348" s="499"/>
      <c r="W348" s="514"/>
      <c r="X348" s="499"/>
      <c r="Y348" s="499"/>
      <c r="Z348" s="499"/>
      <c r="AA348" s="499"/>
    </row>
    <row r="349" spans="1:27" ht="20.100000000000001" customHeight="1">
      <c r="A349" s="299">
        <v>30100030</v>
      </c>
      <c r="B349" s="218" t="s">
        <v>178</v>
      </c>
      <c r="C349" s="126" t="s">
        <v>179</v>
      </c>
      <c r="D349" s="108">
        <v>5.03</v>
      </c>
      <c r="E349" s="108"/>
      <c r="F349" s="127"/>
      <c r="G349" s="128"/>
      <c r="H349" s="226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0">IF(ISERROR(I349-K349),"",I349-K349)</f>
        <v>0</v>
      </c>
      <c r="N349" s="130">
        <f t="shared" ref="N349:N354" si="161">SUM(O349:U349)</f>
        <v>0</v>
      </c>
      <c r="O349" s="219"/>
      <c r="P349" s="219"/>
      <c r="Q349" s="219"/>
      <c r="R349" s="219"/>
      <c r="S349" s="219"/>
      <c r="T349" s="219"/>
      <c r="U349" s="21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226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219"/>
      <c r="P353" s="219"/>
      <c r="Q353" s="219"/>
      <c r="R353" s="219"/>
      <c r="S353" s="219"/>
      <c r="T353" s="219"/>
      <c r="U353" s="21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226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219"/>
      <c r="P354" s="219"/>
      <c r="Q354" s="219"/>
      <c r="R354" s="219"/>
      <c r="S354" s="219"/>
      <c r="T354" s="219"/>
      <c r="U354" s="21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226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219"/>
      <c r="P355" s="219"/>
      <c r="Q355" s="219"/>
      <c r="R355" s="219"/>
      <c r="S355" s="219"/>
      <c r="T355" s="219"/>
      <c r="U355" s="219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226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219"/>
      <c r="P356" s="219"/>
      <c r="Q356" s="219"/>
      <c r="R356" s="219"/>
      <c r="S356" s="219"/>
      <c r="T356" s="219"/>
      <c r="U356" s="219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226">
        <f t="shared" si="159"/>
        <v>0</v>
      </c>
      <c r="I357" s="22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219"/>
      <c r="P357" s="219"/>
      <c r="Q357" s="219"/>
      <c r="R357" s="219"/>
      <c r="S357" s="219"/>
      <c r="T357" s="219"/>
      <c r="U357" s="21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226">
        <f t="shared" si="159"/>
        <v>0</v>
      </c>
      <c r="I358" s="22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219"/>
      <c r="P358" s="219"/>
      <c r="Q358" s="219"/>
      <c r="R358" s="219"/>
      <c r="S358" s="219"/>
      <c r="T358" s="219"/>
      <c r="U358" s="21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292">
        <f t="shared" si="159"/>
        <v>0</v>
      </c>
      <c r="I359" s="292"/>
      <c r="J359" s="130"/>
      <c r="K359" s="131"/>
      <c r="L359" s="129"/>
      <c r="M359" s="109"/>
      <c r="N359" s="130"/>
      <c r="O359" s="293"/>
      <c r="P359" s="293"/>
      <c r="Q359" s="293"/>
      <c r="R359" s="293"/>
      <c r="S359" s="293"/>
      <c r="T359" s="293"/>
      <c r="U359" s="293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292">
        <f t="shared" si="159"/>
        <v>0</v>
      </c>
      <c r="I360" s="292"/>
      <c r="J360" s="130"/>
      <c r="K360" s="131"/>
      <c r="L360" s="129"/>
      <c r="M360" s="109"/>
      <c r="N360" s="130"/>
      <c r="O360" s="293"/>
      <c r="P360" s="293"/>
      <c r="Q360" s="293"/>
      <c r="R360" s="293"/>
      <c r="S360" s="293"/>
      <c r="T360" s="293"/>
      <c r="U360" s="293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si="160"/>
        <v>0</v>
      </c>
      <c r="N361" s="130">
        <f t="shared" ref="N361:N363" si="164">SUM(O361:U361)</f>
        <v>0</v>
      </c>
      <c r="O361" s="219"/>
      <c r="P361" s="219"/>
      <c r="Q361" s="219"/>
      <c r="R361" s="219"/>
      <c r="S361" s="219"/>
      <c r="T361" s="219"/>
      <c r="U361" s="219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292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0"/>
        <v>0</v>
      </c>
      <c r="N362" s="130">
        <f t="shared" si="164"/>
        <v>0</v>
      </c>
      <c r="O362" s="219"/>
      <c r="P362" s="219"/>
      <c r="Q362" s="219"/>
      <c r="R362" s="219"/>
      <c r="S362" s="219"/>
      <c r="T362" s="219"/>
      <c r="U362" s="219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292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0"/>
        <v>0</v>
      </c>
      <c r="N363" s="130">
        <f t="shared" si="164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217" t="s">
        <v>190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217" t="s">
        <v>187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217" t="s">
        <v>179</v>
      </c>
      <c r="D366" s="108">
        <v>4.8</v>
      </c>
      <c r="E366" s="108"/>
      <c r="F366" s="127"/>
      <c r="G366" s="128"/>
      <c r="H366" s="226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0"/>
        <v>0</v>
      </c>
      <c r="N366" s="130"/>
      <c r="O366" s="219"/>
      <c r="P366" s="219"/>
      <c r="Q366" s="219"/>
      <c r="R366" s="219"/>
      <c r="S366" s="219"/>
      <c r="T366" s="219"/>
      <c r="U366" s="219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217" t="s">
        <v>199</v>
      </c>
      <c r="D367" s="108">
        <v>4.8</v>
      </c>
      <c r="E367" s="108"/>
      <c r="F367" s="127"/>
      <c r="G367" s="128"/>
      <c r="H367" s="226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0"/>
        <v>0</v>
      </c>
      <c r="N367" s="130"/>
      <c r="O367" s="219"/>
      <c r="P367" s="219"/>
      <c r="Q367" s="219"/>
      <c r="R367" s="219"/>
      <c r="S367" s="219"/>
      <c r="T367" s="219"/>
      <c r="U367" s="219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226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0"/>
        <v>0</v>
      </c>
      <c r="N368" s="130">
        <f t="shared" ref="N368:N369" si="167">SUM(O368:U368)</f>
        <v>0</v>
      </c>
      <c r="O368" s="219"/>
      <c r="P368" s="219"/>
      <c r="Q368" s="219"/>
      <c r="R368" s="219"/>
      <c r="S368" s="219"/>
      <c r="T368" s="219"/>
      <c r="U368" s="219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226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0"/>
        <v>0</v>
      </c>
      <c r="N369" s="130">
        <f t="shared" si="167"/>
        <v>0</v>
      </c>
      <c r="O369" s="219"/>
      <c r="P369" s="219"/>
      <c r="Q369" s="219"/>
      <c r="R369" s="219"/>
      <c r="S369" s="219"/>
      <c r="T369" s="219"/>
      <c r="U369" s="219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customHeight="1">
      <c r="A370" s="503" t="s">
        <v>201</v>
      </c>
      <c r="B370" s="504"/>
      <c r="C370" s="22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customHeight="1">
      <c r="A371" s="300">
        <v>30100012</v>
      </c>
      <c r="B371" s="218" t="s">
        <v>206</v>
      </c>
      <c r="C371" s="126" t="s">
        <v>199</v>
      </c>
      <c r="D371" s="108">
        <v>5.03</v>
      </c>
      <c r="E371" s="108"/>
      <c r="F371" s="127"/>
      <c r="G371" s="128"/>
      <c r="H371" s="226">
        <f t="shared" ref="H371:H378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2">IF(ISERROR(I371-K371),"",I371-K371)</f>
        <v>0</v>
      </c>
      <c r="N371" s="130">
        <f t="shared" ref="N371:N375" si="173">SUM(O371:U371)</f>
        <v>0</v>
      </c>
      <c r="O371" s="221"/>
      <c r="P371" s="221"/>
      <c r="Q371" s="221"/>
      <c r="R371" s="221"/>
      <c r="S371" s="221"/>
      <c r="T371" s="221"/>
      <c r="U371" s="221"/>
      <c r="V371" s="132">
        <f t="shared" ref="V371:V375" si="174">SUM(X371:AA371)</f>
        <v>0</v>
      </c>
      <c r="W371" s="133" t="str">
        <f t="shared" ref="W371:W375" si="175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236" t="s">
        <v>431</v>
      </c>
      <c r="C372" s="187" t="s">
        <v>432</v>
      </c>
      <c r="D372" s="108">
        <v>5.03</v>
      </c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238"/>
      <c r="P372" s="238"/>
      <c r="Q372" s="238"/>
      <c r="R372" s="238"/>
      <c r="S372" s="238"/>
      <c r="T372" s="238"/>
      <c r="U372" s="238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218" t="s">
        <v>206</v>
      </c>
      <c r="C373" s="126" t="s">
        <v>186</v>
      </c>
      <c r="D373" s="108">
        <v>5.03</v>
      </c>
      <c r="E373" s="108"/>
      <c r="F373" s="127"/>
      <c r="G373" s="128"/>
      <c r="H373" s="23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218" t="s">
        <v>206</v>
      </c>
      <c r="C374" s="126" t="s">
        <v>203</v>
      </c>
      <c r="D374" s="108">
        <v>5.03</v>
      </c>
      <c r="E374" s="108"/>
      <c r="F374" s="127"/>
      <c r="G374" s="128"/>
      <c r="H374" s="22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>
        <f t="shared" si="173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4"/>
        <v>0</v>
      </c>
      <c r="W374" s="133" t="str">
        <f t="shared" si="175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218" t="s">
        <v>206</v>
      </c>
      <c r="C375" s="126" t="s">
        <v>207</v>
      </c>
      <c r="D375" s="108">
        <v>5.03</v>
      </c>
      <c r="E375" s="108"/>
      <c r="F375" s="127"/>
      <c r="G375" s="128"/>
      <c r="H375" s="22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>
        <f t="shared" si="173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4"/>
        <v>0</v>
      </c>
      <c r="W375" s="133" t="str">
        <f t="shared" si="175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218" t="s">
        <v>414</v>
      </c>
      <c r="C376" s="187" t="s">
        <v>415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218" t="s">
        <v>414</v>
      </c>
      <c r="C377" s="187" t="s">
        <v>416</v>
      </c>
      <c r="D377" s="108"/>
      <c r="E377" s="108"/>
      <c r="F377" s="127"/>
      <c r="G377" s="128"/>
      <c r="H377" s="239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2"/>
        <v>0</v>
      </c>
      <c r="N377" s="130"/>
      <c r="O377" s="221"/>
      <c r="P377" s="221"/>
      <c r="Q377" s="221"/>
      <c r="R377" s="221"/>
      <c r="S377" s="221"/>
      <c r="T377" s="221"/>
      <c r="U377" s="221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218" t="s">
        <v>414</v>
      </c>
      <c r="C378" s="187" t="s">
        <v>61</v>
      </c>
      <c r="D378" s="108"/>
      <c r="E378" s="108"/>
      <c r="F378" s="127"/>
      <c r="G378" s="128"/>
      <c r="H378" s="239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2"/>
        <v>0</v>
      </c>
      <c r="N378" s="130"/>
      <c r="O378" s="221"/>
      <c r="P378" s="221"/>
      <c r="Q378" s="221"/>
      <c r="R378" s="221"/>
      <c r="S378" s="221"/>
      <c r="T378" s="221"/>
      <c r="U378" s="221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218" t="s">
        <v>208</v>
      </c>
      <c r="C379" s="126" t="s">
        <v>179</v>
      </c>
      <c r="D379" s="108">
        <v>5.08</v>
      </c>
      <c r="E379" s="108"/>
      <c r="F379" s="127"/>
      <c r="G379" s="128"/>
      <c r="H379" s="226">
        <f t="shared" ref="H379:H427" si="176">D379*G379</f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ref="M379:M398" si="177">IF(ISERROR(I379-K379),"",I379-K379)</f>
        <v>0</v>
      </c>
      <c r="N379" s="130">
        <f t="shared" ref="N379:N394" si="178">SUM(O379:U379)</f>
        <v>0</v>
      </c>
      <c r="O379" s="221"/>
      <c r="P379" s="221"/>
      <c r="Q379" s="221"/>
      <c r="R379" s="221"/>
      <c r="S379" s="221"/>
      <c r="T379" s="221"/>
      <c r="U379" s="221"/>
      <c r="V379" s="132">
        <f t="shared" ref="V379:V390" si="179">SUM(X379:AA379)</f>
        <v>0</v>
      </c>
      <c r="W379" s="133" t="str">
        <f t="shared" ref="W379:W390" si="180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218" t="s">
        <v>208</v>
      </c>
      <c r="C380" s="126" t="s">
        <v>204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218" t="s">
        <v>208</v>
      </c>
      <c r="C381" s="126" t="s">
        <v>205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218" t="s">
        <v>208</v>
      </c>
      <c r="C382" s="126" t="s">
        <v>186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218" t="s">
        <v>208</v>
      </c>
      <c r="C383" s="126" t="s">
        <v>203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218" t="s">
        <v>208</v>
      </c>
      <c r="C384" s="126" t="s">
        <v>199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218" t="s">
        <v>208</v>
      </c>
      <c r="C385" s="126" t="s">
        <v>187</v>
      </c>
      <c r="D385" s="108">
        <v>5.08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218" t="s">
        <v>208</v>
      </c>
      <c r="C386" s="126" t="s">
        <v>207</v>
      </c>
      <c r="D386" s="108">
        <v>5.08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78"/>
        <v>0</v>
      </c>
      <c r="O386" s="219"/>
      <c r="P386" s="219"/>
      <c r="Q386" s="219"/>
      <c r="R386" s="219"/>
      <c r="S386" s="219"/>
      <c r="T386" s="219"/>
      <c r="U386" s="219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218" t="s">
        <v>209</v>
      </c>
      <c r="C387" s="126" t="s">
        <v>194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218" t="s">
        <v>209</v>
      </c>
      <c r="C388" s="126" t="s">
        <v>179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218" t="s">
        <v>209</v>
      </c>
      <c r="C389" s="126" t="s">
        <v>195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>
        <f t="shared" si="179"/>
        <v>0</v>
      </c>
      <c r="W389" s="133" t="str">
        <f t="shared" si="180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218" t="s">
        <v>209</v>
      </c>
      <c r="C390" s="126" t="s">
        <v>204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>
        <f t="shared" si="179"/>
        <v>0</v>
      </c>
      <c r="W390" s="133" t="str">
        <f t="shared" si="180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218" t="s">
        <v>382</v>
      </c>
      <c r="C391" s="187" t="s">
        <v>383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218" t="s">
        <v>382</v>
      </c>
      <c r="C392" s="187" t="s">
        <v>384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218" t="s">
        <v>382</v>
      </c>
      <c r="C393" s="187" t="s">
        <v>389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78"/>
        <v>0</v>
      </c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218" t="s">
        <v>382</v>
      </c>
      <c r="C394" s="187" t="s">
        <v>391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78"/>
        <v>0</v>
      </c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230" t="s">
        <v>418</v>
      </c>
      <c r="C395" s="187" t="s">
        <v>364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230" t="s">
        <v>418</v>
      </c>
      <c r="C396" s="187" t="s">
        <v>365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230" t="s">
        <v>418</v>
      </c>
      <c r="C397" s="187" t="s">
        <v>366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221"/>
      <c r="P397" s="221"/>
      <c r="Q397" s="221"/>
      <c r="R397" s="221"/>
      <c r="S397" s="221"/>
      <c r="T397" s="221"/>
      <c r="U397" s="221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230" t="s">
        <v>418</v>
      </c>
      <c r="C398" s="187" t="s">
        <v>367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221"/>
      <c r="P398" s="221"/>
      <c r="Q398" s="221"/>
      <c r="R398" s="221"/>
      <c r="S398" s="221"/>
      <c r="T398" s="221"/>
      <c r="U398" s="221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ref="M399:M408" si="181">IF(ISERROR(I399-K399),"",I399-K399)</f>
        <v>0</v>
      </c>
      <c r="N399" s="130">
        <f t="shared" ref="N399:N408" si="182">SUM(O399:U399)</f>
        <v>0</v>
      </c>
      <c r="O399" s="219"/>
      <c r="P399" s="219"/>
      <c r="Q399" s="219"/>
      <c r="R399" s="219"/>
      <c r="S399" s="219"/>
      <c r="T399" s="219"/>
      <c r="U399" s="21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226">
        <f t="shared" si="176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81"/>
        <v>0</v>
      </c>
      <c r="N407" s="130">
        <f t="shared" si="182"/>
        <v>0</v>
      </c>
      <c r="O407" s="219"/>
      <c r="P407" s="219"/>
      <c r="Q407" s="219"/>
      <c r="R407" s="219"/>
      <c r="S407" s="219"/>
      <c r="T407" s="219"/>
      <c r="U407" s="21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81"/>
        <v>0</v>
      </c>
      <c r="N408" s="130">
        <f t="shared" si="182"/>
        <v>0</v>
      </c>
      <c r="O408" s="219"/>
      <c r="P408" s="219"/>
      <c r="Q408" s="219"/>
      <c r="R408" s="219"/>
      <c r="S408" s="219"/>
      <c r="T408" s="219"/>
      <c r="U408" s="21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433</v>
      </c>
      <c r="C409" s="187" t="s">
        <v>432</v>
      </c>
      <c r="D409" s="108">
        <v>50.3</v>
      </c>
      <c r="E409" s="108"/>
      <c r="F409" s="127"/>
      <c r="G409" s="128"/>
      <c r="H409" s="239">
        <f t="shared" si="176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237"/>
      <c r="P409" s="237"/>
      <c r="Q409" s="237"/>
      <c r="R409" s="237"/>
      <c r="S409" s="237"/>
      <c r="T409" s="237"/>
      <c r="U409" s="237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226">
        <f t="shared" si="176"/>
        <v>0</v>
      </c>
      <c r="I410" s="129"/>
      <c r="J410" s="130"/>
      <c r="K410" s="131"/>
      <c r="L410" s="129">
        <v>50</v>
      </c>
      <c r="M410" s="109"/>
      <c r="N410" s="130"/>
      <c r="O410" s="219"/>
      <c r="P410" s="219"/>
      <c r="Q410" s="219"/>
      <c r="R410" s="219"/>
      <c r="S410" s="219"/>
      <c r="T410" s="219"/>
      <c r="U410" s="219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219"/>
      <c r="P411" s="219"/>
      <c r="Q411" s="219"/>
      <c r="R411" s="219"/>
      <c r="S411" s="219"/>
      <c r="T411" s="219"/>
      <c r="U411" s="21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219"/>
      <c r="P412" s="219"/>
      <c r="Q412" s="219"/>
      <c r="R412" s="219"/>
      <c r="S412" s="219"/>
      <c r="T412" s="219"/>
      <c r="U412" s="21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/>
      <c r="L413" s="129"/>
      <c r="M413" s="109"/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219"/>
      <c r="P414" s="219"/>
      <c r="Q414" s="219"/>
      <c r="R414" s="219"/>
      <c r="S414" s="219"/>
      <c r="T414" s="219"/>
      <c r="U414" s="21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226">
        <f t="shared" si="176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219"/>
      <c r="P416" s="219"/>
      <c r="Q416" s="219"/>
      <c r="R416" s="219"/>
      <c r="S416" s="219"/>
      <c r="T416" s="219"/>
      <c r="U416" s="21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226">
        <f t="shared" si="176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219"/>
      <c r="P417" s="219"/>
      <c r="Q417" s="219"/>
      <c r="R417" s="219"/>
      <c r="S417" s="219"/>
      <c r="T417" s="219"/>
      <c r="U417" s="21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226">
        <f t="shared" si="176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219"/>
      <c r="P426" s="219"/>
      <c r="Q426" s="219"/>
      <c r="R426" s="219"/>
      <c r="S426" s="219"/>
      <c r="T426" s="219"/>
      <c r="U426" s="219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226">
        <f t="shared" si="176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219"/>
      <c r="P427" s="219"/>
      <c r="Q427" s="219"/>
      <c r="R427" s="219"/>
      <c r="S427" s="219"/>
      <c r="T427" s="219"/>
      <c r="U427" s="219"/>
      <c r="V427" s="132"/>
      <c r="W427" s="133"/>
      <c r="X427" s="132"/>
      <c r="Y427" s="132"/>
      <c r="Z427" s="132"/>
      <c r="AA427" s="132"/>
    </row>
    <row r="428" spans="1:27" ht="20.100000000000001" customHeight="1">
      <c r="A428" s="511" t="s">
        <v>216</v>
      </c>
      <c r="B428" s="511"/>
      <c r="C428" s="22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218" t="s">
        <v>217</v>
      </c>
      <c r="C429" s="126" t="s">
        <v>179</v>
      </c>
      <c r="D429" s="108">
        <v>5.03</v>
      </c>
      <c r="E429" s="108"/>
      <c r="F429" s="127"/>
      <c r="G429" s="128"/>
      <c r="H429" s="226">
        <f t="shared" ref="H429:H461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219"/>
      <c r="P429" s="219"/>
      <c r="Q429" s="219"/>
      <c r="R429" s="219"/>
      <c r="S429" s="219"/>
      <c r="T429" s="219"/>
      <c r="U429" s="21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218" t="s">
        <v>217</v>
      </c>
      <c r="C430" s="126" t="s">
        <v>186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218" t="s">
        <v>217</v>
      </c>
      <c r="C431" s="126" t="s">
        <v>204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219"/>
      <c r="P435" s="219"/>
      <c r="Q435" s="219"/>
      <c r="R435" s="219"/>
      <c r="S435" s="219"/>
      <c r="T435" s="219"/>
      <c r="U435" s="21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219"/>
      <c r="P436" s="219"/>
      <c r="Q436" s="219"/>
      <c r="R436" s="219"/>
      <c r="S436" s="219"/>
      <c r="T436" s="219"/>
      <c r="U436" s="219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219"/>
      <c r="P440" s="219"/>
      <c r="Q440" s="219"/>
      <c r="R440" s="219"/>
      <c r="S440" s="219"/>
      <c r="T440" s="219"/>
      <c r="U440" s="21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0" si="199">IF(ISERROR(I441-K441),"",I441-K441)</f>
        <v>0</v>
      </c>
      <c r="N441" s="130">
        <f t="shared" ref="N441:N456" si="200">SUM(O441:U441)</f>
        <v>0</v>
      </c>
      <c r="O441" s="219"/>
      <c r="P441" s="219"/>
      <c r="Q441" s="219"/>
      <c r="R441" s="219"/>
      <c r="S441" s="219"/>
      <c r="T441" s="219"/>
      <c r="U441" s="21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218" t="s">
        <v>222</v>
      </c>
      <c r="C445" s="126" t="s">
        <v>181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218" t="s">
        <v>222</v>
      </c>
      <c r="C446" s="126" t="s">
        <v>179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218" t="s">
        <v>222</v>
      </c>
      <c r="C447" s="126" t="s">
        <v>221</v>
      </c>
      <c r="D447" s="108">
        <v>9.36</v>
      </c>
      <c r="E447" s="108"/>
      <c r="F447" s="127"/>
      <c r="G447" s="128"/>
      <c r="H447" s="22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218" t="s">
        <v>222</v>
      </c>
      <c r="C448" s="126" t="s">
        <v>186</v>
      </c>
      <c r="D448" s="108">
        <v>9.36</v>
      </c>
      <c r="E448" s="108"/>
      <c r="F448" s="127"/>
      <c r="G448" s="128"/>
      <c r="H448" s="22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218" t="s">
        <v>393</v>
      </c>
      <c r="C449" s="187" t="s">
        <v>395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218" t="s">
        <v>393</v>
      </c>
      <c r="C450" s="187" t="s">
        <v>402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218" t="s">
        <v>404</v>
      </c>
      <c r="C451" s="187" t="s">
        <v>405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218" t="s">
        <v>342</v>
      </c>
      <c r="C452" s="187" t="s">
        <v>372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218" t="s">
        <v>343</v>
      </c>
      <c r="C453" s="126" t="s">
        <v>345</v>
      </c>
      <c r="D453" s="108">
        <v>5</v>
      </c>
      <c r="E453" s="108"/>
      <c r="F453" s="127"/>
      <c r="G453" s="128"/>
      <c r="H453" s="22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218" t="s">
        <v>343</v>
      </c>
      <c r="C454" s="126" t="s">
        <v>347</v>
      </c>
      <c r="D454" s="108">
        <v>5</v>
      </c>
      <c r="E454" s="108"/>
      <c r="F454" s="127"/>
      <c r="G454" s="128"/>
      <c r="H454" s="22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22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219"/>
      <c r="P455" s="219"/>
      <c r="Q455" s="219"/>
      <c r="R455" s="219"/>
      <c r="S455" s="219"/>
      <c r="T455" s="219"/>
      <c r="U455" s="21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22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420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22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219"/>
      <c r="P458" s="219"/>
      <c r="Q458" s="219"/>
      <c r="R458" s="219"/>
      <c r="S458" s="219"/>
      <c r="T458" s="219"/>
      <c r="U458" s="219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22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219"/>
      <c r="P459" s="219"/>
      <c r="Q459" s="219"/>
      <c r="R459" s="219"/>
      <c r="S459" s="219"/>
      <c r="T459" s="219"/>
      <c r="U459" s="219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22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219"/>
      <c r="P460" s="219"/>
      <c r="Q460" s="219"/>
      <c r="R460" s="219"/>
      <c r="S460" s="219"/>
      <c r="T460" s="219"/>
      <c r="U460" s="219"/>
      <c r="V460" s="132">
        <f t="shared" ref="V460:V462" si="207">SUM(X460:AA460)</f>
        <v>0</v>
      </c>
      <c r="W460" s="133" t="str">
        <f t="shared" ref="W460:W476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22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ref="M461:M462" si="209">IF(ISERROR(I461-K461),"",I461-K461)</f>
        <v>0</v>
      </c>
      <c r="N461" s="130">
        <f t="shared" si="206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226">
        <f t="shared" ref="H462" si="210">D462*G462</f>
        <v>0</v>
      </c>
      <c r="I462" s="129"/>
      <c r="J462" s="130" t="str">
        <f t="array" ref="J462">IF(ISERROR(G462/I462),"",G462/I462)</f>
        <v/>
      </c>
      <c r="K462" s="226">
        <f t="array" ref="K462">IF(ISERROR(G462/L462),"",G462/L462)</f>
        <v>0</v>
      </c>
      <c r="L462" s="129">
        <v>9</v>
      </c>
      <c r="M462" s="109">
        <f t="shared" si="209"/>
        <v>0</v>
      </c>
      <c r="N462" s="130">
        <f t="shared" si="206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03" t="s">
        <v>224</v>
      </c>
      <c r="B463" s="504"/>
      <c r="C463" s="224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226">
        <f t="shared" ref="H464:H476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6" si="213">IF(ISERROR(I464-K464),"",I464-K464)</f>
        <v>0</v>
      </c>
      <c r="N464" s="130">
        <f t="shared" ref="N464:N476" si="214">SUM(O464:U464)</f>
        <v>0</v>
      </c>
      <c r="O464" s="219"/>
      <c r="P464" s="219"/>
      <c r="Q464" s="219"/>
      <c r="R464" s="219"/>
      <c r="S464" s="219"/>
      <c r="T464" s="219"/>
      <c r="U464" s="219"/>
      <c r="V464" s="132">
        <f t="shared" ref="V464:V476" si="215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223" t="s">
        <v>203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223" t="s">
        <v>228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223" t="s">
        <v>212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223" t="s">
        <v>203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223" t="s">
        <v>186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223" t="s">
        <v>228</v>
      </c>
      <c r="D475" s="108">
        <v>5.03</v>
      </c>
      <c r="E475" s="108"/>
      <c r="F475" s="127"/>
      <c r="G475" s="128"/>
      <c r="H475" s="226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15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223" t="s">
        <v>199</v>
      </c>
      <c r="D476" s="108">
        <v>5.03</v>
      </c>
      <c r="E476" s="108"/>
      <c r="F476" s="127"/>
      <c r="G476" s="128"/>
      <c r="H476" s="226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5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226">
        <f t="shared" ref="H477:H478" si="216">D477*G477</f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ref="M477:M478" si="217">IF(ISERROR(I477-K477),"",I477-K477)</f>
        <v>0</v>
      </c>
      <c r="N477" s="130">
        <f t="shared" ref="N477:N478" si="218">SUM(O477:U477)</f>
        <v>0</v>
      </c>
      <c r="O477" s="219"/>
      <c r="P477" s="219"/>
      <c r="Q477" s="219"/>
      <c r="R477" s="219"/>
      <c r="S477" s="219"/>
      <c r="T477" s="219"/>
      <c r="U477" s="219"/>
      <c r="V477" s="132">
        <f t="shared" ref="V477:V478" si="219">SUM(X477:AA477)</f>
        <v>0</v>
      </c>
      <c r="W477" s="133" t="str">
        <f t="shared" ref="W477:W494" si="220">IF(ISERROR(V477/G477),"",V477/G477)</f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226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7"/>
        <v>0</v>
      </c>
      <c r="N478" s="130">
        <f t="shared" si="218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19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503" t="s">
        <v>231</v>
      </c>
      <c r="B479" s="504"/>
      <c r="C479" s="22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2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226">
        <f t="shared" ref="H480:H489" si="221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22">IF(ISERROR(I480-K480),"",I480-K480)</f>
        <v>0</v>
      </c>
      <c r="N480" s="130">
        <f t="shared" ref="N480:N489" si="223">SUM(O480:U480)</f>
        <v>0</v>
      </c>
      <c r="O480" s="219"/>
      <c r="P480" s="219"/>
      <c r="Q480" s="219"/>
      <c r="R480" s="219"/>
      <c r="S480" s="219"/>
      <c r="T480" s="219"/>
      <c r="U480" s="219"/>
      <c r="V480" s="132">
        <f t="shared" ref="V480:V489" si="224">SUM(X480:AA480)</f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226">
        <f t="shared" si="221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22"/>
        <v>0</v>
      </c>
      <c r="N483" s="130">
        <f t="shared" si="223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4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226">
        <f t="shared" si="221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22"/>
        <v>0</v>
      </c>
      <c r="N484" s="130">
        <f t="shared" si="223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4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292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261"/>
      <c r="P485" s="261"/>
      <c r="Q485" s="261"/>
      <c r="R485" s="261"/>
      <c r="S485" s="261"/>
      <c r="T485" s="261"/>
      <c r="U485" s="261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377">
        <f t="shared" si="221"/>
        <v>0</v>
      </c>
      <c r="I486" s="129"/>
      <c r="J486" s="130"/>
      <c r="K486" s="131"/>
      <c r="L486" s="129">
        <v>13.5</v>
      </c>
      <c r="M486" s="109"/>
      <c r="N486" s="130"/>
      <c r="O486" s="372"/>
      <c r="P486" s="372"/>
      <c r="Q486" s="372"/>
      <c r="R486" s="372"/>
      <c r="S486" s="372"/>
      <c r="T486" s="372"/>
      <c r="U486" s="372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377">
        <f t="shared" si="221"/>
        <v>0</v>
      </c>
      <c r="I487" s="129"/>
      <c r="J487" s="130"/>
      <c r="K487" s="131"/>
      <c r="L487" s="129">
        <v>13.5</v>
      </c>
      <c r="M487" s="109"/>
      <c r="N487" s="130"/>
      <c r="O487" s="376"/>
      <c r="P487" s="376"/>
      <c r="Q487" s="376"/>
      <c r="R487" s="376"/>
      <c r="S487" s="376"/>
      <c r="T487" s="376"/>
      <c r="U487" s="376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21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226">
        <f t="shared" si="221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si="222"/>
        <v>0</v>
      </c>
      <c r="N489" s="130">
        <f t="shared" si="223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4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503" t="s">
        <v>234</v>
      </c>
      <c r="B490" s="504"/>
      <c r="C490" s="22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0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217"/>
      <c r="D491" s="108">
        <v>3.65</v>
      </c>
      <c r="E491" s="108"/>
      <c r="F491" s="153"/>
      <c r="G491" s="128"/>
      <c r="H491" s="226">
        <f t="shared" ref="H491:H505" si="225">D491*G491</f>
        <v>0</v>
      </c>
      <c r="I491" s="129"/>
      <c r="J491" s="130" t="str">
        <f t="array" ref="J491">IF(ISERROR(G491/I491),"",G491/I491)</f>
        <v/>
      </c>
      <c r="K491" s="226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219"/>
      <c r="P491" s="219"/>
      <c r="Q491" s="219"/>
      <c r="R491" s="219"/>
      <c r="S491" s="219"/>
      <c r="T491" s="219"/>
      <c r="U491" s="219"/>
      <c r="V491" s="132">
        <f t="shared" ref="V491:V494" si="228">SUM(X491:AA491)</f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217"/>
      <c r="D492" s="108">
        <v>6.58</v>
      </c>
      <c r="E492" s="108"/>
      <c r="F492" s="127"/>
      <c r="G492" s="128"/>
      <c r="H492" s="226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28"/>
        <v>0</v>
      </c>
      <c r="W492" s="133" t="str">
        <f t="shared" si="220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217"/>
      <c r="D493" s="108">
        <v>7.8</v>
      </c>
      <c r="E493" s="108"/>
      <c r="F493" s="127"/>
      <c r="G493" s="128"/>
      <c r="H493" s="292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219"/>
      <c r="P493" s="219"/>
      <c r="Q493" s="219"/>
      <c r="R493" s="219"/>
      <c r="S493" s="219"/>
      <c r="T493" s="219"/>
      <c r="U493" s="219"/>
      <c r="V493" s="132">
        <f t="shared" si="228"/>
        <v>0</v>
      </c>
      <c r="W493" s="133" t="str">
        <f t="shared" si="220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217"/>
      <c r="D494" s="108">
        <v>4.4000000000000004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219"/>
      <c r="P494" s="219"/>
      <c r="Q494" s="219"/>
      <c r="R494" s="219"/>
      <c r="S494" s="219"/>
      <c r="T494" s="219"/>
      <c r="U494" s="219"/>
      <c r="V494" s="132">
        <f t="shared" si="228"/>
        <v>0</v>
      </c>
      <c r="W494" s="133" t="str">
        <f t="shared" si="220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292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217"/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217" t="s">
        <v>239</v>
      </c>
      <c r="C497" s="217" t="s">
        <v>179</v>
      </c>
      <c r="D497" s="108">
        <v>6.04</v>
      </c>
      <c r="E497" s="108"/>
      <c r="F497" s="127"/>
      <c r="G497" s="128"/>
      <c r="H497" s="292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9">IF(ISERROR(I497-K497),"",I497-K497)</f>
        <v>0</v>
      </c>
      <c r="N497" s="130">
        <f t="shared" ref="N497:N501" si="230">SUM(O497:U497)</f>
        <v>0</v>
      </c>
      <c r="O497" s="219"/>
      <c r="P497" s="219"/>
      <c r="Q497" s="219"/>
      <c r="R497" s="219"/>
      <c r="S497" s="219"/>
      <c r="T497" s="219"/>
      <c r="U497" s="219"/>
      <c r="V497" s="132">
        <f t="shared" ref="V497:V501" si="231">SUM(X497:AA497)</f>
        <v>0</v>
      </c>
      <c r="W497" s="133" t="str">
        <f t="shared" ref="W497:W501" si="232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217" t="s">
        <v>239</v>
      </c>
      <c r="C498" s="217" t="s">
        <v>186</v>
      </c>
      <c r="D498" s="108">
        <v>6.04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287" t="s">
        <v>443</v>
      </c>
      <c r="C499" s="287" t="s">
        <v>179</v>
      </c>
      <c r="D499" s="108"/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88"/>
      <c r="P499" s="288"/>
      <c r="Q499" s="288"/>
      <c r="R499" s="288"/>
      <c r="S499" s="288"/>
      <c r="T499" s="288"/>
      <c r="U499" s="288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287" t="s">
        <v>443</v>
      </c>
      <c r="C500" s="287" t="s">
        <v>186</v>
      </c>
      <c r="D500" s="108"/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88"/>
      <c r="P500" s="288"/>
      <c r="Q500" s="288"/>
      <c r="R500" s="288"/>
      <c r="S500" s="288"/>
      <c r="T500" s="288"/>
      <c r="U500" s="288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291" t="s">
        <v>240</v>
      </c>
      <c r="C501" s="126"/>
      <c r="D501" s="108">
        <v>7.3</v>
      </c>
      <c r="E501" s="108"/>
      <c r="F501" s="127"/>
      <c r="G501" s="128"/>
      <c r="H501" s="292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si="229"/>
        <v>0</v>
      </c>
      <c r="N501" s="130">
        <f t="shared" si="230"/>
        <v>0</v>
      </c>
      <c r="O501" s="219"/>
      <c r="P501" s="219"/>
      <c r="Q501" s="219"/>
      <c r="R501" s="219"/>
      <c r="S501" s="219"/>
      <c r="T501" s="219"/>
      <c r="U501" s="219"/>
      <c r="V501" s="132">
        <f t="shared" si="231"/>
        <v>0</v>
      </c>
      <c r="W501" s="133" t="str">
        <f t="shared" si="232"/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291" t="s">
        <v>241</v>
      </c>
      <c r="C502" s="126"/>
      <c r="D502" s="108">
        <f>78*120/1000</f>
        <v>9.36</v>
      </c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291" t="s">
        <v>242</v>
      </c>
      <c r="C503" s="126"/>
      <c r="D503" s="108">
        <v>4.5</v>
      </c>
      <c r="E503" s="108"/>
      <c r="F503" s="127"/>
      <c r="G503" s="128"/>
      <c r="H503" s="292">
        <f t="shared" si="225"/>
        <v>0</v>
      </c>
      <c r="I503" s="129"/>
      <c r="J503" s="130"/>
      <c r="K503" s="131"/>
      <c r="L503" s="129"/>
      <c r="M503" s="109"/>
      <c r="N503" s="130"/>
      <c r="O503" s="227"/>
      <c r="P503" s="227"/>
      <c r="Q503" s="227"/>
      <c r="R503" s="227"/>
      <c r="S503" s="227"/>
      <c r="T503" s="227"/>
      <c r="U503" s="227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291" t="s">
        <v>243</v>
      </c>
      <c r="C504" s="126"/>
      <c r="D504" s="108">
        <v>4.5</v>
      </c>
      <c r="E504" s="108"/>
      <c r="F504" s="127"/>
      <c r="G504" s="128"/>
      <c r="H504" s="292">
        <f t="shared" si="225"/>
        <v>0</v>
      </c>
      <c r="I504" s="129"/>
      <c r="J504" s="130"/>
      <c r="K504" s="131"/>
      <c r="L504" s="129"/>
      <c r="M504" s="109"/>
      <c r="N504" s="130"/>
      <c r="O504" s="219"/>
      <c r="P504" s="219"/>
      <c r="Q504" s="219"/>
      <c r="R504" s="219"/>
      <c r="S504" s="219"/>
      <c r="T504" s="219"/>
      <c r="U504" s="219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218"/>
      <c r="C505" s="126"/>
      <c r="D505" s="108"/>
      <c r="E505" s="108"/>
      <c r="F505" s="127"/>
      <c r="G505" s="128"/>
      <c r="H505" s="292">
        <f t="shared" si="225"/>
        <v>0</v>
      </c>
      <c r="I505" s="129"/>
      <c r="J505" s="130"/>
      <c r="K505" s="131"/>
      <c r="L505" s="129"/>
      <c r="M505" s="109"/>
      <c r="N505" s="130"/>
      <c r="O505" s="219"/>
      <c r="P505" s="219"/>
      <c r="Q505" s="219"/>
      <c r="R505" s="219"/>
      <c r="S505" s="219"/>
      <c r="T505" s="219"/>
      <c r="U505" s="219"/>
      <c r="V505" s="132"/>
      <c r="W505" s="133"/>
      <c r="X505" s="132"/>
      <c r="Y505" s="132"/>
      <c r="Z505" s="132"/>
      <c r="AA505" s="132"/>
    </row>
    <row r="506" spans="1:27" ht="20.100000000000001" customHeight="1">
      <c r="A506" s="503" t="s">
        <v>244</v>
      </c>
      <c r="B506" s="504"/>
      <c r="C506" s="22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3">SUM(M491:M501)</f>
        <v>0</v>
      </c>
      <c r="N506" s="146">
        <f t="shared" si="233"/>
        <v>0</v>
      </c>
      <c r="O506" s="148">
        <f t="shared" si="233"/>
        <v>0</v>
      </c>
      <c r="P506" s="148">
        <f t="shared" si="233"/>
        <v>0</v>
      </c>
      <c r="Q506" s="148">
        <f t="shared" si="233"/>
        <v>0</v>
      </c>
      <c r="R506" s="148">
        <f t="shared" si="233"/>
        <v>0</v>
      </c>
      <c r="S506" s="148">
        <f t="shared" si="233"/>
        <v>0</v>
      </c>
      <c r="T506" s="148">
        <f t="shared" si="233"/>
        <v>0</v>
      </c>
      <c r="U506" s="148">
        <f t="shared" si="233"/>
        <v>0</v>
      </c>
      <c r="V506" s="149">
        <f t="shared" si="233"/>
        <v>0</v>
      </c>
      <c r="W506" s="133">
        <f t="shared" si="233"/>
        <v>0</v>
      </c>
      <c r="X506" s="149">
        <f t="shared" si="233"/>
        <v>0</v>
      </c>
      <c r="Y506" s="149">
        <f t="shared" si="233"/>
        <v>0</v>
      </c>
      <c r="Z506" s="149">
        <f t="shared" si="233"/>
        <v>0</v>
      </c>
      <c r="AA506" s="149">
        <f t="shared" si="233"/>
        <v>0</v>
      </c>
    </row>
    <row r="507" spans="1:27" ht="20.100000000000001" customHeight="1">
      <c r="A507" s="505" t="s">
        <v>246</v>
      </c>
      <c r="B507" s="506"/>
      <c r="C507" s="506"/>
      <c r="D507" s="506"/>
      <c r="E507" s="506"/>
      <c r="F507" s="507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4">SUM(M370,M428,M463,M479,M490,M506)</f>
        <v>0</v>
      </c>
      <c r="N507" s="154">
        <f t="shared" si="234"/>
        <v>0</v>
      </c>
      <c r="O507" s="154">
        <f t="shared" si="234"/>
        <v>0</v>
      </c>
      <c r="P507" s="154">
        <f t="shared" si="234"/>
        <v>0</v>
      </c>
      <c r="Q507" s="154">
        <f t="shared" si="234"/>
        <v>0</v>
      </c>
      <c r="R507" s="154">
        <f t="shared" si="234"/>
        <v>0</v>
      </c>
      <c r="S507" s="154">
        <f t="shared" si="234"/>
        <v>0</v>
      </c>
      <c r="T507" s="154">
        <f t="shared" si="234"/>
        <v>0</v>
      </c>
      <c r="U507" s="154">
        <f t="shared" si="234"/>
        <v>0</v>
      </c>
      <c r="V507" s="154">
        <f t="shared" si="234"/>
        <v>0</v>
      </c>
      <c r="W507" s="156" t="str">
        <f t="shared" ref="W507" si="235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08" t="s">
        <v>476</v>
      </c>
      <c r="B508" s="222" t="s">
        <v>247</v>
      </c>
      <c r="C508" s="491" t="s">
        <v>248</v>
      </c>
      <c r="D508" s="492"/>
      <c r="E508" s="499" t="s">
        <v>249</v>
      </c>
      <c r="F508" s="499"/>
      <c r="G508" s="469" t="s">
        <v>250</v>
      </c>
      <c r="H508" s="469"/>
      <c r="I508" s="499" t="s">
        <v>251</v>
      </c>
      <c r="J508" s="499"/>
      <c r="K508" s="499" t="s">
        <v>252</v>
      </c>
      <c r="L508" s="499"/>
      <c r="M508" s="499" t="s">
        <v>253</v>
      </c>
      <c r="N508" s="499"/>
      <c r="O508" s="499" t="s">
        <v>254</v>
      </c>
      <c r="P508" s="469" t="s">
        <v>255</v>
      </c>
      <c r="Q508" s="469"/>
      <c r="R508" s="469" t="s">
        <v>252</v>
      </c>
      <c r="S508" s="469"/>
      <c r="T508" s="469" t="s">
        <v>256</v>
      </c>
      <c r="U508" s="469"/>
      <c r="V508" s="469" t="s">
        <v>257</v>
      </c>
      <c r="W508" s="469"/>
      <c r="X508" s="469" t="s">
        <v>252</v>
      </c>
      <c r="Y508" s="469"/>
      <c r="Z508" s="469" t="s">
        <v>256</v>
      </c>
      <c r="AA508" s="469"/>
    </row>
    <row r="509" spans="1:27" ht="20.100000000000001" customHeight="1">
      <c r="A509" s="509"/>
      <c r="B509" s="222" t="s">
        <v>258</v>
      </c>
      <c r="C509" s="491">
        <v>0</v>
      </c>
      <c r="D509" s="492"/>
      <c r="E509" s="502">
        <f>C509*11</f>
        <v>0</v>
      </c>
      <c r="F509" s="502"/>
      <c r="G509" s="469">
        <v>0</v>
      </c>
      <c r="H509" s="469"/>
      <c r="I509" s="502">
        <f>G509*11</f>
        <v>0</v>
      </c>
      <c r="J509" s="502"/>
      <c r="K509" s="502">
        <f>E509-I509</f>
        <v>0</v>
      </c>
      <c r="L509" s="502"/>
      <c r="M509" s="500" t="str">
        <f>IF(ISERROR(K509/E509),"",K509/E509)</f>
        <v/>
      </c>
      <c r="N509" s="500"/>
      <c r="O509" s="499"/>
      <c r="P509" s="469" t="s">
        <v>201</v>
      </c>
      <c r="Q509" s="469"/>
      <c r="R509" s="498">
        <f>SUM(O370:U370)</f>
        <v>0</v>
      </c>
      <c r="S509" s="498"/>
      <c r="T509" s="493" t="str">
        <f t="array" ref="T509">IF(ISERROR(R509/R516),"",R509/R516)</f>
        <v/>
      </c>
      <c r="U509" s="493"/>
      <c r="V509" s="469" t="s">
        <v>259</v>
      </c>
      <c r="W509" s="469"/>
      <c r="X509" s="496">
        <f>SUM(O370,O428,O463,O479,O490,O506)</f>
        <v>0</v>
      </c>
      <c r="Y509" s="496"/>
      <c r="Z509" s="493" t="str">
        <f t="array" ref="Z509">IF(ISERROR(X509/X516),"",X509/X516)</f>
        <v/>
      </c>
      <c r="AA509" s="493"/>
    </row>
    <row r="510" spans="1:27" ht="20.100000000000001" customHeight="1">
      <c r="A510" s="509"/>
      <c r="B510" s="222" t="s">
        <v>260</v>
      </c>
      <c r="C510" s="491">
        <v>0</v>
      </c>
      <c r="D510" s="492"/>
      <c r="E510" s="502">
        <f>C510*11</f>
        <v>0</v>
      </c>
      <c r="F510" s="502"/>
      <c r="G510" s="469">
        <v>0</v>
      </c>
      <c r="H510" s="469"/>
      <c r="I510" s="502">
        <f>G510*11</f>
        <v>0</v>
      </c>
      <c r="J510" s="502"/>
      <c r="K510" s="502">
        <f>E510-I510</f>
        <v>0</v>
      </c>
      <c r="L510" s="502"/>
      <c r="M510" s="500" t="str">
        <f>IF(ISERROR(K510/E510),"",K510/E510)</f>
        <v/>
      </c>
      <c r="N510" s="500"/>
      <c r="O510" s="499"/>
      <c r="P510" s="469" t="s">
        <v>216</v>
      </c>
      <c r="Q510" s="469"/>
      <c r="R510" s="498">
        <f>SUM(O428:U428)</f>
        <v>0</v>
      </c>
      <c r="S510" s="498"/>
      <c r="T510" s="493" t="str">
        <f>IF(ISERROR(R510/R516),"",R510/R516)</f>
        <v/>
      </c>
      <c r="U510" s="493"/>
      <c r="V510" s="469" t="s">
        <v>261</v>
      </c>
      <c r="W510" s="469"/>
      <c r="X510" s="496">
        <f>SUM(O371,O429,O464,O480,O491,O507)</f>
        <v>0</v>
      </c>
      <c r="Y510" s="496"/>
      <c r="Z510" s="493" t="str">
        <f>IF(ISERROR(X510/X516),"",X510/X516)</f>
        <v/>
      </c>
      <c r="AA510" s="493"/>
    </row>
    <row r="511" spans="1:27" ht="20.100000000000001" customHeight="1">
      <c r="A511" s="509"/>
      <c r="B511" s="222" t="s">
        <v>262</v>
      </c>
      <c r="C511" s="491">
        <v>0</v>
      </c>
      <c r="D511" s="492"/>
      <c r="E511" s="502">
        <f>C511*11</f>
        <v>0</v>
      </c>
      <c r="F511" s="502"/>
      <c r="G511" s="469">
        <v>0</v>
      </c>
      <c r="H511" s="469"/>
      <c r="I511" s="502">
        <f>G511*11</f>
        <v>0</v>
      </c>
      <c r="J511" s="502"/>
      <c r="K511" s="502">
        <f>E511-I511</f>
        <v>0</v>
      </c>
      <c r="L511" s="502"/>
      <c r="M511" s="500" t="str">
        <f>IF(ISERROR(K511/E511),"",K511/E511)</f>
        <v/>
      </c>
      <c r="N511" s="500"/>
      <c r="O511" s="499"/>
      <c r="P511" s="469" t="s">
        <v>224</v>
      </c>
      <c r="Q511" s="469"/>
      <c r="R511" s="498">
        <f>SUM(O463:U463)</f>
        <v>0</v>
      </c>
      <c r="S511" s="498"/>
      <c r="T511" s="493" t="str">
        <f>IF(ISERROR(R511/R516),"",R511/R516)</f>
        <v/>
      </c>
      <c r="U511" s="493"/>
      <c r="V511" s="469" t="s">
        <v>263</v>
      </c>
      <c r="W511" s="469"/>
      <c r="X511" s="496">
        <f>SUM(O373,O430,O465,O481,O492,O508)</f>
        <v>0</v>
      </c>
      <c r="Y511" s="496"/>
      <c r="Z511" s="493" t="str">
        <f>IF(ISERROR(X511/X516),"",X511/X516)</f>
        <v/>
      </c>
      <c r="AA511" s="493"/>
    </row>
    <row r="512" spans="1:27" ht="20.100000000000001" customHeight="1">
      <c r="A512" s="509"/>
      <c r="B512" s="222" t="s">
        <v>264</v>
      </c>
      <c r="C512" s="491">
        <v>1</v>
      </c>
      <c r="D512" s="492"/>
      <c r="E512" s="502">
        <f>C512*11</f>
        <v>11</v>
      </c>
      <c r="F512" s="502"/>
      <c r="G512" s="469">
        <v>1</v>
      </c>
      <c r="H512" s="469"/>
      <c r="I512" s="502">
        <f>G512*11</f>
        <v>11</v>
      </c>
      <c r="J512" s="502"/>
      <c r="K512" s="502">
        <f>E512-I512</f>
        <v>0</v>
      </c>
      <c r="L512" s="502"/>
      <c r="M512" s="500">
        <f>IF(ISERROR(K512/E512),"",K512/E512)</f>
        <v>0</v>
      </c>
      <c r="N512" s="500"/>
      <c r="O512" s="499"/>
      <c r="P512" s="469" t="s">
        <v>231</v>
      </c>
      <c r="Q512" s="469"/>
      <c r="R512" s="498">
        <f>SUM(O479:U479)</f>
        <v>0</v>
      </c>
      <c r="S512" s="498"/>
      <c r="T512" s="493" t="str">
        <f>IF(ISERROR(R512/R516),"",R512/R516)</f>
        <v/>
      </c>
      <c r="U512" s="493"/>
      <c r="V512" s="469" t="s">
        <v>265</v>
      </c>
      <c r="W512" s="469"/>
      <c r="X512" s="496">
        <f>SUM(O374,O431,O466,O482,O493,O509)</f>
        <v>0</v>
      </c>
      <c r="Y512" s="496"/>
      <c r="Z512" s="493" t="str">
        <f>IF(ISERROR(X512/X516),"",X512/X516)</f>
        <v/>
      </c>
      <c r="AA512" s="493"/>
    </row>
    <row r="513" spans="1:27" ht="20.100000000000001" customHeight="1">
      <c r="A513" s="510"/>
      <c r="B513" s="222" t="s">
        <v>266</v>
      </c>
      <c r="C513" s="501">
        <f>SUM(C509:D512)</f>
        <v>1</v>
      </c>
      <c r="D513" s="475"/>
      <c r="E513" s="502">
        <f>SUM(E509:F512)</f>
        <v>11</v>
      </c>
      <c r="F513" s="502"/>
      <c r="G513" s="469">
        <f>SUM(G509:H512)</f>
        <v>1</v>
      </c>
      <c r="H513" s="469"/>
      <c r="I513" s="502">
        <f>SUM(I509:J512)</f>
        <v>11</v>
      </c>
      <c r="J513" s="502"/>
      <c r="K513" s="502">
        <f>SUM(K509:L512)</f>
        <v>0</v>
      </c>
      <c r="L513" s="502"/>
      <c r="M513" s="500">
        <f>IF(ISERROR(K513/E513),"",K513/E513)</f>
        <v>0</v>
      </c>
      <c r="N513" s="500"/>
      <c r="O513" s="499"/>
      <c r="P513" s="469" t="s">
        <v>234</v>
      </c>
      <c r="Q513" s="469"/>
      <c r="R513" s="498">
        <f>SUM(O490:U490)</f>
        <v>0</v>
      </c>
      <c r="S513" s="498"/>
      <c r="T513" s="493" t="str">
        <f>IF(ISERROR(R513/R516),"",R513/R516)</f>
        <v/>
      </c>
      <c r="U513" s="493"/>
      <c r="V513" s="469" t="s">
        <v>267</v>
      </c>
      <c r="W513" s="469"/>
      <c r="X513" s="496">
        <f>SUM(O375,O432,O467,O483,O494,O510)</f>
        <v>0</v>
      </c>
      <c r="Y513" s="496"/>
      <c r="Z513" s="493" t="str">
        <f>IF(ISERROR(X513/X516),"",X513/X516)</f>
        <v/>
      </c>
      <c r="AA513" s="493"/>
    </row>
    <row r="514" spans="1:27" ht="20.100000000000001" customHeight="1">
      <c r="A514" s="307" t="s">
        <v>477</v>
      </c>
      <c r="B514" s="222">
        <f>G507</f>
        <v>0</v>
      </c>
      <c r="C514" s="479" t="s">
        <v>269</v>
      </c>
      <c r="D514" s="478"/>
      <c r="E514" s="469">
        <f>H507</f>
        <v>0</v>
      </c>
      <c r="F514" s="469"/>
      <c r="G514" s="469" t="s">
        <v>270</v>
      </c>
      <c r="H514" s="469"/>
      <c r="I514" s="497" t="str">
        <f>L507</f>
        <v/>
      </c>
      <c r="J514" s="497"/>
      <c r="K514" s="499" t="s">
        <v>271</v>
      </c>
      <c r="L514" s="499"/>
      <c r="M514" s="497" t="str">
        <f>J507</f>
        <v/>
      </c>
      <c r="N514" s="497"/>
      <c r="O514" s="499"/>
      <c r="P514" s="469" t="s">
        <v>244</v>
      </c>
      <c r="Q514" s="469"/>
      <c r="R514" s="498">
        <f>SUM(O506:U506)</f>
        <v>0</v>
      </c>
      <c r="S514" s="498"/>
      <c r="T514" s="493" t="str">
        <f>IF(ISERROR(R514/R516),"",R514/R516)</f>
        <v/>
      </c>
      <c r="U514" s="493"/>
      <c r="V514" s="469" t="s">
        <v>272</v>
      </c>
      <c r="W514" s="469"/>
      <c r="X514" s="496">
        <f>SUM(O376,O433,O468,O484,O495,O511)</f>
        <v>0</v>
      </c>
      <c r="Y514" s="496"/>
      <c r="Z514" s="493" t="str">
        <f>IF(ISERROR(X514/X516),"",X514/X516)</f>
        <v/>
      </c>
      <c r="AA514" s="493"/>
    </row>
    <row r="515" spans="1:27" ht="20.100000000000001" customHeight="1">
      <c r="A515" s="308" t="s">
        <v>478</v>
      </c>
      <c r="B515" s="222">
        <f>I507+C513</f>
        <v>1</v>
      </c>
      <c r="C515" s="476" t="s">
        <v>251</v>
      </c>
      <c r="D515" s="477"/>
      <c r="E515" s="494">
        <f>K507+I513</f>
        <v>11</v>
      </c>
      <c r="F515" s="494"/>
      <c r="G515" s="469" t="s">
        <v>274</v>
      </c>
      <c r="H515" s="469"/>
      <c r="I515" s="497">
        <f>B515-E515</f>
        <v>-10</v>
      </c>
      <c r="J515" s="497"/>
      <c r="K515" s="499" t="s">
        <v>275</v>
      </c>
      <c r="L515" s="499"/>
      <c r="M515" s="500">
        <f>IF(ISERROR(I515/E515),"",I515/E515)</f>
        <v>-0.90909090909090906</v>
      </c>
      <c r="N515" s="500"/>
      <c r="O515" s="499"/>
      <c r="P515" s="469" t="s">
        <v>245</v>
      </c>
      <c r="Q515" s="469"/>
      <c r="R515" s="498"/>
      <c r="S515" s="498"/>
      <c r="T515" s="493" t="str">
        <f>IF(ISERROR(R515/R516),"",R515/R516)</f>
        <v/>
      </c>
      <c r="U515" s="493"/>
      <c r="V515" s="469" t="s">
        <v>264</v>
      </c>
      <c r="W515" s="469"/>
      <c r="X515" s="496">
        <f>SUM(O377,O434,O469,O489,O496,O512)</f>
        <v>0</v>
      </c>
      <c r="Y515" s="496"/>
      <c r="Z515" s="493" t="str">
        <f>IF(ISERROR(X515/X516),"",X515/X516)</f>
        <v/>
      </c>
      <c r="AA515" s="493"/>
    </row>
    <row r="516" spans="1:27" ht="20.100000000000001" customHeight="1">
      <c r="A516" s="308" t="s">
        <v>479</v>
      </c>
      <c r="B516" s="222">
        <f>N507</f>
        <v>0</v>
      </c>
      <c r="C516" s="476" t="s">
        <v>277</v>
      </c>
      <c r="D516" s="477"/>
      <c r="E516" s="493">
        <f>IF(ISERROR(B516/B515),"",B516/B515)</f>
        <v>0</v>
      </c>
      <c r="F516" s="493"/>
      <c r="G516" s="469" t="s">
        <v>278</v>
      </c>
      <c r="H516" s="469"/>
      <c r="I516" s="499">
        <f>V507</f>
        <v>0</v>
      </c>
      <c r="J516" s="499"/>
      <c r="K516" s="499" t="s">
        <v>279</v>
      </c>
      <c r="L516" s="499"/>
      <c r="M516" s="500" t="str">
        <f t="array" ref="M516">IF(ISERROR(I516/B514),"",I516/B514)</f>
        <v/>
      </c>
      <c r="N516" s="500"/>
      <c r="O516" s="499"/>
      <c r="P516" s="469" t="s">
        <v>266</v>
      </c>
      <c r="Q516" s="469"/>
      <c r="R516" s="498">
        <f>SUM(R509:S515)</f>
        <v>0</v>
      </c>
      <c r="S516" s="498"/>
      <c r="T516" s="493"/>
      <c r="U516" s="493"/>
      <c r="V516" s="469" t="s">
        <v>266</v>
      </c>
      <c r="W516" s="469"/>
      <c r="X516" s="496">
        <f>SUM(X509:Y515)</f>
        <v>0</v>
      </c>
      <c r="Y516" s="496"/>
      <c r="Z516" s="493"/>
      <c r="AA516" s="493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495" t="str">
        <f>IF(ISERROR(#REF!/#REF!),"",#REF!/#REF!)</f>
        <v/>
      </c>
      <c r="H517" s="495"/>
      <c r="I517" s="495"/>
      <c r="J517" s="125"/>
      <c r="K517" s="160"/>
      <c r="L517" s="122"/>
      <c r="M517" s="122"/>
      <c r="N517" s="495" t="str">
        <f>IF(ISERROR(G517/#REF!),"",G517/#REF!)</f>
        <v/>
      </c>
      <c r="O517" s="495"/>
      <c r="P517" s="495"/>
      <c r="Q517" s="495"/>
      <c r="R517" s="495"/>
      <c r="S517" s="22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482" t="s">
        <v>268</v>
      </c>
      <c r="B519" s="482"/>
      <c r="C519" s="491">
        <f>SUM(B171,B342,B514)</f>
        <v>0</v>
      </c>
      <c r="D519" s="492"/>
      <c r="E519" s="482" t="s">
        <v>269</v>
      </c>
      <c r="F519" s="482"/>
      <c r="G519" s="494">
        <f>SUM(E171,E342,E514)</f>
        <v>0</v>
      </c>
      <c r="H519" s="494"/>
      <c r="I519" s="469" t="s">
        <v>270</v>
      </c>
      <c r="J519" s="482"/>
      <c r="K519" s="491">
        <f>IF(ISERROR(C519/G520),"",C519/G520)</f>
        <v>0</v>
      </c>
      <c r="L519" s="492"/>
      <c r="M519" s="469" t="s">
        <v>271</v>
      </c>
      <c r="N519" s="469"/>
      <c r="O519" s="470">
        <f t="array" ref="O519">IF(ISERROR(C519/C520),"",C519/C520)</f>
        <v>0</v>
      </c>
      <c r="P519" s="471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469" t="s">
        <v>273</v>
      </c>
      <c r="B520" s="469"/>
      <c r="C520" s="491">
        <f>SUM(B172,B343,B515)</f>
        <v>7</v>
      </c>
      <c r="D520" s="492"/>
      <c r="E520" s="469" t="s">
        <v>251</v>
      </c>
      <c r="F520" s="469"/>
      <c r="G520" s="494">
        <f>SUM(E172,E343,E515)</f>
        <v>82</v>
      </c>
      <c r="H520" s="494"/>
      <c r="I520" s="476" t="s">
        <v>274</v>
      </c>
      <c r="J520" s="477"/>
      <c r="K520" s="479">
        <f>C520-G520</f>
        <v>-75</v>
      </c>
      <c r="L520" s="478"/>
      <c r="M520" s="479" t="s">
        <v>275</v>
      </c>
      <c r="N520" s="478"/>
      <c r="O520" s="483">
        <f>IF(ISERROR(K520/C520),"",K520/C520)</f>
        <v>-10.714285714285714</v>
      </c>
      <c r="P520" s="484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476" t="s">
        <v>276</v>
      </c>
      <c r="B521" s="477"/>
      <c r="C521" s="491">
        <f>SUM(B173,B344,B516)</f>
        <v>0</v>
      </c>
      <c r="D521" s="492"/>
      <c r="E521" s="476" t="s">
        <v>277</v>
      </c>
      <c r="F521" s="477"/>
      <c r="G521" s="493">
        <f>IF(ISERROR(C521/C520),"",C521/C520)</f>
        <v>0</v>
      </c>
      <c r="H521" s="493"/>
      <c r="I521" s="469" t="s">
        <v>278</v>
      </c>
      <c r="J521" s="482"/>
      <c r="K521" s="494">
        <f>SUM(I173,I344,I516)</f>
        <v>0</v>
      </c>
      <c r="L521" s="494"/>
      <c r="M521" s="482" t="s">
        <v>279</v>
      </c>
      <c r="N521" s="482"/>
      <c r="O521" s="483" t="str">
        <f t="array" ref="O521">IF(ISERROR(K521/C519),"",K521/C519)</f>
        <v/>
      </c>
      <c r="P521" s="484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167"/>
      <c r="H522" s="168"/>
      <c r="I522" s="22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476" t="s">
        <v>298</v>
      </c>
      <c r="B523" s="477"/>
      <c r="C523" s="476" t="s">
        <v>299</v>
      </c>
      <c r="D523" s="477"/>
      <c r="E523" s="476" t="s">
        <v>256</v>
      </c>
      <c r="F523" s="477"/>
      <c r="G523" s="485" t="s">
        <v>254</v>
      </c>
      <c r="H523" s="486"/>
      <c r="I523" s="476" t="s">
        <v>255</v>
      </c>
      <c r="J523" s="478"/>
      <c r="K523" s="476" t="s">
        <v>300</v>
      </c>
      <c r="L523" s="477"/>
      <c r="M523" s="476" t="s">
        <v>256</v>
      </c>
      <c r="N523" s="477"/>
      <c r="O523" s="469" t="s">
        <v>257</v>
      </c>
      <c r="P523" s="469"/>
      <c r="Q523" s="476" t="s">
        <v>300</v>
      </c>
      <c r="R523" s="477"/>
      <c r="S523" s="476" t="s">
        <v>256</v>
      </c>
      <c r="T523" s="477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481" t="s">
        <v>201</v>
      </c>
      <c r="B524" s="477"/>
      <c r="C524" s="476">
        <f>SUM(G28,G199,G370)</f>
        <v>0</v>
      </c>
      <c r="D524" s="477"/>
      <c r="E524" s="472" t="str">
        <f>IF(ISERROR(C524/C530),"",C524/C530)</f>
        <v/>
      </c>
      <c r="F524" s="473"/>
      <c r="G524" s="487"/>
      <c r="H524" s="488"/>
      <c r="I524" s="474" t="s">
        <v>301</v>
      </c>
      <c r="J524" s="480"/>
      <c r="K524" s="479">
        <f t="shared" ref="K524:K529" si="236">SUM(R166,U337,U509)</f>
        <v>0</v>
      </c>
      <c r="L524" s="478"/>
      <c r="M524" s="472" t="str">
        <f t="array" ref="M524">IF(ISERROR(K524/K530),"",K524/K530)</f>
        <v/>
      </c>
      <c r="N524" s="473"/>
      <c r="O524" s="469" t="s">
        <v>259</v>
      </c>
      <c r="P524" s="469"/>
      <c r="Q524" s="470">
        <f t="shared" ref="Q524:Q529" si="237">SUM(X166,AA337,AA509)</f>
        <v>0</v>
      </c>
      <c r="R524" s="471"/>
      <c r="S524" s="472" t="str">
        <f t="array" ref="S524">IF(ISERROR(Q524/Q530),"",Q524/Q530)</f>
        <v/>
      </c>
      <c r="T524" s="473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81" t="s">
        <v>216</v>
      </c>
      <c r="B525" s="477"/>
      <c r="C525" s="476">
        <f>SUM(G86,G257,G428)</f>
        <v>0</v>
      </c>
      <c r="D525" s="477"/>
      <c r="E525" s="472" t="str">
        <f>IF(ISERROR(C525/C530),"",C525/C530)</f>
        <v/>
      </c>
      <c r="F525" s="473"/>
      <c r="G525" s="487"/>
      <c r="H525" s="488"/>
      <c r="I525" s="474" t="s">
        <v>302</v>
      </c>
      <c r="J525" s="480"/>
      <c r="K525" s="479">
        <f t="shared" si="236"/>
        <v>0</v>
      </c>
      <c r="L525" s="478"/>
      <c r="M525" s="472" t="str">
        <f>IF(ISERROR(K525/K530),"",K525/K530)</f>
        <v/>
      </c>
      <c r="N525" s="473"/>
      <c r="O525" s="469" t="s">
        <v>261</v>
      </c>
      <c r="P525" s="469"/>
      <c r="Q525" s="470">
        <f t="shared" si="237"/>
        <v>0</v>
      </c>
      <c r="R525" s="471"/>
      <c r="S525" s="472" t="str">
        <f>IF(ISERROR(Q525/Q530),"",Q525/Q530)</f>
        <v/>
      </c>
      <c r="T525" s="473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81" t="s">
        <v>224</v>
      </c>
      <c r="B526" s="477"/>
      <c r="C526" s="476">
        <f>SUM(G121,G292,G463)</f>
        <v>0</v>
      </c>
      <c r="D526" s="477"/>
      <c r="E526" s="472" t="str">
        <f>IF(ISERROR(C526/C530),"",C526/C530)</f>
        <v/>
      </c>
      <c r="F526" s="473"/>
      <c r="G526" s="487"/>
      <c r="H526" s="488"/>
      <c r="I526" s="474" t="s">
        <v>303</v>
      </c>
      <c r="J526" s="480"/>
      <c r="K526" s="479">
        <f t="shared" si="236"/>
        <v>0</v>
      </c>
      <c r="L526" s="478"/>
      <c r="M526" s="472" t="str">
        <f>IF(ISERROR(K526/K530),"",K526/K530)</f>
        <v/>
      </c>
      <c r="N526" s="473"/>
      <c r="O526" s="469" t="s">
        <v>263</v>
      </c>
      <c r="P526" s="469"/>
      <c r="Q526" s="470">
        <f t="shared" si="237"/>
        <v>0</v>
      </c>
      <c r="R526" s="471"/>
      <c r="S526" s="472" t="str">
        <f>IF(ISERROR(Q526/Q530),"",Q526/Q530)</f>
        <v/>
      </c>
      <c r="T526" s="473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81" t="s">
        <v>231</v>
      </c>
      <c r="B527" s="477"/>
      <c r="C527" s="476">
        <f>SUM(G137,G308,G479)</f>
        <v>0</v>
      </c>
      <c r="D527" s="477"/>
      <c r="E527" s="472" t="str">
        <f>IF(ISERROR(C527/C530),"",C527/C530)</f>
        <v/>
      </c>
      <c r="F527" s="473"/>
      <c r="G527" s="487"/>
      <c r="H527" s="488"/>
      <c r="I527" s="474" t="s">
        <v>304</v>
      </c>
      <c r="J527" s="480"/>
      <c r="K527" s="479">
        <f t="shared" si="236"/>
        <v>0</v>
      </c>
      <c r="L527" s="478"/>
      <c r="M527" s="472" t="str">
        <f>IF(ISERROR(K527/K530),"",K527/K530)</f>
        <v/>
      </c>
      <c r="N527" s="473"/>
      <c r="O527" s="469" t="s">
        <v>305</v>
      </c>
      <c r="P527" s="469"/>
      <c r="Q527" s="470">
        <f t="shared" si="237"/>
        <v>0</v>
      </c>
      <c r="R527" s="471"/>
      <c r="S527" s="472" t="str">
        <f>IF(ISERROR(Q527/Q530),"",Q527/Q530)</f>
        <v/>
      </c>
      <c r="T527" s="473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481" t="s">
        <v>234</v>
      </c>
      <c r="B528" s="477"/>
      <c r="C528" s="476">
        <f>SUM(G148,G319,G490)</f>
        <v>0</v>
      </c>
      <c r="D528" s="477"/>
      <c r="E528" s="472" t="str">
        <f>IF(ISERROR(C528/C530),"",C528/C530)</f>
        <v/>
      </c>
      <c r="F528" s="473"/>
      <c r="G528" s="487"/>
      <c r="H528" s="488"/>
      <c r="I528" s="474" t="s">
        <v>306</v>
      </c>
      <c r="J528" s="480"/>
      <c r="K528" s="479">
        <f t="shared" si="236"/>
        <v>0</v>
      </c>
      <c r="L528" s="478"/>
      <c r="M528" s="472" t="str">
        <f>IF(ISERROR(K528/K530),"",K528/K530)</f>
        <v/>
      </c>
      <c r="N528" s="473"/>
      <c r="O528" s="469" t="s">
        <v>267</v>
      </c>
      <c r="P528" s="469"/>
      <c r="Q528" s="470">
        <f t="shared" si="237"/>
        <v>0</v>
      </c>
      <c r="R528" s="471"/>
      <c r="S528" s="472" t="str">
        <f>IF(ISERROR(Q528/Q530),"",Q528/Q530)</f>
        <v/>
      </c>
      <c r="T528" s="473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481" t="s">
        <v>244</v>
      </c>
      <c r="B529" s="477"/>
      <c r="C529" s="476">
        <f>SUM(G163,G334,G506)</f>
        <v>0</v>
      </c>
      <c r="D529" s="477"/>
      <c r="E529" s="472" t="str">
        <f>IF(ISERROR(C529/C530),"",C529/C530)</f>
        <v/>
      </c>
      <c r="F529" s="473"/>
      <c r="G529" s="487"/>
      <c r="H529" s="488"/>
      <c r="I529" s="474" t="s">
        <v>307</v>
      </c>
      <c r="J529" s="480"/>
      <c r="K529" s="479">
        <f t="shared" si="236"/>
        <v>0</v>
      </c>
      <c r="L529" s="478"/>
      <c r="M529" s="472" t="str">
        <f>IF(ISERROR(K529/K530),"",K529/K530)</f>
        <v/>
      </c>
      <c r="N529" s="473"/>
      <c r="O529" s="469" t="s">
        <v>272</v>
      </c>
      <c r="P529" s="469"/>
      <c r="Q529" s="470">
        <f t="shared" si="237"/>
        <v>0</v>
      </c>
      <c r="R529" s="471"/>
      <c r="S529" s="472" t="str">
        <f>IF(ISERROR(Q529/Q530),"",Q529/Q530)</f>
        <v/>
      </c>
      <c r="T529" s="473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476" t="s">
        <v>266</v>
      </c>
      <c r="B530" s="477"/>
      <c r="C530" s="476">
        <f>SUM(C524:C529)</f>
        <v>0</v>
      </c>
      <c r="D530" s="477"/>
      <c r="E530" s="472">
        <f>SUM(E524:F529)</f>
        <v>0</v>
      </c>
      <c r="F530" s="473"/>
      <c r="G530" s="489"/>
      <c r="H530" s="490"/>
      <c r="I530" s="476" t="s">
        <v>266</v>
      </c>
      <c r="J530" s="478"/>
      <c r="K530" s="479">
        <f>SUM(R173,U344,U516)</f>
        <v>0</v>
      </c>
      <c r="L530" s="478"/>
      <c r="M530" s="472"/>
      <c r="N530" s="473"/>
      <c r="O530" s="469" t="s">
        <v>266</v>
      </c>
      <c r="P530" s="469"/>
      <c r="Q530" s="470">
        <f>SUM(Q524:R529)</f>
        <v>0</v>
      </c>
      <c r="R530" s="471"/>
      <c r="S530" s="472">
        <f>SUM(S524:T529)</f>
        <v>0</v>
      </c>
      <c r="T530" s="473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474" t="s">
        <v>308</v>
      </c>
      <c r="B532" s="475"/>
      <c r="C532" s="217" t="s">
        <v>309</v>
      </c>
      <c r="D532" s="217" t="s">
        <v>310</v>
      </c>
      <c r="E532" s="217" t="s">
        <v>311</v>
      </c>
      <c r="F532" s="217" t="s">
        <v>312</v>
      </c>
      <c r="G532" s="157" t="s">
        <v>313</v>
      </c>
      <c r="H532" s="129" t="s">
        <v>314</v>
      </c>
      <c r="I532" s="129" t="s">
        <v>315</v>
      </c>
      <c r="J532" s="129" t="s">
        <v>316</v>
      </c>
      <c r="K532" s="21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226" t="s">
        <v>322</v>
      </c>
      <c r="Q532" s="129" t="s">
        <v>323</v>
      </c>
      <c r="R532" s="109" t="s">
        <v>324</v>
      </c>
      <c r="S532" s="217" t="s">
        <v>325</v>
      </c>
      <c r="T532" s="21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465" t="s">
        <v>327</v>
      </c>
      <c r="B533" s="466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220" t="str">
        <f t="array" ref="S533">IF(ISERROR(Q533/J533),"",Q533/J533)</f>
        <v/>
      </c>
      <c r="T533" s="220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465" t="s">
        <v>328</v>
      </c>
      <c r="B534" s="466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220" t="str">
        <f t="array" ref="S534">IF(ISERROR(Q534/J534),"",Q534/J534)</f>
        <v/>
      </c>
      <c r="T534" s="220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465" t="s">
        <v>329</v>
      </c>
      <c r="B535" s="466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220" t="str">
        <f t="array" ref="S535">IF(ISERROR(Q535/J535),"",Q535/J535)</f>
        <v/>
      </c>
      <c r="T535" s="220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467" t="s">
        <v>330</v>
      </c>
      <c r="B536" s="468"/>
      <c r="C536" s="112">
        <f>SUM(C533:C535)</f>
        <v>0</v>
      </c>
      <c r="D536" s="112">
        <f t="shared" ref="D536:N536" si="238">SUM(D533:D535)</f>
        <v>0</v>
      </c>
      <c r="E536" s="112">
        <f t="shared" si="238"/>
        <v>0</v>
      </c>
      <c r="F536" s="112">
        <f t="shared" si="238"/>
        <v>0</v>
      </c>
      <c r="G536" s="113">
        <f t="shared" si="238"/>
        <v>0</v>
      </c>
      <c r="H536" s="112">
        <f t="shared" si="238"/>
        <v>0</v>
      </c>
      <c r="I536" s="112">
        <f t="shared" si="238"/>
        <v>0</v>
      </c>
      <c r="J536" s="112">
        <f t="shared" si="238"/>
        <v>0</v>
      </c>
      <c r="K536" s="112">
        <f t="shared" si="238"/>
        <v>0</v>
      </c>
      <c r="L536" s="112">
        <f t="shared" si="238"/>
        <v>0</v>
      </c>
      <c r="M536" s="112">
        <f t="shared" si="238"/>
        <v>0</v>
      </c>
      <c r="N536" s="112">
        <f t="shared" si="238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448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64:F164"/>
    <mergeCell ref="A165:A170"/>
    <mergeCell ref="C165:D165"/>
    <mergeCell ref="E165:F165"/>
    <mergeCell ref="G165:H165"/>
    <mergeCell ref="I165:J165"/>
    <mergeCell ref="A121:B121"/>
    <mergeCell ref="A137:B137"/>
    <mergeCell ref="A148:B148"/>
    <mergeCell ref="A163:B163"/>
    <mergeCell ref="E167:F167"/>
    <mergeCell ref="G167:H167"/>
    <mergeCell ref="I167:J167"/>
    <mergeCell ref="C169:D169"/>
    <mergeCell ref="E169:F169"/>
    <mergeCell ref="G169:H169"/>
    <mergeCell ref="I169:J169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K165:L165"/>
    <mergeCell ref="M165:N165"/>
    <mergeCell ref="O165:O173"/>
    <mergeCell ref="P165:Q165"/>
    <mergeCell ref="R165:S165"/>
    <mergeCell ref="T165:U165"/>
    <mergeCell ref="R166:S166"/>
    <mergeCell ref="T166:U166"/>
    <mergeCell ref="R167:S167"/>
    <mergeCell ref="T167:U167"/>
    <mergeCell ref="V166:W166"/>
    <mergeCell ref="X166:Y166"/>
    <mergeCell ref="Z166:AA166"/>
    <mergeCell ref="C167:D167"/>
    <mergeCell ref="K167:L167"/>
    <mergeCell ref="M167:N167"/>
    <mergeCell ref="P167:Q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68:W168"/>
    <mergeCell ref="X168:Y168"/>
    <mergeCell ref="Z168:AA168"/>
    <mergeCell ref="K169:L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M169:N169"/>
    <mergeCell ref="P169:Q169"/>
    <mergeCell ref="R169:S169"/>
    <mergeCell ref="T169:U169"/>
    <mergeCell ref="V169:W169"/>
    <mergeCell ref="X169:Y169"/>
    <mergeCell ref="V170:W170"/>
    <mergeCell ref="X170:Y170"/>
    <mergeCell ref="Z170:AA170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Z172:AA172"/>
    <mergeCell ref="M172:N172"/>
    <mergeCell ref="P172:Q172"/>
    <mergeCell ref="R172:S172"/>
    <mergeCell ref="T172:U172"/>
    <mergeCell ref="V172:W172"/>
    <mergeCell ref="X172:Y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F175:F177"/>
    <mergeCell ref="G175:H176"/>
    <mergeCell ref="Z176:Z177"/>
    <mergeCell ref="AA176:AA177"/>
    <mergeCell ref="C173:D173"/>
    <mergeCell ref="E173:F173"/>
    <mergeCell ref="G173:H173"/>
    <mergeCell ref="I173:J173"/>
    <mergeCell ref="K173:L173"/>
    <mergeCell ref="M173:N173"/>
    <mergeCell ref="P173:Q173"/>
    <mergeCell ref="R173:S173"/>
    <mergeCell ref="T173:U173"/>
    <mergeCell ref="O175:U175"/>
    <mergeCell ref="V175:V177"/>
    <mergeCell ref="W175:W177"/>
    <mergeCell ref="A308:B308"/>
    <mergeCell ref="A319:B319"/>
    <mergeCell ref="A334:B334"/>
    <mergeCell ref="U176:U177"/>
    <mergeCell ref="X176:X177"/>
    <mergeCell ref="Y176:Y177"/>
    <mergeCell ref="A199:B199"/>
    <mergeCell ref="I175:I177"/>
    <mergeCell ref="J175:J177"/>
    <mergeCell ref="K175:K177"/>
    <mergeCell ref="L175:L177"/>
    <mergeCell ref="M175:M177"/>
    <mergeCell ref="N175:N177"/>
    <mergeCell ref="X175:AA175"/>
    <mergeCell ref="O176:O177"/>
    <mergeCell ref="P176:P177"/>
    <mergeCell ref="Q176:Q177"/>
    <mergeCell ref="R176:R177"/>
    <mergeCell ref="S176:S177"/>
    <mergeCell ref="T176:T177"/>
    <mergeCell ref="A257:B257"/>
    <mergeCell ref="A292:B292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V344:W344"/>
    <mergeCell ref="X344:Y344"/>
    <mergeCell ref="Z344:AA344"/>
    <mergeCell ref="C346:C348"/>
    <mergeCell ref="D346:D348"/>
    <mergeCell ref="E346:E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A506:B506"/>
    <mergeCell ref="A507:F507"/>
    <mergeCell ref="A508:A513"/>
    <mergeCell ref="C508:D508"/>
    <mergeCell ref="E508:F508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A346:A348"/>
    <mergeCell ref="B346:B348"/>
    <mergeCell ref="R508:S508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G508:H508"/>
    <mergeCell ref="I508:J508"/>
    <mergeCell ref="K508:L508"/>
    <mergeCell ref="M508:N508"/>
    <mergeCell ref="O508:O516"/>
    <mergeCell ref="P508:Q508"/>
    <mergeCell ref="M509:N509"/>
    <mergeCell ref="P509:Q509"/>
    <mergeCell ref="M510:N510"/>
    <mergeCell ref="P510:Q510"/>
    <mergeCell ref="R509:S509"/>
    <mergeCell ref="T509:U509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T515:U515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6:B536"/>
    <mergeCell ref="Q530:R530"/>
    <mergeCell ref="S530:T530"/>
    <mergeCell ref="A532:B532"/>
    <mergeCell ref="A533:B533"/>
    <mergeCell ref="A534:B534"/>
    <mergeCell ref="A535:B535"/>
    <mergeCell ref="A530:B530"/>
    <mergeCell ref="C530:D530"/>
    <mergeCell ref="E530:F530"/>
    <mergeCell ref="I530:J530"/>
    <mergeCell ref="K530:L530"/>
    <mergeCell ref="M530:N530"/>
    <mergeCell ref="O530:P530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E487" sqref="E487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59" t="s">
        <v>23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19" t="s">
        <v>502</v>
      </c>
      <c r="B4" s="560" t="s">
        <v>25</v>
      </c>
      <c r="C4" s="560" t="s">
        <v>26</v>
      </c>
      <c r="D4" s="560" t="s">
        <v>27</v>
      </c>
      <c r="E4" s="563" t="s">
        <v>28</v>
      </c>
      <c r="F4" s="566" t="s">
        <v>29</v>
      </c>
      <c r="G4" s="569" t="s">
        <v>30</v>
      </c>
      <c r="H4" s="569"/>
      <c r="I4" s="560" t="s">
        <v>31</v>
      </c>
      <c r="J4" s="570" t="s">
        <v>32</v>
      </c>
      <c r="K4" s="581" t="s">
        <v>33</v>
      </c>
      <c r="L4" s="560" t="s">
        <v>34</v>
      </c>
      <c r="M4" s="584" t="s">
        <v>35</v>
      </c>
      <c r="N4" s="578" t="s">
        <v>36</v>
      </c>
      <c r="O4" s="569" t="s">
        <v>37</v>
      </c>
      <c r="P4" s="569"/>
      <c r="Q4" s="569"/>
      <c r="R4" s="569"/>
      <c r="S4" s="569"/>
      <c r="T4" s="569"/>
      <c r="U4" s="569"/>
      <c r="V4" s="586" t="s">
        <v>38</v>
      </c>
      <c r="W4" s="578" t="s">
        <v>39</v>
      </c>
      <c r="X4" s="569" t="s">
        <v>40</v>
      </c>
      <c r="Y4" s="569"/>
      <c r="Z4" s="569"/>
      <c r="AA4" s="569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20"/>
      <c r="B5" s="561"/>
      <c r="C5" s="561"/>
      <c r="D5" s="561"/>
      <c r="E5" s="564"/>
      <c r="F5" s="567"/>
      <c r="G5" s="569"/>
      <c r="H5" s="569"/>
      <c r="I5" s="561"/>
      <c r="J5" s="571"/>
      <c r="K5" s="582"/>
      <c r="L5" s="561"/>
      <c r="M5" s="585"/>
      <c r="N5" s="578"/>
      <c r="O5" s="569" t="s">
        <v>41</v>
      </c>
      <c r="P5" s="569" t="s">
        <v>42</v>
      </c>
      <c r="Q5" s="569" t="s">
        <v>43</v>
      </c>
      <c r="R5" s="579" t="s">
        <v>44</v>
      </c>
      <c r="S5" s="580" t="s">
        <v>45</v>
      </c>
      <c r="T5" s="569" t="s">
        <v>46</v>
      </c>
      <c r="U5" s="569" t="s">
        <v>47</v>
      </c>
      <c r="V5" s="586"/>
      <c r="W5" s="578"/>
      <c r="X5" s="569" t="s">
        <v>13</v>
      </c>
      <c r="Y5" s="569" t="s">
        <v>48</v>
      </c>
      <c r="Z5" s="569" t="s">
        <v>49</v>
      </c>
      <c r="AA5" s="569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21"/>
      <c r="B6" s="562"/>
      <c r="C6" s="562"/>
      <c r="D6" s="562"/>
      <c r="E6" s="565"/>
      <c r="F6" s="568"/>
      <c r="G6" s="358" t="s">
        <v>50</v>
      </c>
      <c r="H6" s="358" t="s">
        <v>51</v>
      </c>
      <c r="I6" s="562"/>
      <c r="J6" s="572"/>
      <c r="K6" s="583"/>
      <c r="L6" s="562"/>
      <c r="M6" s="585"/>
      <c r="N6" s="578"/>
      <c r="O6" s="569"/>
      <c r="P6" s="569"/>
      <c r="Q6" s="569"/>
      <c r="R6" s="579"/>
      <c r="S6" s="580"/>
      <c r="T6" s="569"/>
      <c r="U6" s="569"/>
      <c r="V6" s="586"/>
      <c r="W6" s="578"/>
      <c r="X6" s="569"/>
      <c r="Y6" s="569"/>
      <c r="Z6" s="569"/>
      <c r="AA6" s="569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73" t="s">
        <v>70</v>
      </c>
      <c r="B28" s="574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75" t="s">
        <v>86</v>
      </c>
      <c r="B86" s="575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76" t="s">
        <v>92</v>
      </c>
      <c r="B121" s="577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76" t="s">
        <v>99</v>
      </c>
      <c r="B137" s="577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76" t="s">
        <v>102</v>
      </c>
      <c r="B148" s="577"/>
      <c r="C148" s="359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9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103</v>
      </c>
      <c r="C149" s="358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64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58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9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58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9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58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9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58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58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58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58" t="s">
        <v>60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60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60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436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76" t="s">
        <v>106</v>
      </c>
      <c r="B163" s="577"/>
      <c r="C163" s="359" t="s">
        <v>71</v>
      </c>
      <c r="D163" s="20"/>
      <c r="E163" s="20"/>
      <c r="F163" s="32"/>
      <c r="G163" s="94">
        <f>SUM(G149:G162)</f>
        <v>96</v>
      </c>
      <c r="H163" s="30">
        <f>SUM(H149:H162)</f>
        <v>748.8</v>
      </c>
      <c r="I163" s="30">
        <f>SUM(I149:I162)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87" t="s">
        <v>108</v>
      </c>
      <c r="B164" s="588"/>
      <c r="C164" s="588"/>
      <c r="D164" s="588"/>
      <c r="E164" s="588"/>
      <c r="F164" s="589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08" t="s">
        <v>503</v>
      </c>
      <c r="B165" s="362" t="s">
        <v>110</v>
      </c>
      <c r="C165" s="590" t="s">
        <v>111</v>
      </c>
      <c r="D165" s="590"/>
      <c r="E165" s="569" t="s">
        <v>112</v>
      </c>
      <c r="F165" s="569"/>
      <c r="G165" s="580" t="s">
        <v>113</v>
      </c>
      <c r="H165" s="580"/>
      <c r="I165" s="569" t="s">
        <v>114</v>
      </c>
      <c r="J165" s="569"/>
      <c r="K165" s="569" t="s">
        <v>36</v>
      </c>
      <c r="L165" s="569"/>
      <c r="M165" s="569" t="s">
        <v>115</v>
      </c>
      <c r="N165" s="569"/>
      <c r="O165" s="569" t="s">
        <v>116</v>
      </c>
      <c r="P165" s="580" t="s">
        <v>117</v>
      </c>
      <c r="Q165" s="580"/>
      <c r="R165" s="580" t="s">
        <v>36</v>
      </c>
      <c r="S165" s="580"/>
      <c r="T165" s="580" t="s">
        <v>118</v>
      </c>
      <c r="U165" s="580"/>
      <c r="V165" s="580" t="s">
        <v>119</v>
      </c>
      <c r="W165" s="580"/>
      <c r="X165" s="580" t="s">
        <v>36</v>
      </c>
      <c r="Y165" s="580"/>
      <c r="Z165" s="580" t="s">
        <v>118</v>
      </c>
      <c r="AA165" s="580"/>
      <c r="AE165" s="14"/>
      <c r="AF165" s="14"/>
      <c r="AG165" s="3"/>
      <c r="AH165" s="36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09"/>
      <c r="B166" s="362" t="s">
        <v>120</v>
      </c>
      <c r="C166" s="591">
        <f>SUM('1:2'!C166)</f>
        <v>2</v>
      </c>
      <c r="D166" s="592"/>
      <c r="E166" s="593">
        <f>D166*11</f>
        <v>0</v>
      </c>
      <c r="F166" s="593"/>
      <c r="G166" s="591">
        <f>SUM('1:2'!G166)</f>
        <v>2</v>
      </c>
      <c r="H166" s="592"/>
      <c r="I166" s="569">
        <f>G166*11</f>
        <v>22</v>
      </c>
      <c r="J166" s="569"/>
      <c r="K166" s="569">
        <f>E166-I166</f>
        <v>-22</v>
      </c>
      <c r="L166" s="569"/>
      <c r="M166" s="594" t="str">
        <f>IF(ISERROR(K166/E166),"",K166/E166)</f>
        <v/>
      </c>
      <c r="N166" s="594"/>
      <c r="O166" s="569"/>
      <c r="P166" s="580" t="s">
        <v>70</v>
      </c>
      <c r="Q166" s="580"/>
      <c r="R166" s="595">
        <f>SUM(O28:U28)</f>
        <v>0</v>
      </c>
      <c r="S166" s="595"/>
      <c r="T166" s="596" t="str">
        <f t="array" ref="T166">IF(ISERROR(R166/R173),"",R166/R173)</f>
        <v/>
      </c>
      <c r="U166" s="596"/>
      <c r="V166" s="580" t="s">
        <v>41</v>
      </c>
      <c r="W166" s="580"/>
      <c r="X166" s="595">
        <f>SUM(P27,P85,P120,P136,P147,P161)</f>
        <v>0</v>
      </c>
      <c r="Y166" s="595"/>
      <c r="Z166" s="596" t="str">
        <f t="array" ref="Z166">IF(ISERROR(X166/X173),"",X166/X173)</f>
        <v/>
      </c>
      <c r="AA166" s="596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09"/>
      <c r="B167" s="362" t="s">
        <v>121</v>
      </c>
      <c r="C167" s="591">
        <f>SUM('1:2'!C167)</f>
        <v>2</v>
      </c>
      <c r="D167" s="592"/>
      <c r="E167" s="593">
        <f>D167*11</f>
        <v>0</v>
      </c>
      <c r="F167" s="593"/>
      <c r="G167" s="591">
        <f>SUM('1:2'!G167)</f>
        <v>2</v>
      </c>
      <c r="H167" s="592"/>
      <c r="I167" s="569">
        <f>G167*11</f>
        <v>22</v>
      </c>
      <c r="J167" s="569"/>
      <c r="K167" s="569">
        <f>E167-I167</f>
        <v>-22</v>
      </c>
      <c r="L167" s="569"/>
      <c r="M167" s="594" t="str">
        <f>IF(ISERROR(K167/E167),"",K167/E167)</f>
        <v/>
      </c>
      <c r="N167" s="594"/>
      <c r="O167" s="569"/>
      <c r="P167" s="580" t="s">
        <v>86</v>
      </c>
      <c r="Q167" s="580"/>
      <c r="R167" s="595">
        <f>SUM(O86:U86)</f>
        <v>0</v>
      </c>
      <c r="S167" s="595"/>
      <c r="T167" s="596" t="str">
        <f>IF(ISERROR(R167/R173),"",R167/R173)</f>
        <v/>
      </c>
      <c r="U167" s="596"/>
      <c r="V167" s="580" t="s">
        <v>42</v>
      </c>
      <c r="W167" s="580"/>
      <c r="X167" s="595">
        <f>SUM(P28,P86,P121,P137,P148,P163)</f>
        <v>0</v>
      </c>
      <c r="Y167" s="595"/>
      <c r="Z167" s="596" t="str">
        <f>IF(ISERROR(X167/X173),"",X167/X173)</f>
        <v/>
      </c>
      <c r="AA167" s="596"/>
      <c r="AE167" s="14"/>
      <c r="AF167" s="14"/>
      <c r="AG167" s="3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09"/>
      <c r="B168" s="362" t="s">
        <v>122</v>
      </c>
      <c r="C168" s="591">
        <f>SUM('1:2'!C168)</f>
        <v>2</v>
      </c>
      <c r="D168" s="592"/>
      <c r="E168" s="593">
        <f>D168*11</f>
        <v>0</v>
      </c>
      <c r="F168" s="593"/>
      <c r="G168" s="591">
        <f>SUM('1:2'!G168)</f>
        <v>2</v>
      </c>
      <c r="H168" s="592"/>
      <c r="I168" s="569">
        <f>G168*8</f>
        <v>16</v>
      </c>
      <c r="J168" s="569"/>
      <c r="K168" s="569">
        <f>E168-I168</f>
        <v>-16</v>
      </c>
      <c r="L168" s="569"/>
      <c r="M168" s="594" t="str">
        <f>IF(ISERROR(K168/E168),"",K168/E168)</f>
        <v/>
      </c>
      <c r="N168" s="594"/>
      <c r="O168" s="569"/>
      <c r="P168" s="580" t="s">
        <v>92</v>
      </c>
      <c r="Q168" s="580"/>
      <c r="R168" s="595">
        <f>SUM(O121:U121)</f>
        <v>0</v>
      </c>
      <c r="S168" s="595"/>
      <c r="T168" s="596" t="str">
        <f>IF(ISERROR(R168/R173),"",R168/R173)</f>
        <v/>
      </c>
      <c r="U168" s="596"/>
      <c r="V168" s="580" t="s">
        <v>43</v>
      </c>
      <c r="W168" s="580"/>
      <c r="X168" s="595">
        <f>SUM(P29,P87,P122,P138,P149,P164)</f>
        <v>0</v>
      </c>
      <c r="Y168" s="595"/>
      <c r="Z168" s="596" t="str">
        <f>IF(ISERROR(X168/X173),"",X168/X173)</f>
        <v/>
      </c>
      <c r="AA168" s="596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09"/>
      <c r="B169" s="362" t="s">
        <v>47</v>
      </c>
      <c r="C169" s="591">
        <f>SUM('1:2'!C169)</f>
        <v>2</v>
      </c>
      <c r="D169" s="592"/>
      <c r="E169" s="593">
        <f>D169*11</f>
        <v>0</v>
      </c>
      <c r="F169" s="593"/>
      <c r="G169" s="591">
        <f>SUM('1:2'!G169)</f>
        <v>2</v>
      </c>
      <c r="H169" s="592"/>
      <c r="I169" s="569">
        <f>G169*11</f>
        <v>22</v>
      </c>
      <c r="J169" s="569"/>
      <c r="K169" s="569">
        <f>E169-I169</f>
        <v>-22</v>
      </c>
      <c r="L169" s="569"/>
      <c r="M169" s="594" t="str">
        <f>IF(ISERROR(K169/E169),"",K169/E169)</f>
        <v/>
      </c>
      <c r="N169" s="594"/>
      <c r="O169" s="569"/>
      <c r="P169" s="580" t="s">
        <v>99</v>
      </c>
      <c r="Q169" s="580"/>
      <c r="R169" s="595">
        <f>SUM(O137:U137)</f>
        <v>0</v>
      </c>
      <c r="S169" s="595"/>
      <c r="T169" s="596" t="str">
        <f>IF(ISERROR(R169/R173),"",R169/R173)</f>
        <v/>
      </c>
      <c r="U169" s="596"/>
      <c r="V169" s="580" t="s">
        <v>44</v>
      </c>
      <c r="W169" s="580"/>
      <c r="X169" s="595">
        <f>SUM(P31,P88,P123,P139,P150,P165)</f>
        <v>0</v>
      </c>
      <c r="Y169" s="595"/>
      <c r="Z169" s="596" t="str">
        <f>IF(ISERROR(X169/X173),"",X169/X173)</f>
        <v/>
      </c>
      <c r="AA169" s="596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10"/>
      <c r="B170" s="362" t="s">
        <v>123</v>
      </c>
      <c r="C170" s="598">
        <f>SUM(C166:D169)</f>
        <v>8</v>
      </c>
      <c r="D170" s="569"/>
      <c r="E170" s="569">
        <f>SUM(F166:F169)</f>
        <v>0</v>
      </c>
      <c r="F170" s="569"/>
      <c r="G170" s="598">
        <f>SUM(G166:H169)</f>
        <v>8</v>
      </c>
      <c r="H170" s="569"/>
      <c r="I170" s="569">
        <f>SUM(I166:J169)</f>
        <v>82</v>
      </c>
      <c r="J170" s="569"/>
      <c r="K170" s="569">
        <f>SUM(K166:L169)</f>
        <v>-82</v>
      </c>
      <c r="L170" s="569"/>
      <c r="M170" s="594" t="str">
        <f>IF(ISERROR(K170/E170),"",K170/E170)</f>
        <v/>
      </c>
      <c r="N170" s="594"/>
      <c r="O170" s="569"/>
      <c r="P170" s="580" t="s">
        <v>102</v>
      </c>
      <c r="Q170" s="580"/>
      <c r="R170" s="595">
        <f>SUM(O148:U148)</f>
        <v>0</v>
      </c>
      <c r="S170" s="595"/>
      <c r="T170" s="596" t="str">
        <f>IF(ISERROR(R170/R173),"",R170/R173)</f>
        <v/>
      </c>
      <c r="U170" s="596"/>
      <c r="V170" s="580" t="s">
        <v>45</v>
      </c>
      <c r="W170" s="580"/>
      <c r="X170" s="595">
        <f>SUM(P32,P89,P124,P140,P151,P166)</f>
        <v>0</v>
      </c>
      <c r="Y170" s="595"/>
      <c r="Z170" s="596" t="str">
        <f>IF(ISERROR(X170/X173),"",X170/X173)</f>
        <v/>
      </c>
      <c r="AA170" s="596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09" t="s">
        <v>504</v>
      </c>
      <c r="B171" s="362">
        <f>G164</f>
        <v>10993</v>
      </c>
      <c r="C171" s="595" t="s">
        <v>155</v>
      </c>
      <c r="D171" s="595"/>
      <c r="E171" s="580">
        <f>H164</f>
        <v>55764.04</v>
      </c>
      <c r="F171" s="580"/>
      <c r="G171" s="580" t="s">
        <v>34</v>
      </c>
      <c r="H171" s="580"/>
      <c r="I171" s="597">
        <f>L164</f>
        <v>23.690228867206013</v>
      </c>
      <c r="J171" s="597"/>
      <c r="K171" s="569" t="s">
        <v>32</v>
      </c>
      <c r="L171" s="569"/>
      <c r="M171" s="597">
        <f>J164</f>
        <v>21.920239282153538</v>
      </c>
      <c r="N171" s="597"/>
      <c r="O171" s="569"/>
      <c r="P171" s="580" t="s">
        <v>106</v>
      </c>
      <c r="Q171" s="580"/>
      <c r="R171" s="595">
        <f>SUM(O163:U163)</f>
        <v>0</v>
      </c>
      <c r="S171" s="595"/>
      <c r="T171" s="596" t="str">
        <f>IF(ISERROR(R171/R173),"",R171/R173)</f>
        <v/>
      </c>
      <c r="U171" s="596"/>
      <c r="V171" s="580" t="s">
        <v>46</v>
      </c>
      <c r="W171" s="580"/>
      <c r="X171" s="595">
        <f>SUM(P33,P90,P125,P141,P152,P167)</f>
        <v>0</v>
      </c>
      <c r="Y171" s="595"/>
      <c r="Z171" s="596" t="str">
        <f>IF(ISERROR(X171/X173),"",X171/X173)</f>
        <v/>
      </c>
      <c r="AA171" s="596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7.25">
      <c r="A172" s="310" t="s">
        <v>505</v>
      </c>
      <c r="B172" s="362">
        <f>I164+C170</f>
        <v>509.5</v>
      </c>
      <c r="C172" s="580" t="s">
        <v>114</v>
      </c>
      <c r="D172" s="580"/>
      <c r="E172" s="590">
        <f>K164+I170</f>
        <v>546.03097503280878</v>
      </c>
      <c r="F172" s="590"/>
      <c r="G172" s="580" t="s">
        <v>150</v>
      </c>
      <c r="H172" s="580"/>
      <c r="I172" s="597">
        <f>B172-E172</f>
        <v>-36.530975032808783</v>
      </c>
      <c r="J172" s="597"/>
      <c r="K172" s="569" t="s">
        <v>151</v>
      </c>
      <c r="L172" s="569"/>
      <c r="M172" s="594">
        <f>IF(ISERROR(I172/B172),"",I172/B172)</f>
        <v>-7.1699656590399966E-2</v>
      </c>
      <c r="N172" s="594"/>
      <c r="O172" s="569"/>
      <c r="P172" s="580" t="s">
        <v>107</v>
      </c>
      <c r="Q172" s="580"/>
      <c r="R172" s="595"/>
      <c r="S172" s="595"/>
      <c r="T172" s="596" t="str">
        <f>IF(ISERROR(R172/R173),"",R172/R173)</f>
        <v/>
      </c>
      <c r="U172" s="596"/>
      <c r="V172" s="580" t="s">
        <v>47</v>
      </c>
      <c r="W172" s="580"/>
      <c r="X172" s="595"/>
      <c r="Y172" s="595"/>
      <c r="Z172" s="596" t="str">
        <f>IF(ISERROR(X172/X173),"",X172/X173)</f>
        <v/>
      </c>
      <c r="AA172" s="596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 ht="15.75" customHeight="1">
      <c r="A173" s="310" t="s">
        <v>507</v>
      </c>
      <c r="B173" s="362">
        <f>N164</f>
        <v>0</v>
      </c>
      <c r="C173" s="580" t="s">
        <v>149</v>
      </c>
      <c r="D173" s="580"/>
      <c r="E173" s="596">
        <f>IF(ISERROR(B173/B172),"",B173/B172)</f>
        <v>0</v>
      </c>
      <c r="F173" s="596"/>
      <c r="G173" s="580" t="s">
        <v>158</v>
      </c>
      <c r="H173" s="580"/>
      <c r="I173" s="569">
        <f>V164</f>
        <v>0</v>
      </c>
      <c r="J173" s="569"/>
      <c r="K173" s="569" t="s">
        <v>156</v>
      </c>
      <c r="L173" s="569"/>
      <c r="M173" s="594">
        <f t="array" ref="M173">IF(ISERROR(I173/B171),"",I173/B171)</f>
        <v>0</v>
      </c>
      <c r="N173" s="594"/>
      <c r="O173" s="569"/>
      <c r="P173" s="580" t="s">
        <v>123</v>
      </c>
      <c r="Q173" s="580"/>
      <c r="R173" s="595">
        <f>SUM(R166:S172)</f>
        <v>0</v>
      </c>
      <c r="S173" s="595"/>
      <c r="T173" s="596">
        <f>SUM(T166:U172)</f>
        <v>0</v>
      </c>
      <c r="U173" s="596"/>
      <c r="V173" s="580" t="s">
        <v>123</v>
      </c>
      <c r="W173" s="580"/>
      <c r="X173" s="595">
        <f>SUM(X166:Y172)</f>
        <v>0</v>
      </c>
      <c r="Y173" s="595"/>
      <c r="Z173" s="596">
        <f>SUM(Z166:AA172)</f>
        <v>0</v>
      </c>
      <c r="AA173" s="596"/>
      <c r="AE173" s="14"/>
      <c r="AF173" s="14"/>
      <c r="AG173" s="370"/>
      <c r="AH173" s="37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67"/>
      <c r="AV173" s="367"/>
      <c r="AW173" s="367"/>
      <c r="AX173" s="367"/>
      <c r="AY173" s="367"/>
      <c r="AZ173" s="367"/>
      <c r="BA173" s="367"/>
    </row>
    <row r="174" spans="1:106">
      <c r="A174" s="599" t="s">
        <v>128</v>
      </c>
      <c r="B174" s="599"/>
      <c r="C174" s="599"/>
      <c r="D174" s="599"/>
      <c r="E174" s="599"/>
      <c r="F174" s="599"/>
      <c r="G174" s="599"/>
      <c r="H174" s="599"/>
      <c r="I174" s="599"/>
      <c r="J174" s="600"/>
      <c r="K174" s="599"/>
      <c r="L174" s="599"/>
      <c r="M174" s="599"/>
      <c r="N174" s="599"/>
      <c r="O174" s="599"/>
      <c r="P174" s="599"/>
      <c r="Q174" s="599"/>
      <c r="R174" s="599"/>
      <c r="S174" s="599"/>
      <c r="T174" s="599"/>
      <c r="U174" s="599"/>
      <c r="V174" s="599"/>
      <c r="W174" s="599"/>
      <c r="X174" s="599"/>
      <c r="Y174" s="599"/>
      <c r="Z174" s="599"/>
      <c r="AA174" s="599"/>
      <c r="AB174" s="599"/>
      <c r="AC174" s="599"/>
      <c r="AD174" s="599"/>
      <c r="AE174" s="599"/>
      <c r="AF174" s="599"/>
      <c r="AG174" s="599"/>
      <c r="AH174" s="599"/>
      <c r="AI174" s="599"/>
      <c r="AJ174" s="599"/>
      <c r="AK174" s="599"/>
      <c r="AL174" s="599"/>
      <c r="AM174" s="599"/>
      <c r="AN174" s="599"/>
      <c r="AO174" s="599"/>
      <c r="AP174" s="599"/>
      <c r="AQ174" s="599"/>
      <c r="AR174" s="599"/>
      <c r="AS174" s="599"/>
      <c r="AT174" s="599"/>
      <c r="AU174" s="599"/>
      <c r="AV174" s="599"/>
      <c r="AW174" s="599"/>
      <c r="AX174" s="599"/>
      <c r="AY174" s="599"/>
      <c r="AZ174" s="599"/>
      <c r="BA174" s="599"/>
    </row>
    <row r="175" spans="1:106">
      <c r="A175" s="519" t="s">
        <v>502</v>
      </c>
      <c r="B175" s="560" t="s">
        <v>25</v>
      </c>
      <c r="C175" s="560" t="s">
        <v>26</v>
      </c>
      <c r="D175" s="560" t="s">
        <v>27</v>
      </c>
      <c r="E175" s="563" t="s">
        <v>28</v>
      </c>
      <c r="F175" s="566" t="s">
        <v>29</v>
      </c>
      <c r="G175" s="569" t="s">
        <v>30</v>
      </c>
      <c r="H175" s="569"/>
      <c r="I175" s="560" t="s">
        <v>31</v>
      </c>
      <c r="J175" s="570" t="s">
        <v>32</v>
      </c>
      <c r="K175" s="581" t="s">
        <v>33</v>
      </c>
      <c r="L175" s="560" t="s">
        <v>34</v>
      </c>
      <c r="M175" s="584" t="s">
        <v>35</v>
      </c>
      <c r="N175" s="578" t="s">
        <v>36</v>
      </c>
      <c r="O175" s="569" t="s">
        <v>37</v>
      </c>
      <c r="P175" s="569"/>
      <c r="Q175" s="569"/>
      <c r="R175" s="569"/>
      <c r="S175" s="569"/>
      <c r="T175" s="569"/>
      <c r="U175" s="569"/>
      <c r="V175" s="586" t="s">
        <v>38</v>
      </c>
      <c r="W175" s="578" t="s">
        <v>39</v>
      </c>
      <c r="X175" s="569" t="s">
        <v>40</v>
      </c>
      <c r="Y175" s="569"/>
      <c r="Z175" s="569"/>
      <c r="AA175" s="569"/>
      <c r="AB175" s="21"/>
      <c r="AC175" s="21"/>
      <c r="AD175" s="21"/>
      <c r="AE175" s="21"/>
      <c r="AF175" s="21"/>
      <c r="AG175" s="21"/>
      <c r="AH175" s="21"/>
      <c r="AI175" s="603"/>
      <c r="AJ175" s="601"/>
      <c r="AK175" s="601"/>
      <c r="AL175" s="601"/>
      <c r="AM175" s="601"/>
      <c r="AN175" s="601"/>
      <c r="AO175" s="601"/>
      <c r="AP175" s="601"/>
      <c r="AQ175" s="601"/>
      <c r="AR175" s="601"/>
      <c r="AS175" s="601"/>
      <c r="AT175" s="601"/>
      <c r="AU175" s="601"/>
      <c r="AV175" s="601"/>
      <c r="AW175" s="601"/>
      <c r="AX175" s="601"/>
      <c r="AY175" s="601"/>
      <c r="AZ175" s="601"/>
      <c r="BA175" s="601"/>
    </row>
    <row r="176" spans="1:106" ht="15.75" customHeight="1">
      <c r="A176" s="520"/>
      <c r="B176" s="561"/>
      <c r="C176" s="561"/>
      <c r="D176" s="561"/>
      <c r="E176" s="564"/>
      <c r="F176" s="567"/>
      <c r="G176" s="569"/>
      <c r="H176" s="569"/>
      <c r="I176" s="561"/>
      <c r="J176" s="571"/>
      <c r="K176" s="582"/>
      <c r="L176" s="561"/>
      <c r="M176" s="585"/>
      <c r="N176" s="578"/>
      <c r="O176" s="569" t="s">
        <v>41</v>
      </c>
      <c r="P176" s="569" t="s">
        <v>42</v>
      </c>
      <c r="Q176" s="569" t="s">
        <v>43</v>
      </c>
      <c r="R176" s="579" t="s">
        <v>44</v>
      </c>
      <c r="S176" s="580" t="s">
        <v>45</v>
      </c>
      <c r="T176" s="569" t="s">
        <v>46</v>
      </c>
      <c r="U176" s="569" t="s">
        <v>47</v>
      </c>
      <c r="V176" s="586"/>
      <c r="W176" s="578"/>
      <c r="X176" s="569" t="s">
        <v>13</v>
      </c>
      <c r="Y176" s="569" t="s">
        <v>48</v>
      </c>
      <c r="Z176" s="569" t="s">
        <v>49</v>
      </c>
      <c r="AA176" s="569" t="s">
        <v>47</v>
      </c>
      <c r="AB176" s="21"/>
      <c r="AC176" s="21"/>
      <c r="AD176" s="21"/>
      <c r="AE176" s="21"/>
      <c r="AF176" s="21"/>
      <c r="AG176" s="21"/>
      <c r="AH176" s="21"/>
      <c r="AI176" s="603"/>
      <c r="AJ176" s="601"/>
      <c r="AK176" s="601"/>
      <c r="AL176" s="601"/>
      <c r="AM176" s="601"/>
      <c r="AN176" s="601"/>
      <c r="AO176" s="601"/>
      <c r="AP176" s="601"/>
      <c r="AQ176" s="601"/>
      <c r="AR176" s="601"/>
      <c r="AS176" s="602"/>
      <c r="AT176" s="602"/>
      <c r="AU176" s="602"/>
      <c r="AV176" s="602"/>
      <c r="AW176" s="602"/>
      <c r="AX176" s="602"/>
      <c r="AY176" s="602"/>
      <c r="AZ176" s="602"/>
      <c r="BA176" s="602"/>
    </row>
    <row r="177" spans="1:53" ht="15.75" customHeight="1">
      <c r="A177" s="521"/>
      <c r="B177" s="562"/>
      <c r="C177" s="562"/>
      <c r="D177" s="562"/>
      <c r="E177" s="565"/>
      <c r="F177" s="568"/>
      <c r="G177" s="358" t="s">
        <v>50</v>
      </c>
      <c r="H177" s="358" t="s">
        <v>51</v>
      </c>
      <c r="I177" s="562"/>
      <c r="J177" s="572"/>
      <c r="K177" s="583"/>
      <c r="L177" s="562"/>
      <c r="M177" s="585"/>
      <c r="N177" s="578"/>
      <c r="O177" s="569"/>
      <c r="P177" s="569"/>
      <c r="Q177" s="569"/>
      <c r="R177" s="579"/>
      <c r="S177" s="580"/>
      <c r="T177" s="569"/>
      <c r="U177" s="569"/>
      <c r="V177" s="586"/>
      <c r="W177" s="578"/>
      <c r="X177" s="569"/>
      <c r="Y177" s="569"/>
      <c r="Z177" s="569"/>
      <c r="AA177" s="569"/>
      <c r="AB177" s="21"/>
      <c r="AC177" s="21"/>
      <c r="AD177" s="21"/>
      <c r="AE177" s="21"/>
      <c r="AF177" s="21"/>
      <c r="AG177" s="21"/>
      <c r="AH177" s="21"/>
      <c r="AI177" s="603"/>
      <c r="AJ177" s="601"/>
      <c r="AK177" s="601"/>
      <c r="AL177" s="367"/>
      <c r="AM177" s="367"/>
      <c r="AN177" s="367"/>
      <c r="AO177" s="367"/>
      <c r="AP177" s="367"/>
      <c r="AQ177" s="367"/>
      <c r="AR177" s="367"/>
      <c r="AS177" s="21"/>
      <c r="AT177" s="21"/>
      <c r="AU177" s="21"/>
      <c r="AV177" s="368"/>
      <c r="AW177" s="367"/>
      <c r="AX177" s="367"/>
      <c r="AY177" s="367"/>
      <c r="AZ177" s="367"/>
      <c r="BA177" s="367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369"/>
      <c r="AM178" s="54"/>
      <c r="AN178" s="369"/>
      <c r="AO178" s="36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369"/>
      <c r="AO179" s="54"/>
      <c r="AP179" s="369"/>
      <c r="AQ179" s="54"/>
      <c r="AR179" s="54"/>
      <c r="AS179" s="369"/>
      <c r="AT179" s="369"/>
      <c r="AU179" s="369"/>
      <c r="AV179" s="369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6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5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5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369"/>
      <c r="AM186" s="54"/>
      <c r="AN186" s="54"/>
      <c r="AO186" s="54"/>
      <c r="AP186" s="369"/>
      <c r="AQ186" s="369"/>
      <c r="AR186" s="36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5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172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5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5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5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6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5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>
        <f t="shared" si="68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56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56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7"/>
        <v>0</v>
      </c>
      <c r="W194" s="33" t="str">
        <f t="shared" si="68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56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56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5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5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5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7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573" t="s">
        <v>70</v>
      </c>
      <c r="B199" s="574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69">SUM(M178:M198)</f>
        <v>67.504910027694791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364">
        <f t="shared" ref="H200:H256" si="70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1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2">SUM(X200:AA200)</f>
        <v>0</v>
      </c>
      <c r="W200" s="33" t="str">
        <f t="shared" ref="W200" si="73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4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5">SUM(X202:AA202)</f>
        <v>0</v>
      </c>
      <c r="W202" s="33" t="str">
        <f t="shared" ref="W202:W204" si="76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7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5"/>
        <v>0</v>
      </c>
      <c r="W204" s="33" t="str">
        <f t="shared" si="76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55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55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55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364">
        <f t="shared" si="70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364">
        <f t="shared" si="70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78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364">
        <f t="shared" si="70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78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>
        <f t="shared" si="80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364">
        <f t="shared" si="70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 t="str">
        <f t="shared" si="80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364">
        <f t="shared" si="70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78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>
        <f t="shared" si="80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364">
        <f t="shared" si="70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78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 t="str">
        <f t="shared" si="80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364">
        <f t="shared" si="70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78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364">
        <f t="shared" si="70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78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364">
        <f t="shared" si="70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78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>
        <f t="shared" si="80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79"/>
        <v>0</v>
      </c>
      <c r="W219" s="33" t="str">
        <f t="shared" si="80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1">SUM(X228:AA228)</f>
        <v>0</v>
      </c>
      <c r="W228" s="33" t="str">
        <f t="shared" ref="W228:W237" si="82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1"/>
        <v>0</v>
      </c>
      <c r="W237" s="33" t="str">
        <f t="shared" si="82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364">
        <f t="shared" si="70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3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364">
        <f t="shared" si="70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3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4"/>
        <v>0</v>
      </c>
      <c r="W241" s="33" t="str">
        <f t="shared" si="85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/>
      <c r="K242" s="35"/>
      <c r="L242" s="87"/>
      <c r="M242" s="36">
        <f t="shared" si="83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6"/>
        <v>0</v>
      </c>
      <c r="W246" s="33" t="str">
        <f t="shared" si="87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364">
        <f t="shared" si="70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7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575" t="s">
        <v>86</v>
      </c>
      <c r="B257" s="575"/>
      <c r="C257" s="359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88">SUM(M200:M256)</f>
        <v>58.156284606865995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7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364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364">
        <f t="shared" ref="H259:H291" si="93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364">
        <f t="shared" si="93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 t="str">
        <f t="shared" si="89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364">
        <f t="shared" si="93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>
        <f t="shared" si="89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364">
        <f t="shared" si="93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2"/>
        <v>0</v>
      </c>
      <c r="W264" s="33" t="str">
        <f t="shared" si="89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7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364">
        <f t="shared" si="93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6"/>
        <v>0</v>
      </c>
      <c r="W277" s="33" t="str">
        <f t="shared" si="97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98">SUM(X284:AA284)</f>
        <v>0</v>
      </c>
      <c r="W284" s="33" t="str">
        <f t="shared" ref="W284:W285" si="99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364">
        <f t="shared" si="93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98"/>
        <v>0</v>
      </c>
      <c r="W285" s="33" t="str">
        <f t="shared" si="99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364">
        <f t="shared" si="93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364">
        <f t="shared" si="93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364">
        <f t="shared" si="93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0">IF(ISERROR(I289-K289),"",I289-K289)</f>
        <v>0</v>
      </c>
      <c r="N289" s="31">
        <f t="shared" ref="N289:N291" si="101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2">SUM(X289:AA289)</f>
        <v>0</v>
      </c>
      <c r="W289" s="33" t="str">
        <f t="shared" ref="W289:W313" si="103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364">
        <f t="shared" si="93"/>
        <v>0</v>
      </c>
      <c r="I291" s="93">
        <f>SUM('1:2'!I291)</f>
        <v>0</v>
      </c>
      <c r="J291" s="31" t="str">
        <f t="array" ref="J291">IF(ISERROR(G291/I291),"",G291/I291)</f>
        <v/>
      </c>
      <c r="K291" s="364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2"/>
        <v>0</v>
      </c>
      <c r="W291" s="33" t="str">
        <f t="shared" si="103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7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76" t="s">
        <v>92</v>
      </c>
      <c r="B292" s="577"/>
      <c r="C292" s="359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4">SUM(M258:M291)</f>
        <v>12.978494623655916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7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364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5">IF(ISERROR(I293-K293),"",I293-K293)</f>
        <v>0</v>
      </c>
      <c r="N293" s="31">
        <f t="shared" ref="N293:N307" si="106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07">SUM(X293:AA293)</f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364">
        <f t="shared" ref="H294:H307" si="108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 t="str">
        <f t="shared" si="103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364">
        <f t="shared" si="108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5"/>
        <v>7.6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>
        <f t="shared" si="103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65" t="s">
        <v>72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65" t="s">
        <v>96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65" t="s">
        <v>82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65" t="s">
        <v>72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65" t="s">
        <v>60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65" t="s">
        <v>96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65" t="s">
        <v>73</v>
      </c>
      <c r="D305" s="17">
        <v>5.03</v>
      </c>
      <c r="E305" s="17"/>
      <c r="F305" s="6"/>
      <c r="G305" s="93">
        <f>SUM('1:2'!G305)</f>
        <v>0</v>
      </c>
      <c r="H305" s="364">
        <f t="shared" si="108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 t="str">
        <f t="shared" si="103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364">
        <f t="shared" si="108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5"/>
        <v>21.619999999999997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364">
        <f t="shared" si="108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5"/>
        <v>5.16</v>
      </c>
      <c r="N307" s="31">
        <f t="shared" si="106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07"/>
        <v>0</v>
      </c>
      <c r="W307" s="33">
        <f t="shared" si="103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7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76" t="s">
        <v>99</v>
      </c>
      <c r="B308" s="577"/>
      <c r="C308" s="359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09">SUM(M293:M307)</f>
        <v>34.379999999999995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7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364">
        <f t="shared" ref="H309:H318" si="110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364">
        <f t="shared" si="110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3"/>
        <v>0</v>
      </c>
      <c r="W313" s="33" t="str">
        <f t="shared" si="103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439</v>
      </c>
      <c r="C314" s="187" t="s">
        <v>441</v>
      </c>
      <c r="D314" s="17">
        <v>5.03</v>
      </c>
      <c r="E314" s="17"/>
      <c r="F314" s="6"/>
      <c r="G314" s="93">
        <f>SUM('1:2'!G314)</f>
        <v>18</v>
      </c>
      <c r="H314" s="374">
        <f t="shared" si="110"/>
        <v>90.54</v>
      </c>
      <c r="I314" s="93">
        <f>SUM('1:2'!I314)</f>
        <v>2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/>
      <c r="H315" s="374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/>
      <c r="H316" s="378">
        <f t="shared" si="110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/>
      <c r="H317" s="450">
        <f t="shared" si="110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364">
        <f t="shared" si="110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76" t="s">
        <v>102</v>
      </c>
      <c r="B319" s="577"/>
      <c r="C319" s="359" t="s">
        <v>71</v>
      </c>
      <c r="D319" s="20"/>
      <c r="E319" s="20"/>
      <c r="F319" s="32"/>
      <c r="G319" s="103">
        <f>SUM(G309:G318)</f>
        <v>18</v>
      </c>
      <c r="H319" s="30">
        <f>SUM(H309:H318)</f>
        <v>90.54</v>
      </c>
      <c r="I319" s="30">
        <f>SUM(I309:I318)</f>
        <v>2</v>
      </c>
      <c r="J319" s="31">
        <f t="array" ref="J319">IF(ISERROR(G319/I319),"",G319/I319)</f>
        <v>9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7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58"/>
      <c r="D320" s="17">
        <v>3.65</v>
      </c>
      <c r="E320" s="17"/>
      <c r="F320" s="53"/>
      <c r="G320" s="93">
        <f>SUM('1:2'!G320)</f>
        <v>0</v>
      </c>
      <c r="H320" s="364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364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58"/>
      <c r="D321" s="17">
        <v>6.58</v>
      </c>
      <c r="E321" s="17"/>
      <c r="F321" s="6"/>
      <c r="G321" s="93">
        <f>SUM('1:2'!G321)</f>
        <v>0</v>
      </c>
      <c r="H321" s="364">
        <f t="shared" ref="H321:H333" si="121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58"/>
      <c r="D322" s="17">
        <v>7.8</v>
      </c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8"/>
        <v>0</v>
      </c>
      <c r="N322" s="31">
        <f t="shared" si="119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0"/>
        <v>0</v>
      </c>
      <c r="W322" s="33" t="str">
        <f t="shared" si="117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58"/>
      <c r="D323" s="17">
        <v>4.4000000000000004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8"/>
        <v>0</v>
      </c>
      <c r="N323" s="31">
        <f t="shared" si="119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0"/>
        <v>0</v>
      </c>
      <c r="W323" s="33" t="str">
        <f t="shared" si="117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58"/>
      <c r="D324" s="17"/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58" t="s">
        <v>53</v>
      </c>
      <c r="D325" s="17">
        <v>6.04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58" t="s">
        <v>60</v>
      </c>
      <c r="D326" s="17">
        <v>6.04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4"/>
        <v>0</v>
      </c>
      <c r="W326" s="33" t="str">
        <f t="shared" si="125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58" t="s">
        <v>53</v>
      </c>
      <c r="D327" s="17">
        <v>6</v>
      </c>
      <c r="E327" s="17"/>
      <c r="F327" s="6"/>
      <c r="G327" s="93">
        <f>SUM('1:2'!G327)</f>
        <v>0</v>
      </c>
      <c r="H327" s="364">
        <f t="shared" si="121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58" t="s">
        <v>60</v>
      </c>
      <c r="D328" s="17">
        <v>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64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60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60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364">
        <f t="shared" si="121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7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364">
        <f t="shared" si="121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7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76" t="s">
        <v>106</v>
      </c>
      <c r="B334" s="577"/>
      <c r="C334" s="35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0">SUM(M320:M330)</f>
        <v>0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 t="str">
        <f t="shared" ref="W334" si="131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87" t="s">
        <v>108</v>
      </c>
      <c r="B335" s="588"/>
      <c r="C335" s="588"/>
      <c r="D335" s="588"/>
      <c r="E335" s="588"/>
      <c r="F335" s="589"/>
      <c r="G335" s="193">
        <f>SUM(G199,G257,G292,G308,G319,G334)</f>
        <v>11637</v>
      </c>
      <c r="H335" s="193">
        <f>SUM(H199,H257,H292,H308,H319,H334)</f>
        <v>56848.29</v>
      </c>
      <c r="I335" s="193">
        <f>SUM(I199,I257,I292,I308,I319,I334)</f>
        <v>727.05</v>
      </c>
      <c r="J335" s="52">
        <f t="array" ref="J335">IF(ISERROR(G335/I335),"",G335/I335)</f>
        <v>16.005776769135547</v>
      </c>
      <c r="K335" s="193">
        <f>SUM(K199,K257,K292,K308,K319,K334)</f>
        <v>456.0303107417833</v>
      </c>
      <c r="L335" s="52">
        <f>IF(ISERROR(G335/K335),"",G335/K335)</f>
        <v>25.518040634341045</v>
      </c>
      <c r="M335" s="193">
        <f t="shared" ref="M335:AA335" si="132">SUM(M199,M257,M292,M308,M319,M334)</f>
        <v>173.01968925821669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70"/>
      <c r="AE335" s="77"/>
      <c r="AF335" s="77"/>
      <c r="AG335" s="77"/>
      <c r="AH335" s="77"/>
      <c r="AI335" s="57"/>
      <c r="AJ335" s="57"/>
      <c r="AK335" s="57"/>
      <c r="AL335" s="604"/>
      <c r="AM335" s="604"/>
      <c r="AN335" s="604"/>
      <c r="AO335" s="604"/>
      <c r="AP335" s="604"/>
      <c r="AQ335" s="604"/>
      <c r="AR335" s="604"/>
      <c r="AS335" s="604"/>
      <c r="AT335" s="604"/>
      <c r="AU335" s="604"/>
      <c r="AV335" s="604"/>
      <c r="AW335" s="604"/>
      <c r="AX335" s="604"/>
      <c r="AY335" s="604"/>
      <c r="AZ335" s="604"/>
      <c r="BA335" s="604"/>
    </row>
    <row r="336" spans="1:53" ht="15.75" customHeight="1">
      <c r="A336" s="508" t="s">
        <v>503</v>
      </c>
      <c r="B336" s="362" t="s">
        <v>110</v>
      </c>
      <c r="C336" s="590" t="s">
        <v>111</v>
      </c>
      <c r="D336" s="590"/>
      <c r="E336" s="569" t="s">
        <v>112</v>
      </c>
      <c r="F336" s="569"/>
      <c r="G336" s="580" t="s">
        <v>113</v>
      </c>
      <c r="H336" s="580"/>
      <c r="I336" s="569" t="s">
        <v>114</v>
      </c>
      <c r="J336" s="569"/>
      <c r="K336" s="569" t="s">
        <v>36</v>
      </c>
      <c r="L336" s="569"/>
      <c r="M336" s="569" t="s">
        <v>115</v>
      </c>
      <c r="N336" s="569"/>
      <c r="O336" s="569" t="s">
        <v>116</v>
      </c>
      <c r="P336" s="580" t="s">
        <v>117</v>
      </c>
      <c r="Q336" s="580"/>
      <c r="R336" s="580" t="s">
        <v>36</v>
      </c>
      <c r="S336" s="580"/>
      <c r="T336" s="580" t="s">
        <v>118</v>
      </c>
      <c r="U336" s="580"/>
      <c r="V336" s="580" t="s">
        <v>119</v>
      </c>
      <c r="W336" s="580"/>
      <c r="X336" s="580" t="s">
        <v>36</v>
      </c>
      <c r="Y336" s="580"/>
      <c r="Z336" s="580" t="s">
        <v>118</v>
      </c>
      <c r="AA336" s="580"/>
      <c r="AB336" s="12"/>
      <c r="AC336" s="12"/>
      <c r="AD336" s="12"/>
      <c r="AE336" s="3"/>
      <c r="AF336" s="3"/>
      <c r="AG336" s="3"/>
      <c r="AH336" s="36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09"/>
      <c r="B337" s="362" t="s">
        <v>120</v>
      </c>
      <c r="C337" s="591">
        <f>SUM('1:2'!C337)</f>
        <v>2</v>
      </c>
      <c r="D337" s="592"/>
      <c r="E337" s="593">
        <f>D337*11</f>
        <v>0</v>
      </c>
      <c r="F337" s="593"/>
      <c r="G337" s="591">
        <f>SUM('1:2'!G337)</f>
        <v>2</v>
      </c>
      <c r="H337" s="592"/>
      <c r="I337" s="569">
        <f>G337*11</f>
        <v>22</v>
      </c>
      <c r="J337" s="569"/>
      <c r="K337" s="569">
        <f>E337-I337</f>
        <v>-22</v>
      </c>
      <c r="L337" s="569"/>
      <c r="M337" s="594" t="str">
        <f>IF(ISERROR(K337/E337),"",K337/E337)</f>
        <v/>
      </c>
      <c r="N337" s="594"/>
      <c r="O337" s="569"/>
      <c r="P337" s="580" t="s">
        <v>70</v>
      </c>
      <c r="Q337" s="580"/>
      <c r="R337" s="595">
        <f>SUM(O199:U199)</f>
        <v>0</v>
      </c>
      <c r="S337" s="595"/>
      <c r="T337" s="596" t="str">
        <f t="array" ref="T337">IF(ISERROR(R337/R344),"",R337/R344)</f>
        <v/>
      </c>
      <c r="U337" s="596"/>
      <c r="V337" s="580" t="s">
        <v>41</v>
      </c>
      <c r="W337" s="580"/>
      <c r="X337" s="605">
        <f>SUM(P198,P256,P291,P307,P318,P333)</f>
        <v>0</v>
      </c>
      <c r="Y337" s="606"/>
      <c r="Z337" s="596" t="str">
        <f t="array" ref="Z337">IF(ISERROR(X337/X344),"",X337/X344)</f>
        <v/>
      </c>
      <c r="AA337" s="596"/>
      <c r="AB337" s="12"/>
      <c r="AC337" s="22"/>
      <c r="AD337" s="22"/>
      <c r="AE337" s="3"/>
      <c r="AF337" s="3"/>
      <c r="AG337" s="3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09"/>
      <c r="B338" s="362" t="s">
        <v>121</v>
      </c>
      <c r="C338" s="591">
        <f>SUM('1:2'!C338)</f>
        <v>0</v>
      </c>
      <c r="D338" s="592"/>
      <c r="E338" s="593">
        <f>D338*11</f>
        <v>0</v>
      </c>
      <c r="F338" s="593"/>
      <c r="G338" s="591">
        <f>SUM('1:2'!G338)</f>
        <v>0</v>
      </c>
      <c r="H338" s="592"/>
      <c r="I338" s="569">
        <f>G338*11</f>
        <v>0</v>
      </c>
      <c r="J338" s="569"/>
      <c r="K338" s="569">
        <f>E338-I338</f>
        <v>0</v>
      </c>
      <c r="L338" s="569"/>
      <c r="M338" s="594" t="str">
        <f>IF(ISERROR(K338/E338),"",K338/E338)</f>
        <v/>
      </c>
      <c r="N338" s="594"/>
      <c r="O338" s="569"/>
      <c r="P338" s="580" t="s">
        <v>86</v>
      </c>
      <c r="Q338" s="580"/>
      <c r="R338" s="595">
        <f>SUM(O257:U257)</f>
        <v>0</v>
      </c>
      <c r="S338" s="595"/>
      <c r="T338" s="596" t="str">
        <f>IF(ISERROR(R338/R344),"",R338/R344)</f>
        <v/>
      </c>
      <c r="U338" s="596"/>
      <c r="V338" s="580" t="s">
        <v>42</v>
      </c>
      <c r="W338" s="580"/>
      <c r="X338" s="605">
        <f>SUM(P199,P257,P292,P308,P319,P334)</f>
        <v>0</v>
      </c>
      <c r="Y338" s="606"/>
      <c r="Z338" s="596" t="str">
        <f>IF(ISERROR(X338/X344),"",X338/X344)</f>
        <v/>
      </c>
      <c r="AA338" s="596"/>
      <c r="AB338" s="12"/>
      <c r="AC338" s="22"/>
      <c r="AD338" s="22"/>
      <c r="AE338" s="3"/>
      <c r="AF338" s="3"/>
      <c r="AG338" s="3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09"/>
      <c r="B339" s="362" t="s">
        <v>122</v>
      </c>
      <c r="C339" s="591">
        <f>SUM('1:2'!C339)</f>
        <v>0</v>
      </c>
      <c r="D339" s="592"/>
      <c r="E339" s="593">
        <f>D339*11</f>
        <v>0</v>
      </c>
      <c r="F339" s="593"/>
      <c r="G339" s="591">
        <f>SUM('1:2'!G339)</f>
        <v>2</v>
      </c>
      <c r="H339" s="592"/>
      <c r="I339" s="569">
        <f>G339*8</f>
        <v>16</v>
      </c>
      <c r="J339" s="569"/>
      <c r="K339" s="569">
        <f>E339-I339</f>
        <v>-16</v>
      </c>
      <c r="L339" s="569"/>
      <c r="M339" s="594" t="str">
        <f>IF(ISERROR(K339/E339),"",K339/E339)</f>
        <v/>
      </c>
      <c r="N339" s="594"/>
      <c r="O339" s="569"/>
      <c r="P339" s="580" t="s">
        <v>92</v>
      </c>
      <c r="Q339" s="580"/>
      <c r="R339" s="595">
        <f>SUM(O292:U292)</f>
        <v>0</v>
      </c>
      <c r="S339" s="595"/>
      <c r="T339" s="596" t="str">
        <f>IF(ISERROR(R339/R344),"",R339/R344)</f>
        <v/>
      </c>
      <c r="U339" s="596"/>
      <c r="V339" s="580" t="s">
        <v>43</v>
      </c>
      <c r="W339" s="580"/>
      <c r="X339" s="605">
        <f>SUM(P200,P258,P293,P309,P320,P335)</f>
        <v>0</v>
      </c>
      <c r="Y339" s="606"/>
      <c r="Z339" s="596" t="str">
        <f>IF(ISERROR(X339/X344),"",X339/X344)</f>
        <v/>
      </c>
      <c r="AA339" s="596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09"/>
      <c r="B340" s="362" t="s">
        <v>47</v>
      </c>
      <c r="C340" s="591">
        <f>SUM('1:2'!C340)</f>
        <v>2</v>
      </c>
      <c r="D340" s="592"/>
      <c r="E340" s="593">
        <f>D340*11</f>
        <v>0</v>
      </c>
      <c r="F340" s="593"/>
      <c r="G340" s="591">
        <f>SUM('1:2'!G340)</f>
        <v>2</v>
      </c>
      <c r="H340" s="592"/>
      <c r="I340" s="569">
        <f>G340*11</f>
        <v>22</v>
      </c>
      <c r="J340" s="569"/>
      <c r="K340" s="569">
        <f>E340-I340</f>
        <v>-22</v>
      </c>
      <c r="L340" s="569"/>
      <c r="M340" s="594" t="str">
        <f>IF(ISERROR(K340/E340),"",K340/E340)</f>
        <v/>
      </c>
      <c r="N340" s="594"/>
      <c r="O340" s="569"/>
      <c r="P340" s="580" t="s">
        <v>99</v>
      </c>
      <c r="Q340" s="580"/>
      <c r="R340" s="595">
        <f>SUM(O308:U308)</f>
        <v>0</v>
      </c>
      <c r="S340" s="595"/>
      <c r="T340" s="596" t="str">
        <f>IF(ISERROR(R340/R344),"",R340/R344)</f>
        <v/>
      </c>
      <c r="U340" s="596"/>
      <c r="V340" s="580" t="s">
        <v>44</v>
      </c>
      <c r="W340" s="580"/>
      <c r="X340" s="605">
        <f>SUM(P202,P259,P294,P310,P321,P336)</f>
        <v>0</v>
      </c>
      <c r="Y340" s="606"/>
      <c r="Z340" s="596" t="str">
        <f>IF(ISERROR(X340/X344),"",X340/X344)</f>
        <v/>
      </c>
      <c r="AA340" s="596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10"/>
      <c r="B341" s="362" t="s">
        <v>123</v>
      </c>
      <c r="C341" s="598">
        <f>SUM(C337:D340)</f>
        <v>4</v>
      </c>
      <c r="D341" s="569"/>
      <c r="E341" s="593">
        <f>SUM(F337:F340)</f>
        <v>0</v>
      </c>
      <c r="F341" s="569"/>
      <c r="G341" s="598">
        <f>SUM(G337:H340)</f>
        <v>6</v>
      </c>
      <c r="H341" s="569"/>
      <c r="I341" s="569">
        <f>SUM(I337:J340)</f>
        <v>60</v>
      </c>
      <c r="J341" s="569"/>
      <c r="K341" s="569">
        <f>SUM(K337:L340)</f>
        <v>-60</v>
      </c>
      <c r="L341" s="569"/>
      <c r="M341" s="594" t="str">
        <f>IF(ISERROR(K341/E341),"",K341/E341)</f>
        <v/>
      </c>
      <c r="N341" s="594"/>
      <c r="O341" s="569"/>
      <c r="P341" s="580" t="s">
        <v>102</v>
      </c>
      <c r="Q341" s="580"/>
      <c r="R341" s="595">
        <f>SUM(O319:U319)</f>
        <v>0</v>
      </c>
      <c r="S341" s="595"/>
      <c r="T341" s="596" t="str">
        <f>IF(ISERROR(R341/R344),"",R341/R344)</f>
        <v/>
      </c>
      <c r="U341" s="596"/>
      <c r="V341" s="580" t="s">
        <v>45</v>
      </c>
      <c r="W341" s="580"/>
      <c r="X341" s="605">
        <f>SUM(P203,P260,P295,P311,P322,P337)</f>
        <v>0</v>
      </c>
      <c r="Y341" s="606"/>
      <c r="Z341" s="596" t="str">
        <f>IF(ISERROR(X341/X344),"",X341/X344)</f>
        <v/>
      </c>
      <c r="AA341" s="596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7.25">
      <c r="A342" s="309" t="s">
        <v>504</v>
      </c>
      <c r="B342" s="362">
        <f>G335</f>
        <v>11637</v>
      </c>
      <c r="C342" s="595" t="s">
        <v>155</v>
      </c>
      <c r="D342" s="595"/>
      <c r="E342" s="580">
        <f>H335</f>
        <v>56848.29</v>
      </c>
      <c r="F342" s="580"/>
      <c r="G342" s="580" t="s">
        <v>34</v>
      </c>
      <c r="H342" s="580"/>
      <c r="I342" s="597">
        <f>L335</f>
        <v>25.518040634341045</v>
      </c>
      <c r="J342" s="597"/>
      <c r="K342" s="569" t="s">
        <v>32</v>
      </c>
      <c r="L342" s="569"/>
      <c r="M342" s="597">
        <f>J335</f>
        <v>16.005776769135547</v>
      </c>
      <c r="N342" s="597"/>
      <c r="O342" s="569"/>
      <c r="P342" s="580" t="s">
        <v>106</v>
      </c>
      <c r="Q342" s="580"/>
      <c r="R342" s="595">
        <f>SUM(O334:U334)</f>
        <v>0</v>
      </c>
      <c r="S342" s="595"/>
      <c r="T342" s="596" t="str">
        <f>IF(ISERROR(R342/R344),"",R342/R344)</f>
        <v/>
      </c>
      <c r="U342" s="596"/>
      <c r="V342" s="580" t="s">
        <v>46</v>
      </c>
      <c r="W342" s="580"/>
      <c r="X342" s="605">
        <f>SUM(P204,P261,P296,P312,P323,P338)</f>
        <v>0</v>
      </c>
      <c r="Y342" s="606"/>
      <c r="Z342" s="596" t="str">
        <f>IF(ISERROR(X342/X344),"",X342/X344)</f>
        <v/>
      </c>
      <c r="AA342" s="596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310" t="s">
        <v>505</v>
      </c>
      <c r="B343" s="362">
        <f>I335+C341</f>
        <v>731.05</v>
      </c>
      <c r="C343" s="580" t="s">
        <v>114</v>
      </c>
      <c r="D343" s="580"/>
      <c r="E343" s="590">
        <f>K335+I341</f>
        <v>516.0303107417833</v>
      </c>
      <c r="F343" s="590"/>
      <c r="G343" s="580" t="s">
        <v>150</v>
      </c>
      <c r="H343" s="580"/>
      <c r="I343" s="597">
        <f>B343-E343</f>
        <v>215.01968925821666</v>
      </c>
      <c r="J343" s="597"/>
      <c r="K343" s="569" t="s">
        <v>151</v>
      </c>
      <c r="L343" s="569"/>
      <c r="M343" s="594">
        <f>IF(ISERROR(I343/B343),"",I343/B343)</f>
        <v>0.29412446379620638</v>
      </c>
      <c r="N343" s="594"/>
      <c r="O343" s="569"/>
      <c r="P343" s="580" t="s">
        <v>107</v>
      </c>
      <c r="Q343" s="580"/>
      <c r="R343" s="595"/>
      <c r="S343" s="595"/>
      <c r="T343" s="596" t="str">
        <f>IF(ISERROR(R343/R344),"",R343/R344)</f>
        <v/>
      </c>
      <c r="U343" s="596"/>
      <c r="V343" s="580" t="s">
        <v>47</v>
      </c>
      <c r="W343" s="580"/>
      <c r="X343" s="605">
        <f>SUM(P205,P262,P297,P313,P324,P339)</f>
        <v>0</v>
      </c>
      <c r="Y343" s="606"/>
      <c r="Z343" s="596" t="str">
        <f>IF(ISERROR(X343/X344),"",X343/X344)</f>
        <v/>
      </c>
      <c r="AA343" s="596"/>
      <c r="AB343" s="12"/>
      <c r="AC343" s="22"/>
      <c r="AD343" s="22"/>
      <c r="AE343" s="3"/>
      <c r="AF343" s="3"/>
      <c r="AG343" s="370"/>
      <c r="AH343" s="37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67"/>
      <c r="AV343" s="367"/>
      <c r="AW343" s="367"/>
      <c r="AX343" s="367"/>
      <c r="AY343" s="367"/>
      <c r="AZ343" s="367"/>
      <c r="BA343" s="367"/>
    </row>
    <row r="344" spans="1:53" ht="15.75" customHeight="1">
      <c r="A344" s="310" t="s">
        <v>507</v>
      </c>
      <c r="B344" s="362">
        <f>N335</f>
        <v>0</v>
      </c>
      <c r="C344" s="580" t="s">
        <v>149</v>
      </c>
      <c r="D344" s="580"/>
      <c r="E344" s="596">
        <f>IF(ISERROR(B344/B343),"",B344/B343)</f>
        <v>0</v>
      </c>
      <c r="F344" s="596"/>
      <c r="G344" s="580" t="s">
        <v>158</v>
      </c>
      <c r="H344" s="580"/>
      <c r="I344" s="569">
        <f>V335</f>
        <v>0</v>
      </c>
      <c r="J344" s="569"/>
      <c r="K344" s="569" t="s">
        <v>156</v>
      </c>
      <c r="L344" s="569"/>
      <c r="M344" s="594">
        <f t="array" ref="M344">IF(ISERROR(I344/B342),"",I344/B342)</f>
        <v>0</v>
      </c>
      <c r="N344" s="594"/>
      <c r="O344" s="569"/>
      <c r="P344" s="580" t="s">
        <v>123</v>
      </c>
      <c r="Q344" s="580"/>
      <c r="R344" s="595">
        <f>SUM(R337:S343)</f>
        <v>0</v>
      </c>
      <c r="S344" s="595"/>
      <c r="T344" s="596">
        <f>SUM(T337:U343)</f>
        <v>0</v>
      </c>
      <c r="U344" s="596"/>
      <c r="V344" s="580" t="s">
        <v>123</v>
      </c>
      <c r="W344" s="580"/>
      <c r="X344" s="595">
        <f>SUM(X337:Y343)</f>
        <v>0</v>
      </c>
      <c r="Y344" s="595"/>
      <c r="Z344" s="596">
        <f>SUM(Z337:AA343)</f>
        <v>0</v>
      </c>
      <c r="AA344" s="596"/>
      <c r="AB344" s="12"/>
      <c r="AC344" s="22"/>
      <c r="AD344" s="22"/>
      <c r="AE344" s="3"/>
      <c r="AF344" s="3"/>
      <c r="AG344" s="370"/>
      <c r="AH344" s="37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67"/>
      <c r="AV344" s="367"/>
      <c r="AW344" s="367"/>
      <c r="AX344" s="367"/>
      <c r="AY344" s="367"/>
      <c r="AZ344" s="367"/>
      <c r="BA344" s="367"/>
    </row>
    <row r="345" spans="1:53" ht="15.75" customHeight="1">
      <c r="A345" s="599" t="s">
        <v>129</v>
      </c>
      <c r="B345" s="599"/>
      <c r="C345" s="599"/>
      <c r="D345" s="599"/>
      <c r="E345" s="599"/>
      <c r="F345" s="599"/>
      <c r="G345" s="599"/>
      <c r="H345" s="599"/>
      <c r="I345" s="599"/>
      <c r="J345" s="599"/>
      <c r="K345" s="599"/>
      <c r="L345" s="599"/>
      <c r="M345" s="599"/>
      <c r="N345" s="599"/>
      <c r="O345" s="599"/>
      <c r="P345" s="599"/>
      <c r="Q345" s="599"/>
      <c r="R345" s="599"/>
      <c r="S345" s="599"/>
      <c r="T345" s="599"/>
      <c r="U345" s="599"/>
      <c r="V345" s="599"/>
      <c r="W345" s="599"/>
      <c r="X345" s="599"/>
      <c r="Y345" s="599"/>
      <c r="Z345" s="599"/>
      <c r="AA345" s="599"/>
      <c r="AB345" s="599"/>
      <c r="AC345" s="599"/>
      <c r="AD345" s="599"/>
      <c r="AE345" s="599"/>
      <c r="AF345" s="599"/>
      <c r="AG345" s="599"/>
      <c r="AH345" s="599"/>
      <c r="AI345" s="599"/>
      <c r="AJ345" s="599"/>
      <c r="AK345" s="599"/>
      <c r="AL345" s="599"/>
      <c r="AM345" s="599"/>
      <c r="AN345" s="599"/>
      <c r="AO345" s="599"/>
      <c r="AP345" s="599"/>
      <c r="AQ345" s="599"/>
      <c r="AR345" s="599"/>
      <c r="AS345" s="599"/>
      <c r="AT345" s="599"/>
      <c r="AU345" s="599"/>
      <c r="AV345" s="599"/>
      <c r="AW345" s="599"/>
      <c r="AX345" s="599"/>
      <c r="AY345" s="599"/>
      <c r="AZ345" s="599"/>
      <c r="BA345" s="599"/>
    </row>
    <row r="346" spans="1:53">
      <c r="A346" s="519" t="s">
        <v>502</v>
      </c>
      <c r="B346" s="560" t="s">
        <v>25</v>
      </c>
      <c r="C346" s="560" t="s">
        <v>26</v>
      </c>
      <c r="D346" s="560" t="s">
        <v>27</v>
      </c>
      <c r="E346" s="563" t="s">
        <v>28</v>
      </c>
      <c r="F346" s="566" t="s">
        <v>29</v>
      </c>
      <c r="G346" s="569" t="s">
        <v>30</v>
      </c>
      <c r="H346" s="569"/>
      <c r="I346" s="560" t="s">
        <v>31</v>
      </c>
      <c r="J346" s="570" t="s">
        <v>32</v>
      </c>
      <c r="K346" s="581" t="s">
        <v>33</v>
      </c>
      <c r="L346" s="560" t="s">
        <v>34</v>
      </c>
      <c r="M346" s="584" t="s">
        <v>35</v>
      </c>
      <c r="N346" s="578" t="s">
        <v>36</v>
      </c>
      <c r="O346" s="569" t="s">
        <v>37</v>
      </c>
      <c r="P346" s="569"/>
      <c r="Q346" s="569"/>
      <c r="R346" s="569"/>
      <c r="S346" s="569"/>
      <c r="T346" s="569"/>
      <c r="U346" s="569"/>
      <c r="V346" s="586" t="s">
        <v>38</v>
      </c>
      <c r="W346" s="578" t="s">
        <v>39</v>
      </c>
      <c r="X346" s="569" t="s">
        <v>40</v>
      </c>
      <c r="Y346" s="569"/>
      <c r="Z346" s="569"/>
      <c r="AA346" s="569"/>
      <c r="AB346" s="21"/>
      <c r="AC346" s="21"/>
      <c r="AD346" s="21"/>
      <c r="AE346" s="21"/>
      <c r="AF346" s="21"/>
      <c r="AG346" s="21"/>
      <c r="AH346" s="21"/>
      <c r="AI346" s="603"/>
      <c r="AJ346" s="601"/>
      <c r="AK346" s="601"/>
      <c r="AL346" s="601"/>
      <c r="AM346" s="601"/>
      <c r="AN346" s="601"/>
      <c r="AO346" s="601"/>
      <c r="AP346" s="601"/>
      <c r="AQ346" s="601"/>
      <c r="AR346" s="601"/>
      <c r="AS346" s="601"/>
      <c r="AT346" s="601"/>
      <c r="AU346" s="601"/>
      <c r="AV346" s="601"/>
      <c r="AW346" s="601"/>
      <c r="AX346" s="601"/>
      <c r="AY346" s="601"/>
      <c r="AZ346" s="601"/>
      <c r="BA346" s="601"/>
    </row>
    <row r="347" spans="1:53">
      <c r="A347" s="520"/>
      <c r="B347" s="561"/>
      <c r="C347" s="561"/>
      <c r="D347" s="561"/>
      <c r="E347" s="564"/>
      <c r="F347" s="567"/>
      <c r="G347" s="569"/>
      <c r="H347" s="569"/>
      <c r="I347" s="561"/>
      <c r="J347" s="571"/>
      <c r="K347" s="582"/>
      <c r="L347" s="561"/>
      <c r="M347" s="585"/>
      <c r="N347" s="578"/>
      <c r="O347" s="569" t="s">
        <v>41</v>
      </c>
      <c r="P347" s="569" t="s">
        <v>42</v>
      </c>
      <c r="Q347" s="569" t="s">
        <v>43</v>
      </c>
      <c r="R347" s="579" t="s">
        <v>44</v>
      </c>
      <c r="S347" s="580" t="s">
        <v>45</v>
      </c>
      <c r="T347" s="569" t="s">
        <v>46</v>
      </c>
      <c r="U347" s="569" t="s">
        <v>47</v>
      </c>
      <c r="V347" s="586"/>
      <c r="W347" s="578"/>
      <c r="X347" s="569" t="s">
        <v>13</v>
      </c>
      <c r="Y347" s="569" t="s">
        <v>48</v>
      </c>
      <c r="Z347" s="569" t="s">
        <v>49</v>
      </c>
      <c r="AA347" s="569" t="s">
        <v>47</v>
      </c>
      <c r="AB347" s="21"/>
      <c r="AC347" s="21"/>
      <c r="AD347" s="21"/>
      <c r="AE347" s="21"/>
      <c r="AF347" s="21"/>
      <c r="AG347" s="21"/>
      <c r="AH347" s="21"/>
      <c r="AI347" s="603"/>
      <c r="AJ347" s="601"/>
      <c r="AK347" s="601"/>
      <c r="AL347" s="601"/>
      <c r="AM347" s="601"/>
      <c r="AN347" s="601"/>
      <c r="AO347" s="601"/>
      <c r="AP347" s="601"/>
      <c r="AQ347" s="601"/>
      <c r="AR347" s="601"/>
      <c r="AS347" s="602"/>
      <c r="AT347" s="602"/>
      <c r="AU347" s="602"/>
      <c r="AV347" s="602"/>
      <c r="AW347" s="602"/>
      <c r="AX347" s="602"/>
      <c r="AY347" s="602"/>
      <c r="AZ347" s="602"/>
      <c r="BA347" s="602"/>
    </row>
    <row r="348" spans="1:53" ht="15.75" customHeight="1">
      <c r="A348" s="521"/>
      <c r="B348" s="562"/>
      <c r="C348" s="562"/>
      <c r="D348" s="562"/>
      <c r="E348" s="565"/>
      <c r="F348" s="568"/>
      <c r="G348" s="358" t="s">
        <v>50</v>
      </c>
      <c r="H348" s="358" t="s">
        <v>51</v>
      </c>
      <c r="I348" s="562"/>
      <c r="J348" s="572"/>
      <c r="K348" s="583"/>
      <c r="L348" s="562"/>
      <c r="M348" s="585"/>
      <c r="N348" s="578"/>
      <c r="O348" s="569"/>
      <c r="P348" s="569"/>
      <c r="Q348" s="569"/>
      <c r="R348" s="579"/>
      <c r="S348" s="580"/>
      <c r="T348" s="569"/>
      <c r="U348" s="569"/>
      <c r="V348" s="586"/>
      <c r="W348" s="578"/>
      <c r="X348" s="569"/>
      <c r="Y348" s="569"/>
      <c r="Z348" s="569"/>
      <c r="AA348" s="569"/>
      <c r="AB348" s="21"/>
      <c r="AC348" s="21"/>
      <c r="AD348" s="21"/>
      <c r="AE348" s="21"/>
      <c r="AF348" s="21"/>
      <c r="AG348" s="21"/>
      <c r="AH348" s="21"/>
      <c r="AI348" s="603"/>
      <c r="AJ348" s="601"/>
      <c r="AK348" s="601"/>
      <c r="AL348" s="367"/>
      <c r="AM348" s="367"/>
      <c r="AN348" s="367"/>
      <c r="AO348" s="367"/>
      <c r="AP348" s="367"/>
      <c r="AQ348" s="367"/>
      <c r="AR348" s="367"/>
      <c r="AS348" s="21"/>
      <c r="AT348" s="21"/>
      <c r="AU348" s="21"/>
      <c r="AV348" s="368"/>
      <c r="AW348" s="367"/>
      <c r="AX348" s="367"/>
      <c r="AY348" s="367"/>
      <c r="AZ348" s="367"/>
      <c r="BA348" s="367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369"/>
      <c r="AM349" s="54"/>
      <c r="AN349" s="369"/>
      <c r="AO349" s="36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369"/>
      <c r="AO350" s="54"/>
      <c r="AP350" s="369"/>
      <c r="AQ350" s="54"/>
      <c r="AR350" s="54"/>
      <c r="AS350" s="369"/>
      <c r="AT350" s="369"/>
      <c r="AU350" s="369"/>
      <c r="AV350" s="369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6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5"/>
        <v>0</v>
      </c>
      <c r="W357" s="33" t="str">
        <f t="shared" si="13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369"/>
      <c r="AM357" s="54"/>
      <c r="AN357" s="54"/>
      <c r="AO357" s="54"/>
      <c r="AP357" s="369"/>
      <c r="AQ357" s="369"/>
      <c r="AR357" s="36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5"/>
        <v>0</v>
      </c>
      <c r="W358" s="33" t="str">
        <f t="shared" si="13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40"/>
        <v>0</v>
      </c>
      <c r="W363" s="33" t="str">
        <f t="shared" si="141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56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40"/>
        <v>0</v>
      </c>
      <c r="W364" s="33" t="str">
        <f t="shared" si="141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56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56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56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7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573" t="s">
        <v>70</v>
      </c>
      <c r="B370" s="574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364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55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55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55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364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>
        <f>SUM('1:2'!G409)</f>
        <v>0</v>
      </c>
      <c r="H409" s="364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364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7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364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575" t="s">
        <v>86</v>
      </c>
      <c r="B428" s="575"/>
      <c r="C428" s="35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7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364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364">
        <f t="shared" ref="H430:H462" si="175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364">
        <f t="shared" si="175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 t="str">
        <f t="shared" si="171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364">
        <f t="shared" si="175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4"/>
        <v>0</v>
      </c>
      <c r="W434" s="33">
        <f t="shared" si="171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7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2"/>
        <v>0</v>
      </c>
      <c r="N435" s="31">
        <f t="shared" si="173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4"/>
        <v>0</v>
      </c>
      <c r="W435" s="33" t="str">
        <f t="shared" si="171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7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364">
        <f t="shared" si="175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8"/>
        <v>0</v>
      </c>
      <c r="W447" s="33" t="str">
        <f t="shared" si="179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8"/>
        <v>0</v>
      </c>
      <c r="W448" s="33" t="str">
        <f t="shared" si="179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6"/>
        <v>0</v>
      </c>
      <c r="N456" s="31">
        <f t="shared" si="177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0"/>
        <v>0</v>
      </c>
      <c r="W456" s="33" t="str">
        <f t="shared" si="181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364">
        <f t="shared" si="175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3"/>
        <v>0</v>
      </c>
      <c r="W461" s="33" t="str">
        <f t="shared" si="184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7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364">
        <f t="shared" si="175"/>
        <v>0</v>
      </c>
      <c r="I462" s="93">
        <f>SUM('1:2'!I462)</f>
        <v>0</v>
      </c>
      <c r="J462" s="31" t="str">
        <f t="array" ref="J462">IF(ISERROR(G462/I462),"",G462/I462)</f>
        <v/>
      </c>
      <c r="K462" s="364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3"/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76" t="s">
        <v>92</v>
      </c>
      <c r="B463" s="577"/>
      <c r="C463" s="359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5">SUM(M429:M462)</f>
        <v>-17.874633431085034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7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364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364">
        <f t="shared" ref="H465:H478" si="189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65" t="s">
        <v>72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65" t="s">
        <v>96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65" t="s">
        <v>82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65" t="s">
        <v>72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65" t="s">
        <v>60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65" t="s">
        <v>96</v>
      </c>
      <c r="D475" s="17">
        <v>5.03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65" t="s">
        <v>73</v>
      </c>
      <c r="D476" s="17">
        <v>5.03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364">
        <f t="shared" si="189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8"/>
        <v>0</v>
      </c>
      <c r="W477" s="33" t="str">
        <f t="shared" si="184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7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364">
        <f t="shared" si="189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8"/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76" t="s">
        <v>99</v>
      </c>
      <c r="B479" s="577"/>
      <c r="C479" s="35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7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364">
        <f t="shared" ref="H480:H489" si="191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4"/>
        <v>0</v>
      </c>
      <c r="W483" s="33" t="str">
        <f t="shared" si="184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364">
        <f t="shared" si="191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4"/>
        <v>0</v>
      </c>
      <c r="W484" s="33" t="str">
        <f t="shared" si="184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7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439</v>
      </c>
      <c r="C485" s="187" t="s">
        <v>441</v>
      </c>
      <c r="D485" s="17">
        <v>5.04</v>
      </c>
      <c r="E485" s="17"/>
      <c r="F485" s="6"/>
      <c r="G485" s="93">
        <f>SUM('1:2'!G485)</f>
        <v>0</v>
      </c>
      <c r="H485" s="364">
        <f t="shared" si="191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/>
      <c r="H486" s="378">
        <f t="shared" si="191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/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364">
        <f t="shared" si="191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76" t="s">
        <v>102</v>
      </c>
      <c r="B490" s="577"/>
      <c r="C490" s="35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7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58"/>
      <c r="D491" s="17">
        <v>3.65</v>
      </c>
      <c r="E491" s="17"/>
      <c r="F491" s="53"/>
      <c r="G491" s="93">
        <f>SUM('1:2'!G491)</f>
        <v>0</v>
      </c>
      <c r="H491" s="364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364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58"/>
      <c r="D492" s="17">
        <v>6.58</v>
      </c>
      <c r="E492" s="17"/>
      <c r="F492" s="6"/>
      <c r="G492" s="93">
        <f>SUM('1:2'!G492)</f>
        <v>0</v>
      </c>
      <c r="H492" s="364">
        <f t="shared" ref="H492:H505" si="202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201"/>
        <v>0</v>
      </c>
      <c r="W492" s="33" t="str">
        <f t="shared" si="198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58"/>
      <c r="D493" s="17">
        <v>7.8</v>
      </c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201"/>
        <v>0</v>
      </c>
      <c r="W493" s="33" t="str">
        <f t="shared" si="198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58"/>
      <c r="D494" s="17">
        <v>4.4000000000000004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201"/>
        <v>0</v>
      </c>
      <c r="W494" s="33" t="str">
        <f t="shared" si="198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58"/>
      <c r="D496" s="17"/>
      <c r="E496" s="17"/>
      <c r="F496" s="6"/>
      <c r="G496" s="93">
        <f>SUM('1:2'!G496)</f>
        <v>0</v>
      </c>
      <c r="H496" s="364">
        <f t="shared" si="202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58" t="s">
        <v>53</v>
      </c>
      <c r="D497" s="17">
        <v>6.04</v>
      </c>
      <c r="E497" s="17"/>
      <c r="F497" s="6"/>
      <c r="G497" s="93">
        <f>SUM('1:2'!G497)</f>
        <v>0</v>
      </c>
      <c r="H497" s="364">
        <f t="shared" si="202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58" t="s">
        <v>60</v>
      </c>
      <c r="D498" s="17">
        <v>6.04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5"/>
        <v>0</v>
      </c>
      <c r="W498" s="33" t="str">
        <f t="shared" si="206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58" t="s">
        <v>53</v>
      </c>
      <c r="D499" s="17"/>
      <c r="E499" s="17"/>
      <c r="F499" s="6"/>
      <c r="G499" s="93">
        <f>SUM('1:2'!G499)</f>
        <v>0</v>
      </c>
      <c r="H499" s="364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58" t="s">
        <v>60</v>
      </c>
      <c r="D500" s="17"/>
      <c r="E500" s="17"/>
      <c r="F500" s="6"/>
      <c r="G500" s="93">
        <f>SUM('1:2'!G500)</f>
        <v>0</v>
      </c>
      <c r="H500" s="364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60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364">
        <f t="shared" si="202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7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60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364">
        <f t="shared" si="202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7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60"/>
      <c r="C505" s="16"/>
      <c r="D505" s="17"/>
      <c r="E505" s="17"/>
      <c r="F505" s="6"/>
      <c r="G505" s="93">
        <f>SUM('1:2'!G505)</f>
        <v>0</v>
      </c>
      <c r="H505" s="364">
        <f t="shared" si="202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7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76" t="s">
        <v>106</v>
      </c>
      <c r="B506" s="577"/>
      <c r="C506" s="35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87" t="s">
        <v>108</v>
      </c>
      <c r="B507" s="588"/>
      <c r="C507" s="588"/>
      <c r="D507" s="588"/>
      <c r="E507" s="588"/>
      <c r="F507" s="589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13">SUM(M370,M428,M463,M479,M490,M506)</f>
        <v>-17.874633431085034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70"/>
      <c r="AE507" s="77"/>
      <c r="AF507" s="77"/>
      <c r="AG507" s="77"/>
      <c r="AH507" s="77"/>
      <c r="AI507" s="57"/>
      <c r="AJ507" s="57"/>
      <c r="AK507" s="57"/>
      <c r="AL507" s="604"/>
      <c r="AM507" s="604"/>
      <c r="AN507" s="604"/>
      <c r="AO507" s="604"/>
      <c r="AP507" s="604"/>
      <c r="AQ507" s="604"/>
      <c r="AR507" s="604"/>
      <c r="AS507" s="604"/>
      <c r="AT507" s="604"/>
      <c r="AU507" s="604"/>
      <c r="AV507" s="604"/>
      <c r="AW507" s="604"/>
      <c r="AX507" s="604"/>
      <c r="AY507" s="604"/>
      <c r="AZ507" s="604"/>
      <c r="BA507" s="604"/>
    </row>
    <row r="508" spans="1:53" ht="15.75" customHeight="1">
      <c r="A508" s="508" t="s">
        <v>503</v>
      </c>
      <c r="B508" s="362" t="s">
        <v>110</v>
      </c>
      <c r="C508" s="590" t="s">
        <v>111</v>
      </c>
      <c r="D508" s="590"/>
      <c r="E508" s="569" t="s">
        <v>112</v>
      </c>
      <c r="F508" s="569"/>
      <c r="G508" s="580" t="s">
        <v>113</v>
      </c>
      <c r="H508" s="580"/>
      <c r="I508" s="569" t="s">
        <v>114</v>
      </c>
      <c r="J508" s="569"/>
      <c r="K508" s="569" t="s">
        <v>36</v>
      </c>
      <c r="L508" s="569"/>
      <c r="M508" s="569" t="s">
        <v>115</v>
      </c>
      <c r="N508" s="569"/>
      <c r="O508" s="569" t="s">
        <v>116</v>
      </c>
      <c r="P508" s="580" t="s">
        <v>117</v>
      </c>
      <c r="Q508" s="580"/>
      <c r="R508" s="580" t="s">
        <v>36</v>
      </c>
      <c r="S508" s="580"/>
      <c r="T508" s="580" t="s">
        <v>118</v>
      </c>
      <c r="U508" s="580"/>
      <c r="V508" s="580" t="s">
        <v>119</v>
      </c>
      <c r="W508" s="580"/>
      <c r="X508" s="580" t="s">
        <v>36</v>
      </c>
      <c r="Y508" s="580"/>
      <c r="Z508" s="580" t="s">
        <v>118</v>
      </c>
      <c r="AA508" s="580"/>
      <c r="AB508" s="12"/>
      <c r="AC508" s="12"/>
      <c r="AD508" s="12"/>
      <c r="AE508" s="3"/>
      <c r="AF508" s="3"/>
      <c r="AG508" s="3"/>
      <c r="AH508" s="36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09"/>
      <c r="B509" s="362" t="s">
        <v>120</v>
      </c>
      <c r="C509" s="591">
        <f>SUM('1:2'!C509)</f>
        <v>0</v>
      </c>
      <c r="D509" s="592"/>
      <c r="E509" s="593">
        <f>D509*11</f>
        <v>0</v>
      </c>
      <c r="F509" s="593"/>
      <c r="G509" s="476">
        <v>0</v>
      </c>
      <c r="H509" s="477"/>
      <c r="I509" s="569">
        <f>G509*11</f>
        <v>0</v>
      </c>
      <c r="J509" s="569"/>
      <c r="K509" s="569">
        <f>E509-I509</f>
        <v>0</v>
      </c>
      <c r="L509" s="569"/>
      <c r="M509" s="594" t="str">
        <f>IF(ISERROR(K509/E509),"",K509/E509)</f>
        <v/>
      </c>
      <c r="N509" s="594"/>
      <c r="O509" s="569"/>
      <c r="P509" s="580" t="s">
        <v>70</v>
      </c>
      <c r="Q509" s="580"/>
      <c r="R509" s="595">
        <f>SUM(O370:U370)</f>
        <v>0</v>
      </c>
      <c r="S509" s="595"/>
      <c r="T509" s="596" t="str">
        <f t="array" ref="T509">IF(ISERROR(R509/R516),"",R509/R516)</f>
        <v/>
      </c>
      <c r="U509" s="596"/>
      <c r="V509" s="580" t="s">
        <v>41</v>
      </c>
      <c r="W509" s="580"/>
      <c r="X509" s="595">
        <f>SUM(O370,O428,O463,O479,O490,O506)</f>
        <v>0</v>
      </c>
      <c r="Y509" s="595"/>
      <c r="Z509" s="596" t="str">
        <f t="array" ref="Z509">IF(ISERROR(X509/X516),"",X509/X516)</f>
        <v/>
      </c>
      <c r="AA509" s="596"/>
      <c r="AB509" s="12"/>
      <c r="AC509" s="22"/>
      <c r="AD509" s="22"/>
      <c r="AE509" s="3"/>
      <c r="AF509" s="3"/>
      <c r="AG509" s="3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09"/>
      <c r="B510" s="362" t="s">
        <v>121</v>
      </c>
      <c r="C510" s="591">
        <f>SUM('1:2'!C510)</f>
        <v>0</v>
      </c>
      <c r="D510" s="592"/>
      <c r="E510" s="593">
        <f>D510*11</f>
        <v>0</v>
      </c>
      <c r="F510" s="593"/>
      <c r="G510" s="476">
        <v>0</v>
      </c>
      <c r="H510" s="477"/>
      <c r="I510" s="569">
        <f>G510*11</f>
        <v>0</v>
      </c>
      <c r="J510" s="569"/>
      <c r="K510" s="569">
        <f>E510-I510</f>
        <v>0</v>
      </c>
      <c r="L510" s="569"/>
      <c r="M510" s="594" t="str">
        <f>IF(ISERROR(K510/E510),"",K510/E510)</f>
        <v/>
      </c>
      <c r="N510" s="594"/>
      <c r="O510" s="569"/>
      <c r="P510" s="580" t="s">
        <v>86</v>
      </c>
      <c r="Q510" s="580"/>
      <c r="R510" s="595">
        <f>SUM(O428:U428)</f>
        <v>0</v>
      </c>
      <c r="S510" s="595"/>
      <c r="T510" s="596" t="str">
        <f>IF(ISERROR(R510/R516),"",R510/R516)</f>
        <v/>
      </c>
      <c r="U510" s="596"/>
      <c r="V510" s="580" t="s">
        <v>42</v>
      </c>
      <c r="W510" s="580"/>
      <c r="X510" s="595">
        <f>SUM(O371,O429,O464,O480,O491,O507)</f>
        <v>0</v>
      </c>
      <c r="Y510" s="595"/>
      <c r="Z510" s="596" t="str">
        <f>IF(ISERROR(X510/X516),"",X510/X516)</f>
        <v/>
      </c>
      <c r="AA510" s="596"/>
      <c r="AB510" s="12"/>
      <c r="AC510" s="22"/>
      <c r="AD510" s="22"/>
      <c r="AE510" s="3"/>
      <c r="AF510" s="3"/>
      <c r="AG510" s="3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09"/>
      <c r="B511" s="362" t="s">
        <v>122</v>
      </c>
      <c r="C511" s="591">
        <f>SUM('1:2'!C511)</f>
        <v>0</v>
      </c>
      <c r="D511" s="592"/>
      <c r="E511" s="593">
        <f>D511*11</f>
        <v>0</v>
      </c>
      <c r="F511" s="593"/>
      <c r="G511" s="476">
        <v>0</v>
      </c>
      <c r="H511" s="477"/>
      <c r="I511" s="569">
        <f>G511*11</f>
        <v>0</v>
      </c>
      <c r="J511" s="569"/>
      <c r="K511" s="569">
        <f>E511-I511</f>
        <v>0</v>
      </c>
      <c r="L511" s="569"/>
      <c r="M511" s="594" t="str">
        <f>IF(ISERROR(K511/E511),"",K511/E511)</f>
        <v/>
      </c>
      <c r="N511" s="594"/>
      <c r="O511" s="569"/>
      <c r="P511" s="580" t="s">
        <v>92</v>
      </c>
      <c r="Q511" s="580"/>
      <c r="R511" s="595">
        <f>SUM(O463:U463)</f>
        <v>0</v>
      </c>
      <c r="S511" s="595"/>
      <c r="T511" s="596" t="str">
        <f>IF(ISERROR(R511/R516),"",R511/R516)</f>
        <v/>
      </c>
      <c r="U511" s="596"/>
      <c r="V511" s="580" t="s">
        <v>43</v>
      </c>
      <c r="W511" s="580"/>
      <c r="X511" s="595">
        <f>SUM(O373,O430,O465,O481,O492,O508)</f>
        <v>0</v>
      </c>
      <c r="Y511" s="595"/>
      <c r="Z511" s="596" t="str">
        <f>IF(ISERROR(X511/X516),"",X511/X516)</f>
        <v/>
      </c>
      <c r="AA511" s="596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09"/>
      <c r="B512" s="362" t="s">
        <v>47</v>
      </c>
      <c r="C512" s="491">
        <v>1</v>
      </c>
      <c r="D512" s="492"/>
      <c r="E512" s="593">
        <f>D512*11</f>
        <v>0</v>
      </c>
      <c r="F512" s="593"/>
      <c r="G512" s="476">
        <v>1</v>
      </c>
      <c r="H512" s="477"/>
      <c r="I512" s="569">
        <f>G512*11</f>
        <v>11</v>
      </c>
      <c r="J512" s="569"/>
      <c r="K512" s="569">
        <f>E512-I512</f>
        <v>-11</v>
      </c>
      <c r="L512" s="569"/>
      <c r="M512" s="594" t="str">
        <f>IF(ISERROR(K512/E512),"",K512/E512)</f>
        <v/>
      </c>
      <c r="N512" s="594"/>
      <c r="O512" s="569"/>
      <c r="P512" s="580" t="s">
        <v>99</v>
      </c>
      <c r="Q512" s="580"/>
      <c r="R512" s="595">
        <f>SUM(O479:U479)</f>
        <v>0</v>
      </c>
      <c r="S512" s="595"/>
      <c r="T512" s="596" t="str">
        <f>IF(ISERROR(R512/R516),"",R512/R516)</f>
        <v/>
      </c>
      <c r="U512" s="596"/>
      <c r="V512" s="580" t="s">
        <v>44</v>
      </c>
      <c r="W512" s="580"/>
      <c r="X512" s="595">
        <f>SUM(O374,O431,O466,O482,O493,O509)</f>
        <v>0</v>
      </c>
      <c r="Y512" s="595"/>
      <c r="Z512" s="596" t="str">
        <f>IF(ISERROR(X512/X516),"",X512/X516)</f>
        <v/>
      </c>
      <c r="AA512" s="596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10"/>
      <c r="B513" s="362" t="s">
        <v>123</v>
      </c>
      <c r="C513" s="598">
        <f>SUM(C509:D512)</f>
        <v>1</v>
      </c>
      <c r="D513" s="569"/>
      <c r="E513" s="569">
        <f>SUM(F509:F512)</f>
        <v>0</v>
      </c>
      <c r="F513" s="569"/>
      <c r="G513" s="598">
        <f>SUM(G509:H512)</f>
        <v>1</v>
      </c>
      <c r="H513" s="569"/>
      <c r="I513" s="569">
        <f>SUM(I509:J512)</f>
        <v>11</v>
      </c>
      <c r="J513" s="569"/>
      <c r="K513" s="569">
        <f>SUM(K509:L512)</f>
        <v>-11</v>
      </c>
      <c r="L513" s="569"/>
      <c r="M513" s="594" t="str">
        <f>IF(ISERROR(K513/E513),"",K513/E513)</f>
        <v/>
      </c>
      <c r="N513" s="594"/>
      <c r="O513" s="569"/>
      <c r="P513" s="580" t="s">
        <v>102</v>
      </c>
      <c r="Q513" s="580"/>
      <c r="R513" s="595">
        <f>SUM(O490:U490)</f>
        <v>0</v>
      </c>
      <c r="S513" s="595"/>
      <c r="T513" s="596" t="str">
        <f>IF(ISERROR(R513/R516),"",R513/R516)</f>
        <v/>
      </c>
      <c r="U513" s="596"/>
      <c r="V513" s="580" t="s">
        <v>45</v>
      </c>
      <c r="W513" s="580"/>
      <c r="X513" s="595">
        <f>SUM(O375,O432,O467,O483,O494,O510)</f>
        <v>0</v>
      </c>
      <c r="Y513" s="595"/>
      <c r="Z513" s="596" t="str">
        <f>IF(ISERROR(X513/X516),"",X513/X516)</f>
        <v/>
      </c>
      <c r="AA513" s="596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09" t="s">
        <v>504</v>
      </c>
      <c r="B514" s="362">
        <f>G507</f>
        <v>1732</v>
      </c>
      <c r="C514" s="595" t="s">
        <v>155</v>
      </c>
      <c r="D514" s="595"/>
      <c r="E514" s="580">
        <f>H507</f>
        <v>8711.9600000000009</v>
      </c>
      <c r="F514" s="580"/>
      <c r="G514" s="580" t="s">
        <v>34</v>
      </c>
      <c r="H514" s="580"/>
      <c r="I514" s="597">
        <f>L507</f>
        <v>9.0503112609420189</v>
      </c>
      <c r="J514" s="597"/>
      <c r="K514" s="569" t="s">
        <v>32</v>
      </c>
      <c r="L514" s="569"/>
      <c r="M514" s="597">
        <f>J507</f>
        <v>9.9827089337175785</v>
      </c>
      <c r="N514" s="597"/>
      <c r="O514" s="569"/>
      <c r="P514" s="580" t="s">
        <v>106</v>
      </c>
      <c r="Q514" s="580"/>
      <c r="R514" s="595">
        <f>SUM(O506:U506)</f>
        <v>0</v>
      </c>
      <c r="S514" s="595"/>
      <c r="T514" s="596" t="str">
        <f>IF(ISERROR(R514/R516),"",R514/R516)</f>
        <v/>
      </c>
      <c r="U514" s="596"/>
      <c r="V514" s="580" t="s">
        <v>46</v>
      </c>
      <c r="W514" s="580"/>
      <c r="X514" s="595">
        <f>SUM(O376,O433,O468,O484,O495,O511)</f>
        <v>0</v>
      </c>
      <c r="Y514" s="595"/>
      <c r="Z514" s="596" t="str">
        <f>IF(ISERROR(X514/X516),"",X514/X516)</f>
        <v/>
      </c>
      <c r="AA514" s="596"/>
      <c r="AB514" s="12"/>
      <c r="AC514" s="22"/>
      <c r="AD514" s="22"/>
      <c r="AE514" s="3"/>
      <c r="AF514" s="3"/>
      <c r="AG514" s="370"/>
      <c r="AH514" s="37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67"/>
      <c r="AV514" s="367"/>
      <c r="AW514" s="367"/>
      <c r="AX514" s="367"/>
      <c r="AY514" s="367"/>
      <c r="AZ514" s="367"/>
      <c r="BA514" s="367"/>
    </row>
    <row r="515" spans="1:53" ht="15.75" customHeight="1">
      <c r="A515" s="310" t="s">
        <v>505</v>
      </c>
      <c r="B515" s="362">
        <f>I507+C513</f>
        <v>174.5</v>
      </c>
      <c r="C515" s="580" t="s">
        <v>114</v>
      </c>
      <c r="D515" s="580"/>
      <c r="E515" s="590">
        <f>K507+I513</f>
        <v>202.37463343108504</v>
      </c>
      <c r="F515" s="590"/>
      <c r="G515" s="580" t="s">
        <v>150</v>
      </c>
      <c r="H515" s="580"/>
      <c r="I515" s="597">
        <f>B515-E515</f>
        <v>-27.874633431085044</v>
      </c>
      <c r="J515" s="597"/>
      <c r="K515" s="569" t="s">
        <v>151</v>
      </c>
      <c r="L515" s="569"/>
      <c r="M515" s="594">
        <f>IF(ISERROR(I515/B515),"",I515/B515)</f>
        <v>-0.15974001966237847</v>
      </c>
      <c r="N515" s="594"/>
      <c r="O515" s="569"/>
      <c r="P515" s="580" t="s">
        <v>107</v>
      </c>
      <c r="Q515" s="580"/>
      <c r="R515" s="595"/>
      <c r="S515" s="595"/>
      <c r="T515" s="596" t="str">
        <f>IF(ISERROR(R515/R516),"",R515/R516)</f>
        <v/>
      </c>
      <c r="U515" s="596"/>
      <c r="V515" s="580" t="s">
        <v>47</v>
      </c>
      <c r="W515" s="580"/>
      <c r="X515" s="595">
        <f>SUM(O377,O434,O469,O489,O496,O512)</f>
        <v>0</v>
      </c>
      <c r="Y515" s="595"/>
      <c r="Z515" s="596" t="str">
        <f>IF(ISERROR(X515/X516),"",X515/X516)</f>
        <v/>
      </c>
      <c r="AA515" s="596"/>
      <c r="AB515" s="12"/>
      <c r="AC515" s="22"/>
      <c r="AD515" s="22"/>
      <c r="AE515" s="3"/>
      <c r="AF515" s="3"/>
      <c r="AG515" s="370"/>
      <c r="AH515" s="37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67"/>
      <c r="AV515" s="367"/>
      <c r="AW515" s="367"/>
      <c r="AX515" s="367"/>
      <c r="AY515" s="367"/>
      <c r="AZ515" s="367"/>
      <c r="BA515" s="367"/>
    </row>
    <row r="516" spans="1:53" ht="15.75" customHeight="1">
      <c r="A516" s="310" t="s">
        <v>507</v>
      </c>
      <c r="B516" s="362">
        <f>N507</f>
        <v>0</v>
      </c>
      <c r="C516" s="580" t="s">
        <v>149</v>
      </c>
      <c r="D516" s="580"/>
      <c r="E516" s="596">
        <f>IF(ISERROR(B516/B515),"",B516/B515)</f>
        <v>0</v>
      </c>
      <c r="F516" s="596"/>
      <c r="G516" s="580" t="s">
        <v>158</v>
      </c>
      <c r="H516" s="580"/>
      <c r="I516" s="569">
        <f>V507</f>
        <v>0</v>
      </c>
      <c r="J516" s="569"/>
      <c r="K516" s="569" t="s">
        <v>156</v>
      </c>
      <c r="L516" s="569"/>
      <c r="M516" s="594">
        <f t="array" ref="M516">IF(ISERROR(I516/B514),"",I516/B514)</f>
        <v>0</v>
      </c>
      <c r="N516" s="594"/>
      <c r="O516" s="569"/>
      <c r="P516" s="580" t="s">
        <v>123</v>
      </c>
      <c r="Q516" s="580"/>
      <c r="R516" s="595">
        <f>SUM(R509:S515)</f>
        <v>0</v>
      </c>
      <c r="S516" s="595"/>
      <c r="T516" s="596">
        <f>SUM(T509:U515)</f>
        <v>0</v>
      </c>
      <c r="U516" s="596"/>
      <c r="V516" s="580" t="s">
        <v>123</v>
      </c>
      <c r="W516" s="580"/>
      <c r="X516" s="595">
        <f>SUM(X509:Y515)</f>
        <v>0</v>
      </c>
      <c r="Y516" s="595"/>
      <c r="Z516" s="596">
        <f>SUM(Z509:AA515)</f>
        <v>0</v>
      </c>
      <c r="AA516" s="596"/>
      <c r="AB516" s="12"/>
      <c r="AC516" s="22"/>
      <c r="AD516" s="22"/>
      <c r="AE516" s="3"/>
      <c r="AF516" s="3"/>
      <c r="AG516" s="370"/>
      <c r="AH516" s="37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67"/>
      <c r="AV516" s="367"/>
      <c r="AW516" s="367"/>
      <c r="AX516" s="367"/>
      <c r="AY516" s="367"/>
      <c r="AZ516" s="367"/>
      <c r="BA516" s="367"/>
    </row>
    <row r="517" spans="1:53" ht="17.25">
      <c r="A517" s="329" t="s">
        <v>508</v>
      </c>
      <c r="B517" s="366"/>
      <c r="C517" s="7"/>
      <c r="D517" s="7"/>
      <c r="E517" s="15"/>
      <c r="F517" s="15"/>
      <c r="G517" s="607" t="str">
        <f>IF(ISERROR(#REF!/#REF!),"",#REF!/#REF!)</f>
        <v/>
      </c>
      <c r="H517" s="607"/>
      <c r="I517" s="607"/>
      <c r="J517" s="8"/>
      <c r="K517" s="47"/>
      <c r="L517" s="12"/>
      <c r="M517" s="12"/>
      <c r="N517" s="607" t="str">
        <f>IF(ISERROR(G517/#REF!),"",G517/#REF!)</f>
        <v/>
      </c>
      <c r="O517" s="607"/>
      <c r="P517" s="607"/>
      <c r="Q517" s="607"/>
      <c r="R517" s="607"/>
      <c r="S517" s="370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66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95" t="s">
        <v>157</v>
      </c>
      <c r="B519" s="595"/>
      <c r="C519" s="590">
        <f>SUM(B171,B342,B514)</f>
        <v>24362</v>
      </c>
      <c r="D519" s="590"/>
      <c r="E519" s="595" t="s">
        <v>124</v>
      </c>
      <c r="F519" s="595"/>
      <c r="G519" s="590">
        <f>SUM(E171,E342,E514)</f>
        <v>121324.29000000001</v>
      </c>
      <c r="H519" s="590"/>
      <c r="I519" s="580" t="s">
        <v>34</v>
      </c>
      <c r="J519" s="595"/>
      <c r="K519" s="608">
        <f>IF(ISERROR(C519/G520),"",C519/G520)</f>
        <v>19.267089482323698</v>
      </c>
      <c r="L519" s="609"/>
      <c r="M519" s="580" t="s">
        <v>32</v>
      </c>
      <c r="N519" s="580"/>
      <c r="O519" s="610">
        <f t="array" ref="O519">IF(ISERROR(C519/C520),"",C519/C520)</f>
        <v>17.216352779053743</v>
      </c>
      <c r="P519" s="611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80" t="s">
        <v>125</v>
      </c>
      <c r="B520" s="580"/>
      <c r="C520" s="590">
        <f>SUM(B172,B343,B515)</f>
        <v>1415.05</v>
      </c>
      <c r="D520" s="590"/>
      <c r="E520" s="580" t="s">
        <v>114</v>
      </c>
      <c r="F520" s="580"/>
      <c r="G520" s="590">
        <f>SUM(E172,E343,E515)</f>
        <v>1264.4359192056772</v>
      </c>
      <c r="H520" s="590"/>
      <c r="I520" s="612" t="s">
        <v>150</v>
      </c>
      <c r="J520" s="613"/>
      <c r="K520" s="605">
        <f>C520-G520</f>
        <v>150.61408079432272</v>
      </c>
      <c r="L520" s="606"/>
      <c r="M520" s="605" t="s">
        <v>151</v>
      </c>
      <c r="N520" s="606"/>
      <c r="O520" s="614">
        <f>IF(ISERROR(K520/C520),"",K520/C520)</f>
        <v>0.10643728546293256</v>
      </c>
      <c r="P520" s="615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12" t="s">
        <v>148</v>
      </c>
      <c r="B521" s="613"/>
      <c r="C521" s="590">
        <f>SUM(B173,B344,B516)</f>
        <v>0</v>
      </c>
      <c r="D521" s="590"/>
      <c r="E521" s="612" t="s">
        <v>149</v>
      </c>
      <c r="F521" s="613"/>
      <c r="G521" s="614">
        <f>IF(ISERROR(C521/C520),"",C521/C520)</f>
        <v>0</v>
      </c>
      <c r="H521" s="615"/>
      <c r="I521" s="580" t="s">
        <v>126</v>
      </c>
      <c r="J521" s="595"/>
      <c r="K521" s="590">
        <f>SUM(I173,I344,I516)</f>
        <v>0</v>
      </c>
      <c r="L521" s="590"/>
      <c r="M521" s="595" t="s">
        <v>127</v>
      </c>
      <c r="N521" s="595"/>
      <c r="O521" s="614">
        <f t="array" ref="O521">IF(ISERROR(K521/C519),"",K521/C519)</f>
        <v>0</v>
      </c>
      <c r="P521" s="615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70"/>
      <c r="H522" s="22"/>
      <c r="I522" s="370"/>
      <c r="J522" s="8"/>
      <c r="K522" s="54"/>
      <c r="L522" s="368"/>
      <c r="M522" s="368"/>
      <c r="N522" s="15"/>
      <c r="O522" s="15"/>
      <c r="P522" s="15"/>
      <c r="Q522" s="15"/>
      <c r="R522" s="15"/>
      <c r="S522" s="15"/>
      <c r="T522" s="368"/>
      <c r="U522" s="368"/>
      <c r="V522" s="211"/>
      <c r="W522" s="36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12" t="s">
        <v>130</v>
      </c>
      <c r="B523" s="613"/>
      <c r="C523" s="612" t="s">
        <v>131</v>
      </c>
      <c r="D523" s="613"/>
      <c r="E523" s="612" t="s">
        <v>118</v>
      </c>
      <c r="F523" s="613"/>
      <c r="G523" s="622" t="s">
        <v>116</v>
      </c>
      <c r="H523" s="623"/>
      <c r="I523" s="612" t="s">
        <v>117</v>
      </c>
      <c r="J523" s="606"/>
      <c r="K523" s="612" t="s">
        <v>14</v>
      </c>
      <c r="L523" s="613"/>
      <c r="M523" s="612" t="s">
        <v>118</v>
      </c>
      <c r="N523" s="613"/>
      <c r="O523" s="580" t="s">
        <v>119</v>
      </c>
      <c r="P523" s="580"/>
      <c r="Q523" s="612" t="s">
        <v>14</v>
      </c>
      <c r="R523" s="613"/>
      <c r="S523" s="612" t="s">
        <v>118</v>
      </c>
      <c r="T523" s="613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16" t="s">
        <v>70</v>
      </c>
      <c r="B524" s="613"/>
      <c r="C524" s="617">
        <f>SUM(G28,G199,G370)</f>
        <v>7958</v>
      </c>
      <c r="D524" s="613"/>
      <c r="E524" s="618">
        <f>IF(ISERROR(C524/C530),"",C524/C530)</f>
        <v>0.32665626795829572</v>
      </c>
      <c r="F524" s="619"/>
      <c r="G524" s="624"/>
      <c r="H524" s="625"/>
      <c r="I524" s="620" t="s">
        <v>15</v>
      </c>
      <c r="J524" s="621"/>
      <c r="K524" s="605">
        <f t="shared" ref="K524:K529" si="214">SUM(R166,U337,U509)</f>
        <v>0</v>
      </c>
      <c r="L524" s="606"/>
      <c r="M524" s="618" t="str">
        <f t="array" ref="M524">IF(ISERROR(K524/K530),"",K524/K530)</f>
        <v/>
      </c>
      <c r="N524" s="619"/>
      <c r="O524" s="580" t="s">
        <v>41</v>
      </c>
      <c r="P524" s="580"/>
      <c r="Q524" s="628">
        <f t="shared" ref="Q524:Q529" si="215">SUM(X166,AA337,AA509)</f>
        <v>0</v>
      </c>
      <c r="R524" s="629"/>
      <c r="S524" s="618" t="str">
        <f t="array" ref="S524">IF(ISERROR(Q524/Q530),"",Q524/Q530)</f>
        <v/>
      </c>
      <c r="T524" s="619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16" t="s">
        <v>86</v>
      </c>
      <c r="B525" s="613"/>
      <c r="C525" s="612">
        <f>SUM(G86,G257,G428)</f>
        <v>9077</v>
      </c>
      <c r="D525" s="613"/>
      <c r="E525" s="618">
        <f>IF(ISERROR(C525/C530),"",C525/C530)</f>
        <v>0.37258845743370822</v>
      </c>
      <c r="F525" s="619"/>
      <c r="G525" s="624"/>
      <c r="H525" s="625"/>
      <c r="I525" s="620" t="s">
        <v>16</v>
      </c>
      <c r="J525" s="621"/>
      <c r="K525" s="605">
        <f t="shared" si="214"/>
        <v>0</v>
      </c>
      <c r="L525" s="606"/>
      <c r="M525" s="618" t="str">
        <f>IF(ISERROR(K525/K530),"",K525/K530)</f>
        <v/>
      </c>
      <c r="N525" s="619"/>
      <c r="O525" s="580" t="s">
        <v>42</v>
      </c>
      <c r="P525" s="580"/>
      <c r="Q525" s="612">
        <f t="shared" si="215"/>
        <v>0</v>
      </c>
      <c r="R525" s="613"/>
      <c r="S525" s="618" t="str">
        <f>IF(ISERROR(Q525/Q530),"",Q525/Q530)</f>
        <v/>
      </c>
      <c r="T525" s="619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16" t="s">
        <v>92</v>
      </c>
      <c r="B526" s="613"/>
      <c r="C526" s="612">
        <f>SUM(G121,G292,G463)</f>
        <v>3819</v>
      </c>
      <c r="D526" s="613"/>
      <c r="E526" s="618">
        <f>IF(ISERROR(C526/C530),"",C526/C530)</f>
        <v>0.15676052869222559</v>
      </c>
      <c r="F526" s="619"/>
      <c r="G526" s="624"/>
      <c r="H526" s="625"/>
      <c r="I526" s="620" t="s">
        <v>17</v>
      </c>
      <c r="J526" s="621"/>
      <c r="K526" s="605">
        <f t="shared" si="214"/>
        <v>0</v>
      </c>
      <c r="L526" s="606"/>
      <c r="M526" s="618" t="str">
        <f>IF(ISERROR(K526/K530),"",K526/K530)</f>
        <v/>
      </c>
      <c r="N526" s="619"/>
      <c r="O526" s="580" t="s">
        <v>43</v>
      </c>
      <c r="P526" s="580"/>
      <c r="Q526" s="612">
        <f t="shared" si="215"/>
        <v>0</v>
      </c>
      <c r="R526" s="613"/>
      <c r="S526" s="618" t="str">
        <f>IF(ISERROR(Q526/Q530),"",Q526/Q530)</f>
        <v/>
      </c>
      <c r="T526" s="619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16" t="s">
        <v>99</v>
      </c>
      <c r="B527" s="613"/>
      <c r="C527" s="612">
        <f>SUM(G137,G308,G479)</f>
        <v>3394</v>
      </c>
      <c r="D527" s="613"/>
      <c r="E527" s="618">
        <f>IF(ISERROR(C527/C530),"",C527/C530)</f>
        <v>0.13931532714883835</v>
      </c>
      <c r="F527" s="619"/>
      <c r="G527" s="624"/>
      <c r="H527" s="625"/>
      <c r="I527" s="620" t="s">
        <v>18</v>
      </c>
      <c r="J527" s="621"/>
      <c r="K527" s="605">
        <f t="shared" si="214"/>
        <v>0</v>
      </c>
      <c r="L527" s="606"/>
      <c r="M527" s="618" t="str">
        <f>IF(ISERROR(K527/K530),"",K527/K530)</f>
        <v/>
      </c>
      <c r="N527" s="619"/>
      <c r="O527" s="580" t="s">
        <v>21</v>
      </c>
      <c r="P527" s="580"/>
      <c r="Q527" s="612">
        <f t="shared" si="215"/>
        <v>0</v>
      </c>
      <c r="R527" s="613"/>
      <c r="S527" s="618" t="str">
        <f>IF(ISERROR(Q527/Q530),"",Q527/Q530)</f>
        <v/>
      </c>
      <c r="T527" s="619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16" t="s">
        <v>102</v>
      </c>
      <c r="B528" s="613"/>
      <c r="C528" s="612">
        <f>SUM(G148,G319,G490)</f>
        <v>18</v>
      </c>
      <c r="D528" s="613"/>
      <c r="E528" s="618">
        <f>IF(ISERROR(C528/C530),"",C528/C530)</f>
        <v>7.3885559477875377E-4</v>
      </c>
      <c r="F528" s="619"/>
      <c r="G528" s="624"/>
      <c r="H528" s="625"/>
      <c r="I528" s="620" t="s">
        <v>19</v>
      </c>
      <c r="J528" s="621"/>
      <c r="K528" s="605">
        <f t="shared" si="214"/>
        <v>0</v>
      </c>
      <c r="L528" s="606"/>
      <c r="M528" s="618" t="str">
        <f>IF(ISERROR(K528/K530),"",K528/K530)</f>
        <v/>
      </c>
      <c r="N528" s="619"/>
      <c r="O528" s="580" t="s">
        <v>45</v>
      </c>
      <c r="P528" s="580"/>
      <c r="Q528" s="612">
        <f t="shared" si="215"/>
        <v>0</v>
      </c>
      <c r="R528" s="613"/>
      <c r="S528" s="618" t="str">
        <f>IF(ISERROR(Q528/Q530),"",Q528/Q530)</f>
        <v/>
      </c>
      <c r="T528" s="619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16" t="s">
        <v>106</v>
      </c>
      <c r="B529" s="613"/>
      <c r="C529" s="612">
        <f>SUM(G163,G334,G506)</f>
        <v>96</v>
      </c>
      <c r="D529" s="613"/>
      <c r="E529" s="618">
        <f>IF(ISERROR(C529/C530),"",C529/C530)</f>
        <v>3.9405631721533534E-3</v>
      </c>
      <c r="F529" s="619"/>
      <c r="G529" s="624"/>
      <c r="H529" s="625"/>
      <c r="I529" s="620" t="s">
        <v>20</v>
      </c>
      <c r="J529" s="621"/>
      <c r="K529" s="605">
        <f t="shared" si="214"/>
        <v>0</v>
      </c>
      <c r="L529" s="606"/>
      <c r="M529" s="618" t="str">
        <f>IF(ISERROR(K529/K530),"",K529/K530)</f>
        <v/>
      </c>
      <c r="N529" s="619"/>
      <c r="O529" s="580" t="s">
        <v>46</v>
      </c>
      <c r="P529" s="580"/>
      <c r="Q529" s="612">
        <f t="shared" si="215"/>
        <v>0</v>
      </c>
      <c r="R529" s="613"/>
      <c r="S529" s="618" t="str">
        <f>IF(ISERROR(Q529/Q530),"",Q529/Q530)</f>
        <v/>
      </c>
      <c r="T529" s="619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12" t="s">
        <v>123</v>
      </c>
      <c r="B530" s="613"/>
      <c r="C530" s="617">
        <f>SUM(C524:C529)</f>
        <v>24362</v>
      </c>
      <c r="D530" s="613"/>
      <c r="E530" s="618">
        <f>SUM(E524:F529)</f>
        <v>0.99999999999999989</v>
      </c>
      <c r="F530" s="613"/>
      <c r="G530" s="626"/>
      <c r="H530" s="627"/>
      <c r="I530" s="612" t="s">
        <v>123</v>
      </c>
      <c r="J530" s="606"/>
      <c r="K530" s="605">
        <f>SUM(R173,U344,U516)</f>
        <v>0</v>
      </c>
      <c r="L530" s="606"/>
      <c r="M530" s="618">
        <f>SUM(M524:N529)</f>
        <v>0</v>
      </c>
      <c r="N530" s="619"/>
      <c r="O530" s="580" t="s">
        <v>123</v>
      </c>
      <c r="P530" s="580"/>
      <c r="Q530" s="628">
        <f>SUM(X173,AA344,AA516)</f>
        <v>0</v>
      </c>
      <c r="R530" s="629"/>
      <c r="S530" s="618">
        <f>SUM(S524:T529)</f>
        <v>0</v>
      </c>
      <c r="T530" s="619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20" t="s">
        <v>132</v>
      </c>
      <c r="B532" s="634"/>
      <c r="C532" s="358" t="s">
        <v>133</v>
      </c>
      <c r="D532" s="358" t="s">
        <v>134</v>
      </c>
      <c r="E532" s="358" t="s">
        <v>3</v>
      </c>
      <c r="F532" s="358" t="s">
        <v>4</v>
      </c>
      <c r="G532" s="358" t="s">
        <v>5</v>
      </c>
      <c r="H532" s="87" t="s">
        <v>6</v>
      </c>
      <c r="I532" s="87" t="s">
        <v>7</v>
      </c>
      <c r="J532" s="87" t="s">
        <v>135</v>
      </c>
      <c r="K532" s="363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64" t="s">
        <v>138</v>
      </c>
      <c r="Q532" s="87" t="s">
        <v>139</v>
      </c>
      <c r="R532" s="36" t="s">
        <v>140</v>
      </c>
      <c r="S532" s="358" t="s">
        <v>141</v>
      </c>
      <c r="T532" s="358" t="s">
        <v>142</v>
      </c>
      <c r="U532" s="51"/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30" t="s">
        <v>143</v>
      </c>
      <c r="B533" s="631"/>
      <c r="C533" s="93">
        <f>SUM('1:2'!C533)</f>
        <v>76</v>
      </c>
      <c r="D533" s="93">
        <f>SUM('1:2'!D533)</f>
        <v>76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76</v>
      </c>
      <c r="K533" s="93">
        <f>SUM('1:2'!K533)</f>
        <v>0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76</v>
      </c>
      <c r="R533" s="93">
        <f>Q533*11-M533-N533</f>
        <v>836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15"/>
      <c r="AO533" s="36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30" t="s">
        <v>144</v>
      </c>
      <c r="B534" s="631"/>
      <c r="C534" s="93">
        <f>SUM('1:2'!C534)</f>
        <v>88</v>
      </c>
      <c r="D534" s="93">
        <f>SUM('1:2'!D534)</f>
        <v>89</v>
      </c>
      <c r="E534" s="93">
        <f>SUM('1:2'!E534)</f>
        <v>0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 t="shared" ref="J534:J535" si="216">C534-G534-H534-I534</f>
        <v>88</v>
      </c>
      <c r="K534" s="93">
        <f>SUM('1:2'!K534)</f>
        <v>3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1</v>
      </c>
      <c r="Q534" s="93">
        <f t="shared" ref="Q534:Q535" si="217">J534-K534-L534</f>
        <v>85</v>
      </c>
      <c r="R534" s="93">
        <f t="shared" ref="R534:R535" si="218">Q534*11-M534-N534</f>
        <v>935</v>
      </c>
      <c r="S534" s="194">
        <f t="array" ref="S534">IF(ISERROR(Q534/J534),"",Q534/J534)</f>
        <v>0.96590909090909094</v>
      </c>
      <c r="T534" s="194">
        <f t="array" ref="T534">IF(ISERROR((O534:P534)/C534),"",SUM(O534:P534)/C534)</f>
        <v>1.1363636363636364E-2</v>
      </c>
      <c r="X534" s="14"/>
      <c r="Y534" s="14"/>
      <c r="Z534" s="15"/>
      <c r="AA534" s="15"/>
      <c r="AB534" s="15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15"/>
      <c r="AO534" s="36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30" t="s">
        <v>145</v>
      </c>
      <c r="B535" s="631"/>
      <c r="C535" s="93">
        <f>SUM('1:2'!C535)</f>
        <v>20</v>
      </c>
      <c r="D535" s="93">
        <f>SUM('1:2'!D535)</f>
        <v>20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0</v>
      </c>
      <c r="I535" s="93">
        <f>SUM('1:2'!I535)</f>
        <v>0</v>
      </c>
      <c r="J535" s="93">
        <f t="shared" si="216"/>
        <v>20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 t="shared" si="217"/>
        <v>20</v>
      </c>
      <c r="R535" s="93">
        <f t="shared" si="218"/>
        <v>220</v>
      </c>
      <c r="S535" s="194">
        <f t="array" ref="S535">IF(ISERROR(Q535/J535),"",Q535/J535)</f>
        <v>1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15"/>
      <c r="AO535" s="36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32" t="s">
        <v>11</v>
      </c>
      <c r="B536" s="633"/>
      <c r="C536" s="37">
        <f>SUM(C533:C535)</f>
        <v>184</v>
      </c>
      <c r="D536" s="37">
        <f>SUM(D533:D535)</f>
        <v>185</v>
      </c>
      <c r="E536" s="37">
        <f t="shared" ref="E536:N536" si="219">SUM(E533:E535)</f>
        <v>0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184</v>
      </c>
      <c r="K536" s="88">
        <f t="shared" si="219"/>
        <v>3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1</v>
      </c>
      <c r="Q536" s="37">
        <f>SUM(Q533:Q535)</f>
        <v>181</v>
      </c>
      <c r="R536" s="37">
        <f>SUM(R533:R535)</f>
        <v>1991</v>
      </c>
      <c r="S536" s="38">
        <f t="array" ref="S536">IF(ISERROR(Q536/J536),"",Q536/J536)</f>
        <v>0.98369565217391308</v>
      </c>
      <c r="T536" s="39">
        <f t="array" ref="T536">IF(ISERROR((O536:P536)/C536),"",SUM(O536:P536)/C536)</f>
        <v>5.434782608695652E-3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7958</v>
      </c>
      <c r="K544" s="101">
        <f>+H28+H199+H370</f>
        <v>40316.980000000003</v>
      </c>
      <c r="L544" s="101">
        <f>+I28+I199+I370</f>
        <v>506.05</v>
      </c>
      <c r="M544" s="50">
        <f>+J544/L544</f>
        <v>15.725718802489872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9077</v>
      </c>
      <c r="K545" s="101">
        <f>+H428+H257+H86</f>
        <v>45785.91</v>
      </c>
      <c r="L545" s="101">
        <f>+I428+I257+I86</f>
        <v>305</v>
      </c>
      <c r="M545" s="50">
        <f>+J545/L545</f>
        <v>29.760655737704919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3819</v>
      </c>
      <c r="K546" s="101">
        <f>+H463+H292+H121</f>
        <v>17210.18</v>
      </c>
      <c r="L546" s="101">
        <f>+I463+I292+I121</f>
        <v>412.5</v>
      </c>
      <c r="M546" s="50">
        <f>+J546/L546</f>
        <v>9.2581818181818178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3394</v>
      </c>
      <c r="K547" s="101">
        <f>+H479+H308+H137</f>
        <v>17171.879999999997</v>
      </c>
      <c r="L547" s="101">
        <f>+I479+I308+I137</f>
        <v>171.5</v>
      </c>
      <c r="M547" s="50">
        <f t="shared" ref="M547:M548" si="220">+J547/L547</f>
        <v>19.790087463556851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96</v>
      </c>
      <c r="K548" s="101">
        <f>+H506+H334+H163</f>
        <v>748.8</v>
      </c>
      <c r="L548" s="101">
        <f>+I506+I334+I163</f>
        <v>5</v>
      </c>
      <c r="M548" s="50">
        <f t="shared" si="220"/>
        <v>19.2</v>
      </c>
    </row>
    <row r="549" spans="1:13">
      <c r="A549" s="331"/>
      <c r="B549" s="257"/>
      <c r="C549" s="257"/>
      <c r="D549" s="259"/>
      <c r="E549" s="257"/>
      <c r="J549" s="101">
        <f>SUM(J544:J548)</f>
        <v>24344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3286</v>
      </c>
      <c r="K552" s="101">
        <f>+H28</f>
        <v>16651.900000000001</v>
      </c>
      <c r="L552" s="101">
        <f>+I28</f>
        <v>212.5</v>
      </c>
      <c r="M552" s="102">
        <f>+J552/L552</f>
        <v>15.463529411764705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4520</v>
      </c>
      <c r="K553" s="101">
        <f>H86</f>
        <v>22794.1</v>
      </c>
      <c r="L553" s="101">
        <f>I86</f>
        <v>114</v>
      </c>
      <c r="M553" s="102">
        <f>+J553/L553</f>
        <v>39.649122807017541</v>
      </c>
    </row>
    <row r="554" spans="1:13">
      <c r="E554" s="252"/>
      <c r="H554" s="100" t="s">
        <v>165</v>
      </c>
      <c r="J554" s="46">
        <f>+G121</f>
        <v>1453</v>
      </c>
      <c r="K554" s="101">
        <f>+H121</f>
        <v>7280.9599999999991</v>
      </c>
      <c r="L554" s="101">
        <f>+I121</f>
        <v>104</v>
      </c>
      <c r="M554" s="102">
        <f>+J554/L554</f>
        <v>13.971153846153847</v>
      </c>
    </row>
    <row r="555" spans="1:13">
      <c r="H555" s="100" t="s">
        <v>166</v>
      </c>
      <c r="J555" s="46">
        <f>+G137</f>
        <v>1638</v>
      </c>
      <c r="K555" s="101">
        <f>+H137</f>
        <v>8288.2799999999988</v>
      </c>
      <c r="L555" s="101">
        <f>+I137</f>
        <v>66</v>
      </c>
      <c r="M555" s="102">
        <f>+J555/L555</f>
        <v>24.818181818181817</v>
      </c>
    </row>
    <row r="556" spans="1:13">
      <c r="H556" s="100" t="s">
        <v>167</v>
      </c>
      <c r="J556" s="46">
        <f>+G163</f>
        <v>96</v>
      </c>
      <c r="K556" s="101">
        <f>+H163</f>
        <v>748.8</v>
      </c>
      <c r="L556" s="101">
        <f>+I163</f>
        <v>5</v>
      </c>
      <c r="M556" s="102">
        <f>+J556/L556</f>
        <v>19.2</v>
      </c>
    </row>
    <row r="557" spans="1:13">
      <c r="J557" s="46">
        <f>+B171</f>
        <v>10993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4672</v>
      </c>
      <c r="K559" s="101">
        <f>+H199</f>
        <v>23665.08</v>
      </c>
      <c r="L559" s="101">
        <f>+I199</f>
        <v>293.55</v>
      </c>
      <c r="M559" s="102">
        <f>+J559/L559</f>
        <v>15.915516947709078</v>
      </c>
    </row>
    <row r="560" spans="1:13">
      <c r="H560" s="100" t="s">
        <v>164</v>
      </c>
      <c r="J560" s="46">
        <f>+G257</f>
        <v>4557</v>
      </c>
      <c r="K560" s="101">
        <f>+H257</f>
        <v>22991.81</v>
      </c>
      <c r="L560" s="101">
        <f>+I257</f>
        <v>191</v>
      </c>
      <c r="M560" s="102">
        <f>+J560/L560</f>
        <v>23.858638743455497</v>
      </c>
    </row>
    <row r="561" spans="7:13">
      <c r="H561" s="100" t="s">
        <v>165</v>
      </c>
      <c r="J561" s="46">
        <f>+G292</f>
        <v>634</v>
      </c>
      <c r="K561" s="101">
        <f>+H292</f>
        <v>1217.26</v>
      </c>
      <c r="L561" s="101">
        <f>+I292</f>
        <v>135</v>
      </c>
      <c r="M561" s="102">
        <f>+J561/L561</f>
        <v>4.6962962962962962</v>
      </c>
    </row>
    <row r="562" spans="7:13">
      <c r="H562" s="100" t="s">
        <v>166</v>
      </c>
      <c r="J562" s="46">
        <f>+G308</f>
        <v>1756</v>
      </c>
      <c r="K562" s="101">
        <f>+H308</f>
        <v>8883.6</v>
      </c>
      <c r="L562" s="101">
        <f>+I308</f>
        <v>105.5</v>
      </c>
      <c r="M562" s="102">
        <f>+J562/L562</f>
        <v>16.644549763033176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11637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1732</v>
      </c>
      <c r="K567" s="101">
        <f>+H463</f>
        <v>8711.9600000000009</v>
      </c>
      <c r="L567" s="101">
        <f>+I463</f>
        <v>173.5</v>
      </c>
      <c r="M567" s="102">
        <f>+J567/L567</f>
        <v>9.9827089337175785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1732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31</vt:lpstr>
      <vt:lpstr>1</vt:lpstr>
      <vt:lpstr>2</vt:lpstr>
      <vt:lpstr>3</vt:lpstr>
      <vt:lpstr>4</vt:lpstr>
      <vt:lpstr>5</vt:lpstr>
      <vt:lpstr>6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2017-01-07T04:31:04Z</dcterms:modified>
</cp:coreProperties>
</file>